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harts/chart2.xml" ContentType="application/vnd.openxmlformats-officedocument.drawingml.chart+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3.xml" ContentType="application/vnd.openxmlformats-officedocument.drawingml.chart+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harts/chart4.xml" ContentType="application/vnd.openxmlformats-officedocument.drawingml.chart+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7.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S:\WT Reports\WT Participation Report\"/>
    </mc:Choice>
  </mc:AlternateContent>
  <xr:revisionPtr revIDLastSave="0" documentId="13_ncr:1_{379E6433-1403-4F89-BEDF-880B6B8619AF}" xr6:coauthVersionLast="45" xr6:coauthVersionMax="45" xr10:uidLastSave="{00000000-0000-0000-0000-000000000000}"/>
  <bookViews>
    <workbookView xWindow="-108" yWindow="-108" windowWidth="23256" windowHeight="12576" tabRatio="721" xr2:uid="{00000000-000D-0000-FFFF-FFFF00000000}"/>
  </bookViews>
  <sheets>
    <sheet name="Chart" sheetId="15" r:id="rId1"/>
    <sheet name="Table" sheetId="8" r:id="rId2"/>
    <sheet name="Month" sheetId="17" r:id="rId3"/>
    <sheet name="Rank" sheetId="18" r:id="rId4"/>
    <sheet name="Number" sheetId="20" r:id="rId5"/>
    <sheet name="Definitions" sheetId="16" r:id="rId6"/>
    <sheet name="DATA" sheetId="5" state="hidden" r:id="rId7"/>
    <sheet name="LOOK" sheetId="6" state="hidden" r:id="rId8"/>
    <sheet name="LN" sheetId="19" state="hidden" r:id="rId9"/>
    <sheet name="Log Data Change" sheetId="21" state="hidden" r:id="rId10"/>
    <sheet name="Queries" sheetId="4"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Rank!$B$2:$I$37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Rank!$K:$K</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Rank!$B$2:$I$37</definedName>
    <definedName name="Z_378CB72F_0FE0_4B46_BBC2_F0EE8D83D535_.wvu.PrintArea" localSheetId="1" hidden="1">Table!$B$2:$N$35</definedName>
    <definedName name="Z_8D39929F_4FE8_4444_AB1C_DC054200058A_.wvu.Cols" localSheetId="3" hidden="1">Rank!$K:$K</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Rank!$B$2:$I$35</definedName>
  </definedNames>
  <calcPr calcId="191029"/>
  <customWorkbookViews>
    <customWorkbookView name="WORK" guid="{8D39929F-4FE8-4444-AB1C-DC054200058A}" maximized="1" windowWidth="1020" windowHeight="624" activeSheetId="5"/>
    <customWorkbookView name="SHOW" guid="{378CB72F-0FE0-4B46-BBC2-F0EE8D83D535}" maximized="1" windowWidth="1020" windowHeight="624" activeSheetId="1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8" l="1"/>
  <c r="M149" i="5" l="1"/>
  <c r="L149" i="5"/>
  <c r="K149" i="5"/>
  <c r="J149" i="5"/>
  <c r="I149" i="5"/>
  <c r="H149" i="5"/>
  <c r="G149" i="5"/>
  <c r="F149" i="5"/>
  <c r="E149" i="5"/>
  <c r="D149" i="5"/>
  <c r="C149" i="5"/>
  <c r="B149" i="5"/>
  <c r="M119" i="5"/>
  <c r="L119" i="5"/>
  <c r="K119" i="5"/>
  <c r="J119" i="5"/>
  <c r="I119" i="5"/>
  <c r="H119" i="5"/>
  <c r="G119" i="5"/>
  <c r="F119" i="5"/>
  <c r="E119" i="5"/>
  <c r="D119" i="5"/>
  <c r="C119" i="5"/>
  <c r="B119" i="5"/>
  <c r="M89" i="5"/>
  <c r="L89" i="5"/>
  <c r="K89" i="5"/>
  <c r="J89" i="5"/>
  <c r="I89" i="5"/>
  <c r="H89" i="5"/>
  <c r="G89" i="5"/>
  <c r="F89" i="5"/>
  <c r="E89" i="5"/>
  <c r="D89" i="5"/>
  <c r="C89" i="5"/>
  <c r="B89" i="5"/>
  <c r="M59" i="5"/>
  <c r="L59" i="5"/>
  <c r="K59" i="5"/>
  <c r="J59" i="5"/>
  <c r="I59" i="5"/>
  <c r="H59" i="5"/>
  <c r="G59" i="5"/>
  <c r="F59" i="5"/>
  <c r="E59" i="5"/>
  <c r="D59" i="5"/>
  <c r="C59" i="5"/>
  <c r="B59" i="5"/>
  <c r="M239" i="5" l="1"/>
  <c r="L239" i="5"/>
  <c r="K239" i="5"/>
  <c r="J239" i="5"/>
  <c r="I239" i="5"/>
  <c r="H239" i="5"/>
  <c r="G239" i="5"/>
  <c r="F239" i="5"/>
  <c r="E239" i="5"/>
  <c r="D239" i="5"/>
  <c r="C239" i="5"/>
  <c r="B239" i="5"/>
  <c r="R238" i="5"/>
  <c r="Q238" i="5"/>
  <c r="P238" i="5"/>
  <c r="O238" i="5"/>
  <c r="R237" i="5"/>
  <c r="Q237" i="5"/>
  <c r="P237" i="5"/>
  <c r="O237" i="5"/>
  <c r="R236" i="5"/>
  <c r="Q236" i="5"/>
  <c r="P236" i="5"/>
  <c r="O236" i="5"/>
  <c r="R235" i="5"/>
  <c r="Q235" i="5"/>
  <c r="P235" i="5"/>
  <c r="O235" i="5"/>
  <c r="R234" i="5"/>
  <c r="Q234" i="5"/>
  <c r="P234" i="5"/>
  <c r="O234" i="5"/>
  <c r="R233" i="5"/>
  <c r="Q233" i="5"/>
  <c r="P233" i="5"/>
  <c r="O233" i="5"/>
  <c r="R232" i="5"/>
  <c r="Q232" i="5"/>
  <c r="P232" i="5"/>
  <c r="O232" i="5"/>
  <c r="R231" i="5"/>
  <c r="Q231" i="5"/>
  <c r="P231" i="5"/>
  <c r="O231" i="5"/>
  <c r="R230" i="5"/>
  <c r="Q230" i="5"/>
  <c r="P230" i="5"/>
  <c r="O230" i="5"/>
  <c r="R229" i="5"/>
  <c r="Q229" i="5"/>
  <c r="P229" i="5"/>
  <c r="O229" i="5"/>
  <c r="R228" i="5"/>
  <c r="Q228" i="5"/>
  <c r="P228" i="5"/>
  <c r="O228" i="5"/>
  <c r="R227" i="5"/>
  <c r="Q227" i="5"/>
  <c r="P227" i="5"/>
  <c r="O227" i="5"/>
  <c r="R226" i="5"/>
  <c r="Q226" i="5"/>
  <c r="P226" i="5"/>
  <c r="O226" i="5"/>
  <c r="R225" i="5"/>
  <c r="Q225" i="5"/>
  <c r="P225" i="5"/>
  <c r="O225" i="5"/>
  <c r="R224" i="5"/>
  <c r="Q224" i="5"/>
  <c r="P224" i="5"/>
  <c r="O224" i="5"/>
  <c r="R223" i="5"/>
  <c r="Q223" i="5"/>
  <c r="P223" i="5"/>
  <c r="O223" i="5"/>
  <c r="R222" i="5"/>
  <c r="Q222" i="5"/>
  <c r="P222" i="5"/>
  <c r="O222" i="5"/>
  <c r="R221" i="5"/>
  <c r="Q221" i="5"/>
  <c r="P221" i="5"/>
  <c r="O221" i="5"/>
  <c r="R220" i="5"/>
  <c r="Q220" i="5"/>
  <c r="P220" i="5"/>
  <c r="O220" i="5"/>
  <c r="R219" i="5"/>
  <c r="Q219" i="5"/>
  <c r="P219" i="5"/>
  <c r="O219" i="5"/>
  <c r="R218" i="5"/>
  <c r="Q218" i="5"/>
  <c r="P218" i="5"/>
  <c r="O218" i="5"/>
  <c r="R217" i="5"/>
  <c r="Q217" i="5"/>
  <c r="P217" i="5"/>
  <c r="O217" i="5"/>
  <c r="R216" i="5"/>
  <c r="Q216" i="5"/>
  <c r="P216" i="5"/>
  <c r="O216" i="5"/>
  <c r="R215" i="5"/>
  <c r="Q215" i="5"/>
  <c r="P215" i="5"/>
  <c r="O215" i="5"/>
  <c r="M209" i="5"/>
  <c r="L209" i="5"/>
  <c r="K209" i="5"/>
  <c r="J209" i="5"/>
  <c r="I209" i="5"/>
  <c r="H209" i="5"/>
  <c r="G209" i="5"/>
  <c r="F209" i="5"/>
  <c r="E209" i="5"/>
  <c r="D209" i="5"/>
  <c r="C209" i="5"/>
  <c r="B209" i="5"/>
  <c r="R208" i="5"/>
  <c r="Q208" i="5"/>
  <c r="P208" i="5"/>
  <c r="O208" i="5"/>
  <c r="R207" i="5"/>
  <c r="Q207" i="5"/>
  <c r="P207" i="5"/>
  <c r="O207" i="5"/>
  <c r="R206" i="5"/>
  <c r="Q206" i="5"/>
  <c r="P206" i="5"/>
  <c r="O206" i="5"/>
  <c r="R205" i="5"/>
  <c r="Q205" i="5"/>
  <c r="P205" i="5"/>
  <c r="O205" i="5"/>
  <c r="R204" i="5"/>
  <c r="Q204" i="5"/>
  <c r="P204" i="5"/>
  <c r="O204" i="5"/>
  <c r="R203" i="5"/>
  <c r="Q203" i="5"/>
  <c r="P203" i="5"/>
  <c r="O203" i="5"/>
  <c r="R202" i="5"/>
  <c r="Q202" i="5"/>
  <c r="P202" i="5"/>
  <c r="O202" i="5"/>
  <c r="R201" i="5"/>
  <c r="Q201" i="5"/>
  <c r="P201" i="5"/>
  <c r="O201" i="5"/>
  <c r="R200" i="5"/>
  <c r="Q200" i="5"/>
  <c r="P200" i="5"/>
  <c r="O200" i="5"/>
  <c r="R199" i="5"/>
  <c r="Q199" i="5"/>
  <c r="P199" i="5"/>
  <c r="O199" i="5"/>
  <c r="R198" i="5"/>
  <c r="Q198" i="5"/>
  <c r="P198" i="5"/>
  <c r="O198" i="5"/>
  <c r="R197" i="5"/>
  <c r="Q197" i="5"/>
  <c r="P197" i="5"/>
  <c r="O197" i="5"/>
  <c r="R196" i="5"/>
  <c r="Q196" i="5"/>
  <c r="P196" i="5"/>
  <c r="O196" i="5"/>
  <c r="R195" i="5"/>
  <c r="Q195" i="5"/>
  <c r="P195" i="5"/>
  <c r="O195" i="5"/>
  <c r="R194" i="5"/>
  <c r="Q194" i="5"/>
  <c r="P194" i="5"/>
  <c r="O194" i="5"/>
  <c r="R193" i="5"/>
  <c r="Q193" i="5"/>
  <c r="P193" i="5"/>
  <c r="O193" i="5"/>
  <c r="R192" i="5"/>
  <c r="Q192" i="5"/>
  <c r="P192" i="5"/>
  <c r="O192" i="5"/>
  <c r="R191" i="5"/>
  <c r="Q191" i="5"/>
  <c r="P191" i="5"/>
  <c r="O191" i="5"/>
  <c r="R190" i="5"/>
  <c r="Q190" i="5"/>
  <c r="P190" i="5"/>
  <c r="O190" i="5"/>
  <c r="R189" i="5"/>
  <c r="Q189" i="5"/>
  <c r="P189" i="5"/>
  <c r="O189" i="5"/>
  <c r="R188" i="5"/>
  <c r="Q188" i="5"/>
  <c r="P188" i="5"/>
  <c r="O188" i="5"/>
  <c r="R187" i="5"/>
  <c r="Q187" i="5"/>
  <c r="P187" i="5"/>
  <c r="O187" i="5"/>
  <c r="R186" i="5"/>
  <c r="Q186" i="5"/>
  <c r="P186" i="5"/>
  <c r="O186" i="5"/>
  <c r="R185" i="5"/>
  <c r="Q185" i="5"/>
  <c r="Q209" i="5" s="1"/>
  <c r="P185" i="5"/>
  <c r="O185" i="5"/>
  <c r="M179" i="5"/>
  <c r="L179" i="5"/>
  <c r="K179" i="5"/>
  <c r="J179" i="5"/>
  <c r="I179" i="5"/>
  <c r="H179" i="5"/>
  <c r="G179" i="5"/>
  <c r="F179" i="5"/>
  <c r="E179" i="5"/>
  <c r="D179" i="5"/>
  <c r="C179" i="5"/>
  <c r="B179" i="5"/>
  <c r="R178" i="5"/>
  <c r="Q178" i="5"/>
  <c r="P178" i="5"/>
  <c r="O178" i="5"/>
  <c r="R177" i="5"/>
  <c r="Q177" i="5"/>
  <c r="P177" i="5"/>
  <c r="O177" i="5"/>
  <c r="R176" i="5"/>
  <c r="Q176" i="5"/>
  <c r="P176" i="5"/>
  <c r="O176" i="5"/>
  <c r="R175" i="5"/>
  <c r="Q175" i="5"/>
  <c r="P175" i="5"/>
  <c r="O175" i="5"/>
  <c r="R174" i="5"/>
  <c r="Q174" i="5"/>
  <c r="P174" i="5"/>
  <c r="O174" i="5"/>
  <c r="R173" i="5"/>
  <c r="Q173" i="5"/>
  <c r="P173" i="5"/>
  <c r="O173" i="5"/>
  <c r="R172" i="5"/>
  <c r="Q172" i="5"/>
  <c r="P172" i="5"/>
  <c r="O172" i="5"/>
  <c r="R171" i="5"/>
  <c r="Q171" i="5"/>
  <c r="P171" i="5"/>
  <c r="O171" i="5"/>
  <c r="R170" i="5"/>
  <c r="Q170" i="5"/>
  <c r="P170" i="5"/>
  <c r="O170" i="5"/>
  <c r="R169" i="5"/>
  <c r="Q169" i="5"/>
  <c r="P169" i="5"/>
  <c r="O169" i="5"/>
  <c r="R168" i="5"/>
  <c r="Q168" i="5"/>
  <c r="P168" i="5"/>
  <c r="O168" i="5"/>
  <c r="R167" i="5"/>
  <c r="Q167" i="5"/>
  <c r="P167" i="5"/>
  <c r="O167" i="5"/>
  <c r="R166" i="5"/>
  <c r="Q166" i="5"/>
  <c r="P166" i="5"/>
  <c r="O166" i="5"/>
  <c r="R165" i="5"/>
  <c r="Q165" i="5"/>
  <c r="P165" i="5"/>
  <c r="O165" i="5"/>
  <c r="R164" i="5"/>
  <c r="Q164" i="5"/>
  <c r="P164" i="5"/>
  <c r="O164" i="5"/>
  <c r="R163" i="5"/>
  <c r="Q163" i="5"/>
  <c r="P163" i="5"/>
  <c r="O163" i="5"/>
  <c r="R162" i="5"/>
  <c r="Q162" i="5"/>
  <c r="P162" i="5"/>
  <c r="O162" i="5"/>
  <c r="R161" i="5"/>
  <c r="Q161" i="5"/>
  <c r="P161" i="5"/>
  <c r="O161" i="5"/>
  <c r="R160" i="5"/>
  <c r="Q160" i="5"/>
  <c r="P160" i="5"/>
  <c r="O160" i="5"/>
  <c r="R159" i="5"/>
  <c r="Q159" i="5"/>
  <c r="P159" i="5"/>
  <c r="O159" i="5"/>
  <c r="R158" i="5"/>
  <c r="Q158" i="5"/>
  <c r="P158" i="5"/>
  <c r="O158" i="5"/>
  <c r="R157" i="5"/>
  <c r="Q157" i="5"/>
  <c r="P157" i="5"/>
  <c r="O157" i="5"/>
  <c r="R156" i="5"/>
  <c r="Q156" i="5"/>
  <c r="P156" i="5"/>
  <c r="O156" i="5"/>
  <c r="R155" i="5"/>
  <c r="Q155" i="5"/>
  <c r="P155" i="5"/>
  <c r="O155" i="5"/>
  <c r="R148" i="5"/>
  <c r="Q148" i="5"/>
  <c r="P148" i="5"/>
  <c r="O148" i="5"/>
  <c r="R147" i="5"/>
  <c r="Q147" i="5"/>
  <c r="P147" i="5"/>
  <c r="O147" i="5"/>
  <c r="R146" i="5"/>
  <c r="Q146" i="5"/>
  <c r="P146" i="5"/>
  <c r="O146" i="5"/>
  <c r="R145" i="5"/>
  <c r="Q145" i="5"/>
  <c r="P145" i="5"/>
  <c r="O145" i="5"/>
  <c r="R144" i="5"/>
  <c r="Q144" i="5"/>
  <c r="P144" i="5"/>
  <c r="O144" i="5"/>
  <c r="R143" i="5"/>
  <c r="Q143" i="5"/>
  <c r="P143" i="5"/>
  <c r="O143" i="5"/>
  <c r="R142" i="5"/>
  <c r="Q142" i="5"/>
  <c r="P142" i="5"/>
  <c r="O142" i="5"/>
  <c r="R141" i="5"/>
  <c r="Q141" i="5"/>
  <c r="P141" i="5"/>
  <c r="O141" i="5"/>
  <c r="R140" i="5"/>
  <c r="Q140" i="5"/>
  <c r="P140" i="5"/>
  <c r="O140" i="5"/>
  <c r="R139" i="5"/>
  <c r="Q139" i="5"/>
  <c r="P139" i="5"/>
  <c r="O139" i="5"/>
  <c r="R138" i="5"/>
  <c r="Q138" i="5"/>
  <c r="P138" i="5"/>
  <c r="O138" i="5"/>
  <c r="R137" i="5"/>
  <c r="Q137" i="5"/>
  <c r="P137" i="5"/>
  <c r="O137" i="5"/>
  <c r="R136" i="5"/>
  <c r="Q136" i="5"/>
  <c r="P136" i="5"/>
  <c r="O136" i="5"/>
  <c r="R135" i="5"/>
  <c r="Q135" i="5"/>
  <c r="P135" i="5"/>
  <c r="O135" i="5"/>
  <c r="R134" i="5"/>
  <c r="Q134" i="5"/>
  <c r="P134" i="5"/>
  <c r="O134" i="5"/>
  <c r="R133" i="5"/>
  <c r="Q133" i="5"/>
  <c r="P133" i="5"/>
  <c r="O133" i="5"/>
  <c r="R132" i="5"/>
  <c r="Q132" i="5"/>
  <c r="P132" i="5"/>
  <c r="O132" i="5"/>
  <c r="R131" i="5"/>
  <c r="Q131" i="5"/>
  <c r="P131" i="5"/>
  <c r="O131" i="5"/>
  <c r="R130" i="5"/>
  <c r="Q130" i="5"/>
  <c r="P130" i="5"/>
  <c r="O130" i="5"/>
  <c r="R129" i="5"/>
  <c r="Q129" i="5"/>
  <c r="P129" i="5"/>
  <c r="O129" i="5"/>
  <c r="R128" i="5"/>
  <c r="Q128" i="5"/>
  <c r="P128" i="5"/>
  <c r="O128" i="5"/>
  <c r="R127" i="5"/>
  <c r="Q127" i="5"/>
  <c r="P127" i="5"/>
  <c r="O127" i="5"/>
  <c r="R126" i="5"/>
  <c r="Q126" i="5"/>
  <c r="P126" i="5"/>
  <c r="O126" i="5"/>
  <c r="R125" i="5"/>
  <c r="R149" i="5" s="1"/>
  <c r="Q125" i="5"/>
  <c r="P125" i="5"/>
  <c r="O125" i="5"/>
  <c r="R118" i="5"/>
  <c r="Q118" i="5"/>
  <c r="P118" i="5"/>
  <c r="O118" i="5"/>
  <c r="R117" i="5"/>
  <c r="Q117" i="5"/>
  <c r="P117" i="5"/>
  <c r="O117" i="5"/>
  <c r="R116" i="5"/>
  <c r="Q116" i="5"/>
  <c r="P116" i="5"/>
  <c r="O116" i="5"/>
  <c r="R115" i="5"/>
  <c r="Q115" i="5"/>
  <c r="P115" i="5"/>
  <c r="O115" i="5"/>
  <c r="R114" i="5"/>
  <c r="Q114" i="5"/>
  <c r="P114" i="5"/>
  <c r="O114" i="5"/>
  <c r="R113" i="5"/>
  <c r="Q113" i="5"/>
  <c r="P113" i="5"/>
  <c r="O113" i="5"/>
  <c r="R112" i="5"/>
  <c r="Q112" i="5"/>
  <c r="P112" i="5"/>
  <c r="O112" i="5"/>
  <c r="R111" i="5"/>
  <c r="Q111" i="5"/>
  <c r="P111" i="5"/>
  <c r="O111" i="5"/>
  <c r="R110" i="5"/>
  <c r="Q110" i="5"/>
  <c r="P110" i="5"/>
  <c r="O110" i="5"/>
  <c r="R109" i="5"/>
  <c r="Q109" i="5"/>
  <c r="P109" i="5"/>
  <c r="O109" i="5"/>
  <c r="R108" i="5"/>
  <c r="Q108" i="5"/>
  <c r="P108" i="5"/>
  <c r="O108" i="5"/>
  <c r="R107" i="5"/>
  <c r="Q107" i="5"/>
  <c r="P107" i="5"/>
  <c r="O107" i="5"/>
  <c r="R106" i="5"/>
  <c r="Q106" i="5"/>
  <c r="P106" i="5"/>
  <c r="O106" i="5"/>
  <c r="R105" i="5"/>
  <c r="Q105" i="5"/>
  <c r="P105" i="5"/>
  <c r="O105" i="5"/>
  <c r="R104" i="5"/>
  <c r="Q104" i="5"/>
  <c r="P104" i="5"/>
  <c r="O104" i="5"/>
  <c r="R103" i="5"/>
  <c r="Q103" i="5"/>
  <c r="P103" i="5"/>
  <c r="O103" i="5"/>
  <c r="R102" i="5"/>
  <c r="Q102" i="5"/>
  <c r="P102" i="5"/>
  <c r="O102" i="5"/>
  <c r="R101" i="5"/>
  <c r="Q101" i="5"/>
  <c r="P101" i="5"/>
  <c r="O101" i="5"/>
  <c r="R100" i="5"/>
  <c r="Q100" i="5"/>
  <c r="P100" i="5"/>
  <c r="O100" i="5"/>
  <c r="R99" i="5"/>
  <c r="Q99" i="5"/>
  <c r="P99" i="5"/>
  <c r="O99" i="5"/>
  <c r="R98" i="5"/>
  <c r="Q98" i="5"/>
  <c r="P98" i="5"/>
  <c r="O98" i="5"/>
  <c r="R97" i="5"/>
  <c r="Q97" i="5"/>
  <c r="P97" i="5"/>
  <c r="O97" i="5"/>
  <c r="R96" i="5"/>
  <c r="Q96" i="5"/>
  <c r="P96" i="5"/>
  <c r="O96" i="5"/>
  <c r="R95" i="5"/>
  <c r="Q95" i="5"/>
  <c r="P95" i="5"/>
  <c r="O95" i="5"/>
  <c r="R88" i="5"/>
  <c r="Q88" i="5"/>
  <c r="P88" i="5"/>
  <c r="O88" i="5"/>
  <c r="R87" i="5"/>
  <c r="Q87" i="5"/>
  <c r="P87" i="5"/>
  <c r="O87" i="5"/>
  <c r="R86" i="5"/>
  <c r="Q86" i="5"/>
  <c r="P86" i="5"/>
  <c r="O86" i="5"/>
  <c r="R85" i="5"/>
  <c r="Q85" i="5"/>
  <c r="P85" i="5"/>
  <c r="O85" i="5"/>
  <c r="R84" i="5"/>
  <c r="Q84" i="5"/>
  <c r="P84" i="5"/>
  <c r="O84" i="5"/>
  <c r="R83" i="5"/>
  <c r="Q83" i="5"/>
  <c r="P83" i="5"/>
  <c r="O83" i="5"/>
  <c r="R82" i="5"/>
  <c r="Q82" i="5"/>
  <c r="P82" i="5"/>
  <c r="O82" i="5"/>
  <c r="R81" i="5"/>
  <c r="Q81" i="5"/>
  <c r="P81" i="5"/>
  <c r="O81" i="5"/>
  <c r="R80" i="5"/>
  <c r="Q80" i="5"/>
  <c r="P80" i="5"/>
  <c r="O80" i="5"/>
  <c r="R79" i="5"/>
  <c r="Q79" i="5"/>
  <c r="P79" i="5"/>
  <c r="O79" i="5"/>
  <c r="R78" i="5"/>
  <c r="Q78" i="5"/>
  <c r="P78" i="5"/>
  <c r="O78" i="5"/>
  <c r="R77" i="5"/>
  <c r="Q77" i="5"/>
  <c r="P77" i="5"/>
  <c r="O77" i="5"/>
  <c r="R76" i="5"/>
  <c r="Q76" i="5"/>
  <c r="P76" i="5"/>
  <c r="O76" i="5"/>
  <c r="R75" i="5"/>
  <c r="Q75" i="5"/>
  <c r="P75" i="5"/>
  <c r="O75" i="5"/>
  <c r="R74" i="5"/>
  <c r="Q74" i="5"/>
  <c r="P74" i="5"/>
  <c r="O74" i="5"/>
  <c r="R73" i="5"/>
  <c r="Q73" i="5"/>
  <c r="P73" i="5"/>
  <c r="O73" i="5"/>
  <c r="R72" i="5"/>
  <c r="Q72" i="5"/>
  <c r="P72" i="5"/>
  <c r="O72" i="5"/>
  <c r="R71" i="5"/>
  <c r="Q71" i="5"/>
  <c r="P71" i="5"/>
  <c r="O71" i="5"/>
  <c r="R70" i="5"/>
  <c r="Q70" i="5"/>
  <c r="P70" i="5"/>
  <c r="O70" i="5"/>
  <c r="R69" i="5"/>
  <c r="Q69" i="5"/>
  <c r="P69" i="5"/>
  <c r="O69" i="5"/>
  <c r="R68" i="5"/>
  <c r="Q68" i="5"/>
  <c r="P68" i="5"/>
  <c r="O68" i="5"/>
  <c r="R67" i="5"/>
  <c r="Q67" i="5"/>
  <c r="P67" i="5"/>
  <c r="O67" i="5"/>
  <c r="R66" i="5"/>
  <c r="Q66" i="5"/>
  <c r="P66" i="5"/>
  <c r="O66" i="5"/>
  <c r="R65" i="5"/>
  <c r="Q65" i="5"/>
  <c r="P65" i="5"/>
  <c r="O65" i="5"/>
  <c r="R58" i="5"/>
  <c r="Q58" i="5"/>
  <c r="P58" i="5"/>
  <c r="O58" i="5"/>
  <c r="R57" i="5"/>
  <c r="Q57" i="5"/>
  <c r="P57" i="5"/>
  <c r="O57" i="5"/>
  <c r="R56" i="5"/>
  <c r="Q56" i="5"/>
  <c r="P56" i="5"/>
  <c r="O56" i="5"/>
  <c r="R55" i="5"/>
  <c r="Q55" i="5"/>
  <c r="P55" i="5"/>
  <c r="O55" i="5"/>
  <c r="R54" i="5"/>
  <c r="Q54" i="5"/>
  <c r="P54" i="5"/>
  <c r="O54" i="5"/>
  <c r="R53" i="5"/>
  <c r="Q53" i="5"/>
  <c r="P53" i="5"/>
  <c r="O53" i="5"/>
  <c r="R52" i="5"/>
  <c r="Q52" i="5"/>
  <c r="P52" i="5"/>
  <c r="O52" i="5"/>
  <c r="R51" i="5"/>
  <c r="Q51" i="5"/>
  <c r="P51" i="5"/>
  <c r="O51" i="5"/>
  <c r="R50" i="5"/>
  <c r="Q50" i="5"/>
  <c r="P50" i="5"/>
  <c r="O50" i="5"/>
  <c r="R49" i="5"/>
  <c r="Q49" i="5"/>
  <c r="P49" i="5"/>
  <c r="O49" i="5"/>
  <c r="R48" i="5"/>
  <c r="Q48" i="5"/>
  <c r="P48" i="5"/>
  <c r="O48" i="5"/>
  <c r="R47" i="5"/>
  <c r="Q47" i="5"/>
  <c r="P47" i="5"/>
  <c r="O47" i="5"/>
  <c r="R46" i="5"/>
  <c r="Q46" i="5"/>
  <c r="P46" i="5"/>
  <c r="O46" i="5"/>
  <c r="R45" i="5"/>
  <c r="Q45" i="5"/>
  <c r="P45" i="5"/>
  <c r="O45" i="5"/>
  <c r="R44" i="5"/>
  <c r="Q44" i="5"/>
  <c r="P44" i="5"/>
  <c r="O44" i="5"/>
  <c r="R43" i="5"/>
  <c r="Q43" i="5"/>
  <c r="P43" i="5"/>
  <c r="O43" i="5"/>
  <c r="R42" i="5"/>
  <c r="Q42" i="5"/>
  <c r="P42" i="5"/>
  <c r="O42" i="5"/>
  <c r="R41" i="5"/>
  <c r="Q41" i="5"/>
  <c r="P41" i="5"/>
  <c r="O41" i="5"/>
  <c r="R40" i="5"/>
  <c r="Q40" i="5"/>
  <c r="P40" i="5"/>
  <c r="O40" i="5"/>
  <c r="R39" i="5"/>
  <c r="Q39" i="5"/>
  <c r="P39" i="5"/>
  <c r="O39" i="5"/>
  <c r="R38" i="5"/>
  <c r="Q38" i="5"/>
  <c r="P38" i="5"/>
  <c r="O38" i="5"/>
  <c r="R37" i="5"/>
  <c r="Q37" i="5"/>
  <c r="P37" i="5"/>
  <c r="O37" i="5"/>
  <c r="R36" i="5"/>
  <c r="Q36" i="5"/>
  <c r="P36" i="5"/>
  <c r="O36" i="5"/>
  <c r="R35" i="5"/>
  <c r="Q35" i="5"/>
  <c r="P35" i="5"/>
  <c r="O35" i="5"/>
  <c r="M29" i="5"/>
  <c r="L29" i="5"/>
  <c r="K29" i="5"/>
  <c r="J29" i="5"/>
  <c r="I29" i="5"/>
  <c r="H29" i="5"/>
  <c r="G29" i="5"/>
  <c r="F29" i="5"/>
  <c r="E29" i="5"/>
  <c r="D29" i="5"/>
  <c r="C29" i="5"/>
  <c r="B29" i="5"/>
  <c r="R28" i="5"/>
  <c r="Q28" i="5"/>
  <c r="P28" i="5"/>
  <c r="O28" i="5"/>
  <c r="R27" i="5"/>
  <c r="Q27" i="5"/>
  <c r="P27" i="5"/>
  <c r="O27" i="5"/>
  <c r="R26" i="5"/>
  <c r="Q26" i="5"/>
  <c r="P26" i="5"/>
  <c r="O26" i="5"/>
  <c r="R25" i="5"/>
  <c r="Q25" i="5"/>
  <c r="P25" i="5"/>
  <c r="O25" i="5"/>
  <c r="R24" i="5"/>
  <c r="Q24" i="5"/>
  <c r="P24" i="5"/>
  <c r="O24" i="5"/>
  <c r="R23" i="5"/>
  <c r="Q23" i="5"/>
  <c r="P23" i="5"/>
  <c r="O23" i="5"/>
  <c r="R22" i="5"/>
  <c r="Q22" i="5"/>
  <c r="P22" i="5"/>
  <c r="O22" i="5"/>
  <c r="R21" i="5"/>
  <c r="Q21" i="5"/>
  <c r="P21" i="5"/>
  <c r="O21" i="5"/>
  <c r="R20" i="5"/>
  <c r="Q20" i="5"/>
  <c r="P20" i="5"/>
  <c r="O20" i="5"/>
  <c r="R19" i="5"/>
  <c r="Q19" i="5"/>
  <c r="P19" i="5"/>
  <c r="O19" i="5"/>
  <c r="R18" i="5"/>
  <c r="Q18" i="5"/>
  <c r="P18" i="5"/>
  <c r="O18" i="5"/>
  <c r="R17" i="5"/>
  <c r="Q17" i="5"/>
  <c r="P17" i="5"/>
  <c r="O17" i="5"/>
  <c r="R16" i="5"/>
  <c r="Q16" i="5"/>
  <c r="P16" i="5"/>
  <c r="O16" i="5"/>
  <c r="R15" i="5"/>
  <c r="Q15" i="5"/>
  <c r="P15" i="5"/>
  <c r="O15" i="5"/>
  <c r="R14" i="5"/>
  <c r="Q14" i="5"/>
  <c r="P14" i="5"/>
  <c r="O14" i="5"/>
  <c r="R13" i="5"/>
  <c r="Q13" i="5"/>
  <c r="P13" i="5"/>
  <c r="O13" i="5"/>
  <c r="R12" i="5"/>
  <c r="Q12" i="5"/>
  <c r="P12" i="5"/>
  <c r="O12" i="5"/>
  <c r="R11" i="5"/>
  <c r="Q11" i="5"/>
  <c r="P11" i="5"/>
  <c r="O11" i="5"/>
  <c r="R10" i="5"/>
  <c r="Q10" i="5"/>
  <c r="P10" i="5"/>
  <c r="O10" i="5"/>
  <c r="R9" i="5"/>
  <c r="Q9" i="5"/>
  <c r="P9" i="5"/>
  <c r="O9" i="5"/>
  <c r="R8" i="5"/>
  <c r="Q8" i="5"/>
  <c r="P8" i="5"/>
  <c r="O8" i="5"/>
  <c r="R7" i="5"/>
  <c r="Q7" i="5"/>
  <c r="P7" i="5"/>
  <c r="O7" i="5"/>
  <c r="R6" i="5"/>
  <c r="Q6" i="5"/>
  <c r="P6" i="5"/>
  <c r="O6" i="5"/>
  <c r="R5" i="5"/>
  <c r="Q5" i="5"/>
  <c r="P5" i="5"/>
  <c r="O5" i="5"/>
  <c r="I47" i="6"/>
  <c r="M3" i="6"/>
  <c r="P11" i="8" s="1"/>
  <c r="R3" i="6"/>
  <c r="R1" i="6" s="1"/>
  <c r="J3" i="6"/>
  <c r="I36" i="6" s="1"/>
  <c r="F1" i="6"/>
  <c r="E3" i="6" s="1"/>
  <c r="U109" i="6" s="1"/>
  <c r="V7" i="19"/>
  <c r="U7" i="19"/>
  <c r="T7" i="19"/>
  <c r="S7" i="19"/>
  <c r="R7" i="19"/>
  <c r="Q7" i="19"/>
  <c r="P7" i="19"/>
  <c r="O7" i="19"/>
  <c r="N7" i="19"/>
  <c r="M7" i="19"/>
  <c r="L7" i="19"/>
  <c r="K7" i="19"/>
  <c r="F7" i="19"/>
  <c r="X3" i="6"/>
  <c r="C6" i="18" s="1"/>
  <c r="U3" i="6"/>
  <c r="U153" i="6"/>
  <c r="T153" i="6"/>
  <c r="S153" i="6"/>
  <c r="R153" i="6"/>
  <c r="Q153" i="6"/>
  <c r="P153" i="6"/>
  <c r="O153" i="6"/>
  <c r="N153" i="6"/>
  <c r="M153" i="6"/>
  <c r="L153" i="6"/>
  <c r="K153" i="6"/>
  <c r="J153" i="6"/>
  <c r="U123" i="6"/>
  <c r="T123" i="6"/>
  <c r="S123" i="6"/>
  <c r="R123" i="6"/>
  <c r="Q123" i="6"/>
  <c r="P123" i="6"/>
  <c r="O123" i="6"/>
  <c r="N123" i="6"/>
  <c r="M123" i="6"/>
  <c r="L123" i="6"/>
  <c r="K123" i="6"/>
  <c r="J123" i="6"/>
  <c r="U93" i="6"/>
  <c r="T93" i="6"/>
  <c r="S93" i="6"/>
  <c r="R93" i="6"/>
  <c r="Q93" i="6"/>
  <c r="P93" i="6"/>
  <c r="O93" i="6"/>
  <c r="N93" i="6"/>
  <c r="M93" i="6"/>
  <c r="L93" i="6"/>
  <c r="K93" i="6"/>
  <c r="J93" i="6"/>
  <c r="U63" i="6"/>
  <c r="T63" i="6"/>
  <c r="S63" i="6"/>
  <c r="R63" i="6"/>
  <c r="Q63" i="6"/>
  <c r="P63" i="6"/>
  <c r="O63" i="6"/>
  <c r="N63" i="6"/>
  <c r="M63" i="6"/>
  <c r="L63" i="6"/>
  <c r="K63" i="6"/>
  <c r="J63" i="6"/>
  <c r="B65" i="6"/>
  <c r="B89" i="6"/>
  <c r="B88" i="6"/>
  <c r="B87" i="6"/>
  <c r="B86" i="6"/>
  <c r="B85" i="6"/>
  <c r="B84" i="6"/>
  <c r="B83" i="6"/>
  <c r="B82" i="6"/>
  <c r="B81" i="6"/>
  <c r="B80" i="6"/>
  <c r="B79" i="6"/>
  <c r="B78" i="6"/>
  <c r="B77" i="6"/>
  <c r="B76" i="6"/>
  <c r="B75" i="6"/>
  <c r="B74" i="6"/>
  <c r="B73" i="6"/>
  <c r="B72" i="6"/>
  <c r="B71" i="6"/>
  <c r="B70" i="6"/>
  <c r="B69" i="6"/>
  <c r="B68" i="6"/>
  <c r="B67" i="6"/>
  <c r="B66" i="6"/>
  <c r="B2" i="17"/>
  <c r="B2" i="20"/>
  <c r="B2" i="18"/>
  <c r="D13" i="15"/>
  <c r="D15" i="15"/>
  <c r="M1" i="6"/>
  <c r="E7" i="19" s="1"/>
  <c r="T114" i="5" l="1"/>
  <c r="R239" i="5"/>
  <c r="R29" i="5"/>
  <c r="B64" i="6"/>
  <c r="T110" i="5"/>
  <c r="T116" i="5"/>
  <c r="T107" i="5"/>
  <c r="T218" i="5"/>
  <c r="T115" i="5"/>
  <c r="P29" i="5"/>
  <c r="K13" i="18"/>
  <c r="R89" i="5"/>
  <c r="T185" i="5"/>
  <c r="T201" i="5"/>
  <c r="T202" i="5"/>
  <c r="T203" i="5"/>
  <c r="T157" i="5"/>
  <c r="T162" i="5"/>
  <c r="T163" i="5"/>
  <c r="T164" i="5"/>
  <c r="T165" i="5"/>
  <c r="T166" i="5"/>
  <c r="T167" i="5"/>
  <c r="T169" i="5"/>
  <c r="T173" i="5"/>
  <c r="T117" i="5"/>
  <c r="T236" i="5"/>
  <c r="T238" i="5"/>
  <c r="R119" i="5"/>
  <c r="T87" i="5"/>
  <c r="T49" i="5"/>
  <c r="K16" i="18"/>
  <c r="G3" i="19"/>
  <c r="G5" i="19"/>
  <c r="K6" i="19" s="1"/>
  <c r="E4" i="15"/>
  <c r="C4" i="20"/>
  <c r="D13" i="20"/>
  <c r="S118" i="6"/>
  <c r="O83" i="6"/>
  <c r="S74" i="6"/>
  <c r="O68" i="6"/>
  <c r="T65" i="6"/>
  <c r="P69" i="6"/>
  <c r="O113" i="6"/>
  <c r="M104" i="6"/>
  <c r="O96" i="6"/>
  <c r="T112" i="6"/>
  <c r="T77" i="6"/>
  <c r="P83" i="6"/>
  <c r="T82" i="6"/>
  <c r="R85" i="6"/>
  <c r="M83" i="6"/>
  <c r="U20" i="19"/>
  <c r="L100" i="6"/>
  <c r="Q102" i="6"/>
  <c r="U119" i="6"/>
  <c r="R87" i="6"/>
  <c r="T107" i="6"/>
  <c r="O100" i="6"/>
  <c r="J73" i="6"/>
  <c r="O108" i="6"/>
  <c r="L82" i="6"/>
  <c r="K7" i="6"/>
  <c r="P65" i="6"/>
  <c r="O73" i="6"/>
  <c r="Q8" i="6"/>
  <c r="Q104" i="6"/>
  <c r="D14" i="17"/>
  <c r="K110" i="6"/>
  <c r="Q16" i="6"/>
  <c r="K76" i="6"/>
  <c r="K67" i="6"/>
  <c r="S111" i="6"/>
  <c r="S110" i="6"/>
  <c r="R110" i="6"/>
  <c r="I15" i="6"/>
  <c r="O10" i="19"/>
  <c r="S88" i="6"/>
  <c r="T98" i="6"/>
  <c r="N68" i="6"/>
  <c r="T81" i="6"/>
  <c r="P67" i="6"/>
  <c r="S101" i="6"/>
  <c r="R96" i="6"/>
  <c r="O103" i="6"/>
  <c r="K96" i="6"/>
  <c r="S116" i="6"/>
  <c r="J76" i="6"/>
  <c r="N96" i="6"/>
  <c r="R16" i="6"/>
  <c r="S7" i="6"/>
  <c r="Q71" i="6"/>
  <c r="S78" i="6"/>
  <c r="R114" i="6"/>
  <c r="N73" i="6"/>
  <c r="P73" i="6"/>
  <c r="S87" i="6"/>
  <c r="U68" i="6"/>
  <c r="M17" i="6"/>
  <c r="R71" i="6"/>
  <c r="T114" i="6"/>
  <c r="K99" i="6"/>
  <c r="R98" i="6"/>
  <c r="R95" i="6"/>
  <c r="J79" i="6"/>
  <c r="S105" i="6"/>
  <c r="M69" i="6"/>
  <c r="U8" i="6"/>
  <c r="L67" i="6"/>
  <c r="P85" i="6"/>
  <c r="U110" i="6"/>
  <c r="P87" i="6"/>
  <c r="L83" i="6"/>
  <c r="R17" i="6"/>
  <c r="Q70" i="6"/>
  <c r="S96" i="6"/>
  <c r="M119" i="6"/>
  <c r="L114" i="6"/>
  <c r="M77" i="6"/>
  <c r="L112" i="6"/>
  <c r="L87" i="6"/>
  <c r="T83" i="6"/>
  <c r="S69" i="6"/>
  <c r="S100" i="6"/>
  <c r="N19" i="19"/>
  <c r="N78" i="6"/>
  <c r="N87" i="6"/>
  <c r="Q66" i="6"/>
  <c r="M84" i="6"/>
  <c r="M102" i="6"/>
  <c r="U106" i="6"/>
  <c r="R109" i="6"/>
  <c r="L75" i="6"/>
  <c r="M74" i="6"/>
  <c r="S98" i="6"/>
  <c r="T17" i="6"/>
  <c r="R78" i="6"/>
  <c r="L115" i="6"/>
  <c r="R68" i="6"/>
  <c r="N99" i="6"/>
  <c r="R82" i="6"/>
  <c r="U85" i="6"/>
  <c r="P10" i="8"/>
  <c r="L81" i="6"/>
  <c r="T113" i="6"/>
  <c r="T97" i="6"/>
  <c r="U95" i="6"/>
  <c r="J74" i="6"/>
  <c r="J67" i="6"/>
  <c r="T66" i="6"/>
  <c r="J109" i="6"/>
  <c r="J169" i="6" s="1"/>
  <c r="S84" i="6"/>
  <c r="Q112" i="6"/>
  <c r="O104" i="6"/>
  <c r="N117" i="6"/>
  <c r="K105" i="6"/>
  <c r="Q116" i="6"/>
  <c r="M76" i="6"/>
  <c r="L68" i="6"/>
  <c r="Q74" i="6"/>
  <c r="U99" i="6"/>
  <c r="D14" i="20"/>
  <c r="K69" i="6"/>
  <c r="N84" i="6"/>
  <c r="O105" i="6"/>
  <c r="O65" i="6"/>
  <c r="J101" i="6"/>
  <c r="J161" i="6" s="1"/>
  <c r="M75" i="6"/>
  <c r="U118" i="6"/>
  <c r="P72" i="6"/>
  <c r="N104" i="6"/>
  <c r="T102" i="6"/>
  <c r="S8" i="6"/>
  <c r="M97" i="6"/>
  <c r="K70" i="6"/>
  <c r="J107" i="6"/>
  <c r="J167" i="6" s="1"/>
  <c r="R8" i="6"/>
  <c r="S68" i="6"/>
  <c r="J119" i="6"/>
  <c r="K78" i="6"/>
  <c r="U83" i="6"/>
  <c r="J77" i="6"/>
  <c r="Q72" i="6"/>
  <c r="N100" i="6"/>
  <c r="K88" i="6"/>
  <c r="O70" i="6"/>
  <c r="S76" i="6"/>
  <c r="R101" i="6"/>
  <c r="T87" i="6"/>
  <c r="O112" i="6"/>
  <c r="L78" i="6"/>
  <c r="K75" i="6"/>
  <c r="R84" i="6"/>
  <c r="M109" i="6"/>
  <c r="P118" i="6"/>
  <c r="R107" i="6"/>
  <c r="M72" i="6"/>
  <c r="U74" i="6"/>
  <c r="K104" i="6"/>
  <c r="U86" i="6"/>
  <c r="J66" i="6"/>
  <c r="R108" i="6"/>
  <c r="J102" i="6"/>
  <c r="J162" i="6" s="1"/>
  <c r="U115" i="6"/>
  <c r="J106" i="6"/>
  <c r="J166" i="6" s="1"/>
  <c r="R97" i="6"/>
  <c r="R65" i="6"/>
  <c r="N79" i="6"/>
  <c r="O116" i="6"/>
  <c r="J16" i="6"/>
  <c r="M116" i="6"/>
  <c r="T110" i="6"/>
  <c r="P104" i="6"/>
  <c r="T89" i="6"/>
  <c r="T9" i="6" s="1"/>
  <c r="K83" i="6"/>
  <c r="O84" i="6"/>
  <c r="K81" i="6"/>
  <c r="T72" i="6"/>
  <c r="O114" i="6"/>
  <c r="M81" i="6"/>
  <c r="Q77" i="6"/>
  <c r="J65" i="6"/>
  <c r="T79" i="6"/>
  <c r="O111" i="6"/>
  <c r="K102" i="6"/>
  <c r="S104" i="6"/>
  <c r="T95" i="6"/>
  <c r="R118" i="6"/>
  <c r="R67" i="6"/>
  <c r="K19" i="19"/>
  <c r="L77" i="6"/>
  <c r="E1" i="6"/>
  <c r="C63" i="6" s="1"/>
  <c r="O67" i="6"/>
  <c r="Q75" i="6"/>
  <c r="J111" i="6"/>
  <c r="J171" i="6" s="1"/>
  <c r="P112" i="6"/>
  <c r="N107" i="6"/>
  <c r="U81" i="6"/>
  <c r="O72" i="6"/>
  <c r="R76" i="6"/>
  <c r="P105" i="6"/>
  <c r="Q17" i="6"/>
  <c r="Q73" i="6"/>
  <c r="Q81" i="6"/>
  <c r="R106" i="6"/>
  <c r="T73" i="6"/>
  <c r="L102" i="6"/>
  <c r="U69" i="6"/>
  <c r="N67" i="6"/>
  <c r="U75" i="6"/>
  <c r="R66" i="6"/>
  <c r="R115" i="6"/>
  <c r="L96" i="6"/>
  <c r="U70" i="6"/>
  <c r="Q78" i="6"/>
  <c r="O87" i="6"/>
  <c r="N74" i="6"/>
  <c r="Q118" i="6"/>
  <c r="R111" i="6"/>
  <c r="R81" i="6"/>
  <c r="Q79" i="6"/>
  <c r="L107" i="6"/>
  <c r="J98" i="6"/>
  <c r="J158" i="6" s="1"/>
  <c r="T104" i="6"/>
  <c r="U79" i="6"/>
  <c r="U71" i="6"/>
  <c r="N72" i="6"/>
  <c r="P74" i="6"/>
  <c r="M113" i="6"/>
  <c r="T84" i="6"/>
  <c r="O80" i="6"/>
  <c r="O98" i="6"/>
  <c r="R116" i="6"/>
  <c r="K72" i="6"/>
  <c r="J75" i="6"/>
  <c r="Q100" i="6"/>
  <c r="J99" i="6"/>
  <c r="J159" i="6" s="1"/>
  <c r="K10" i="18"/>
  <c r="T118" i="6"/>
  <c r="M65" i="6"/>
  <c r="P97" i="6"/>
  <c r="K87" i="6"/>
  <c r="D14" i="15"/>
  <c r="O106" i="6"/>
  <c r="K84" i="6"/>
  <c r="N17" i="6"/>
  <c r="K73" i="6"/>
  <c r="P79" i="6"/>
  <c r="P110" i="6"/>
  <c r="J100" i="6"/>
  <c r="J160" i="6" s="1"/>
  <c r="T116" i="6"/>
  <c r="K106" i="6"/>
  <c r="R88" i="6"/>
  <c r="K80" i="6"/>
  <c r="N75" i="6"/>
  <c r="K85" i="6"/>
  <c r="N86" i="6"/>
  <c r="Q105" i="6"/>
  <c r="J78" i="6"/>
  <c r="P68" i="6"/>
  <c r="R73" i="6"/>
  <c r="Q97" i="6"/>
  <c r="L104" i="6"/>
  <c r="J113" i="6"/>
  <c r="J173" i="6" s="1"/>
  <c r="U16" i="6"/>
  <c r="O8" i="6"/>
  <c r="L88" i="6"/>
  <c r="O71" i="6"/>
  <c r="M87" i="6"/>
  <c r="J104" i="6"/>
  <c r="J164" i="6" s="1"/>
  <c r="S71" i="6"/>
  <c r="S114" i="6"/>
  <c r="P77" i="6"/>
  <c r="L106" i="6"/>
  <c r="O102" i="6"/>
  <c r="P75" i="6"/>
  <c r="S85" i="6"/>
  <c r="M111" i="6"/>
  <c r="P96" i="6"/>
  <c r="K114" i="6"/>
  <c r="M68" i="6"/>
  <c r="M82" i="6"/>
  <c r="L76" i="6"/>
  <c r="U73" i="6"/>
  <c r="Q86" i="6"/>
  <c r="T109" i="6"/>
  <c r="O118" i="6"/>
  <c r="L98" i="6"/>
  <c r="L118" i="6"/>
  <c r="K89" i="6"/>
  <c r="P115" i="6"/>
  <c r="T103" i="6"/>
  <c r="S97" i="6"/>
  <c r="Q109" i="6"/>
  <c r="K107" i="6"/>
  <c r="J115" i="6"/>
  <c r="J175" i="6" s="1"/>
  <c r="R102" i="6"/>
  <c r="D63" i="6"/>
  <c r="D123" i="6"/>
  <c r="M20" i="19"/>
  <c r="V9" i="19"/>
  <c r="Q9" i="19"/>
  <c r="S9" i="19"/>
  <c r="K9" i="19"/>
  <c r="D12" i="15"/>
  <c r="R9" i="19"/>
  <c r="L9" i="19"/>
  <c r="D12" i="17"/>
  <c r="D12" i="20"/>
  <c r="Q19" i="19"/>
  <c r="R10" i="19"/>
  <c r="T19" i="19"/>
  <c r="R20" i="19"/>
  <c r="K10" i="19"/>
  <c r="V10" i="19"/>
  <c r="I35" i="6"/>
  <c r="C4" i="15" s="1"/>
  <c r="O101" i="6"/>
  <c r="Q96" i="6"/>
  <c r="Q111" i="6"/>
  <c r="M114" i="6"/>
  <c r="P66" i="6"/>
  <c r="N101" i="6"/>
  <c r="Q113" i="6"/>
  <c r="P84" i="6"/>
  <c r="U114" i="6"/>
  <c r="J96" i="6"/>
  <c r="J156" i="6" s="1"/>
  <c r="L109" i="6"/>
  <c r="P101" i="6"/>
  <c r="S89" i="6"/>
  <c r="L95" i="6"/>
  <c r="Q65" i="6"/>
  <c r="L101" i="6"/>
  <c r="Q95" i="6"/>
  <c r="J97" i="6"/>
  <c r="J157" i="6" s="1"/>
  <c r="K98" i="6"/>
  <c r="Q114" i="6"/>
  <c r="O20" i="19"/>
  <c r="P17" i="6"/>
  <c r="R119" i="6"/>
  <c r="R18" i="6" s="1"/>
  <c r="U17" i="6"/>
  <c r="J87" i="6"/>
  <c r="U100" i="6"/>
  <c r="M107" i="6"/>
  <c r="P80" i="6"/>
  <c r="K111" i="6"/>
  <c r="T67" i="6"/>
  <c r="K74" i="6"/>
  <c r="Q67" i="6"/>
  <c r="Q101" i="6"/>
  <c r="M101" i="6"/>
  <c r="K103" i="6"/>
  <c r="N2" i="6"/>
  <c r="K14" i="6" s="1"/>
  <c r="G4" i="19"/>
  <c r="I38" i="6"/>
  <c r="L4" i="8" s="1"/>
  <c r="E63" i="6"/>
  <c r="N3" i="6"/>
  <c r="W102" i="6" s="1"/>
  <c r="D15" i="20"/>
  <c r="D15" i="17"/>
  <c r="O81" i="6"/>
  <c r="G2" i="19"/>
  <c r="N20" i="19"/>
  <c r="M95" i="6"/>
  <c r="O74" i="6"/>
  <c r="S83" i="6"/>
  <c r="U116" i="6"/>
  <c r="R83" i="6"/>
  <c r="O86" i="6"/>
  <c r="R69" i="6"/>
  <c r="S113" i="6"/>
  <c r="T76" i="6"/>
  <c r="O107" i="6"/>
  <c r="U80" i="6"/>
  <c r="L111" i="6"/>
  <c r="L97" i="6"/>
  <c r="U97" i="6"/>
  <c r="L85" i="6"/>
  <c r="U113" i="6"/>
  <c r="O117" i="6"/>
  <c r="P99" i="6"/>
  <c r="L116" i="6"/>
  <c r="S109" i="6"/>
  <c r="O78" i="6"/>
  <c r="O97" i="6"/>
  <c r="M10" i="19"/>
  <c r="S20" i="19"/>
  <c r="V20" i="19"/>
  <c r="J88" i="6"/>
  <c r="M88" i="6"/>
  <c r="T99" i="6"/>
  <c r="T111" i="6"/>
  <c r="J83" i="6"/>
  <c r="K117" i="6"/>
  <c r="K112" i="6"/>
  <c r="P81" i="6"/>
  <c r="L110" i="6"/>
  <c r="N98" i="6"/>
  <c r="P109" i="6"/>
  <c r="Q88" i="6"/>
  <c r="S80" i="6"/>
  <c r="T52" i="5"/>
  <c r="T5" i="5"/>
  <c r="T6" i="5"/>
  <c r="T8" i="5"/>
  <c r="T9" i="5"/>
  <c r="T10" i="5"/>
  <c r="O179" i="5"/>
  <c r="O239" i="5"/>
  <c r="O149" i="5"/>
  <c r="T11" i="5"/>
  <c r="T19" i="5"/>
  <c r="T20" i="5"/>
  <c r="T227" i="5"/>
  <c r="T230" i="5"/>
  <c r="T235" i="5"/>
  <c r="T222" i="5"/>
  <c r="T223" i="5"/>
  <c r="T186" i="5"/>
  <c r="T193" i="5"/>
  <c r="T206" i="5"/>
  <c r="T176" i="5"/>
  <c r="T160" i="5"/>
  <c r="Q119" i="5"/>
  <c r="T96" i="5"/>
  <c r="T106" i="5"/>
  <c r="T77" i="5"/>
  <c r="T79" i="5"/>
  <c r="T57" i="5"/>
  <c r="T43" i="5"/>
  <c r="T44" i="5"/>
  <c r="T45" i="5"/>
  <c r="T46" i="5"/>
  <c r="T47" i="5"/>
  <c r="T48" i="5"/>
  <c r="T50" i="5"/>
  <c r="T51" i="5"/>
  <c r="P59" i="5"/>
  <c r="T40" i="5"/>
  <c r="T41" i="5"/>
  <c r="T28" i="5"/>
  <c r="T16" i="6"/>
  <c r="P89" i="6"/>
  <c r="P9" i="6" s="1"/>
  <c r="O9" i="19"/>
  <c r="O69" i="6"/>
  <c r="U77" i="6"/>
  <c r="Q80" i="6"/>
  <c r="N97" i="6"/>
  <c r="Q85" i="6"/>
  <c r="S79" i="6"/>
  <c r="U103" i="6"/>
  <c r="Q84" i="6"/>
  <c r="M118" i="6"/>
  <c r="L86" i="6"/>
  <c r="Q108" i="6"/>
  <c r="Q76" i="6"/>
  <c r="O88" i="6"/>
  <c r="N109" i="6"/>
  <c r="P100" i="6"/>
  <c r="Q107" i="6"/>
  <c r="P113" i="6"/>
  <c r="N70" i="6"/>
  <c r="T74" i="6"/>
  <c r="P108" i="6"/>
  <c r="P70" i="6"/>
  <c r="T7" i="6"/>
  <c r="S117" i="6"/>
  <c r="U108" i="6"/>
  <c r="K109" i="6"/>
  <c r="O76" i="6"/>
  <c r="N110" i="6"/>
  <c r="L99" i="6"/>
  <c r="N103" i="6"/>
  <c r="T85" i="6"/>
  <c r="M78" i="6"/>
  <c r="O109" i="6"/>
  <c r="U104" i="6"/>
  <c r="I6" i="6"/>
  <c r="J17" i="6"/>
  <c r="N66" i="6"/>
  <c r="P119" i="6"/>
  <c r="J84" i="6"/>
  <c r="L71" i="6"/>
  <c r="U67" i="6"/>
  <c r="N88" i="6"/>
  <c r="O115" i="6"/>
  <c r="J95" i="6"/>
  <c r="J155" i="6" s="1"/>
  <c r="K77" i="6"/>
  <c r="J108" i="6"/>
  <c r="J168" i="6" s="1"/>
  <c r="U78" i="6"/>
  <c r="L70" i="6"/>
  <c r="K118" i="6"/>
  <c r="Q103" i="6"/>
  <c r="L66" i="6"/>
  <c r="Q119" i="6"/>
  <c r="Q18" i="6" s="1"/>
  <c r="P19" i="19"/>
  <c r="R19" i="19"/>
  <c r="L74" i="6"/>
  <c r="T117" i="6"/>
  <c r="N116" i="6"/>
  <c r="S81" i="6"/>
  <c r="K108" i="6"/>
  <c r="U76" i="6"/>
  <c r="Q117" i="6"/>
  <c r="M86" i="6"/>
  <c r="P7" i="6"/>
  <c r="N9" i="19"/>
  <c r="K79" i="6"/>
  <c r="N102" i="6"/>
  <c r="T96" i="6"/>
  <c r="N8" i="6"/>
  <c r="N27" i="6" s="1"/>
  <c r="J112" i="6"/>
  <c r="J172" i="6" s="1"/>
  <c r="P102" i="6"/>
  <c r="P111" i="6"/>
  <c r="M96" i="6"/>
  <c r="Q87" i="6"/>
  <c r="U105" i="6"/>
  <c r="J114" i="6"/>
  <c r="J174" i="6" s="1"/>
  <c r="U84" i="6"/>
  <c r="L79" i="6"/>
  <c r="L84" i="6"/>
  <c r="K66" i="6"/>
  <c r="U112" i="6"/>
  <c r="N115" i="6"/>
  <c r="U10" i="19"/>
  <c r="J71" i="6"/>
  <c r="P76" i="6"/>
  <c r="P103" i="6"/>
  <c r="K116" i="6"/>
  <c r="S106" i="6"/>
  <c r="T68" i="6"/>
  <c r="U111" i="6"/>
  <c r="O66" i="6"/>
  <c r="K101" i="6"/>
  <c r="L7" i="6"/>
  <c r="M9" i="19"/>
  <c r="U89" i="6"/>
  <c r="S10" i="19"/>
  <c r="K20" i="19"/>
  <c r="L17" i="6"/>
  <c r="Q20" i="19"/>
  <c r="N16" i="6"/>
  <c r="V19" i="19"/>
  <c r="K86" i="6"/>
  <c r="K95" i="6"/>
  <c r="P98" i="6"/>
  <c r="Q82" i="6"/>
  <c r="J68" i="6"/>
  <c r="O95" i="6"/>
  <c r="S103" i="6"/>
  <c r="U1" i="6"/>
  <c r="P14" i="8"/>
  <c r="L16" i="6"/>
  <c r="E123" i="6"/>
  <c r="Q10" i="19"/>
  <c r="J89" i="6"/>
  <c r="J9" i="6" s="1"/>
  <c r="S16" i="6"/>
  <c r="N7" i="6"/>
  <c r="M8" i="6"/>
  <c r="L8" i="6"/>
  <c r="M66" i="6"/>
  <c r="Q68" i="6"/>
  <c r="P106" i="6"/>
  <c r="K115" i="6"/>
  <c r="U88" i="6"/>
  <c r="U82" i="6"/>
  <c r="J105" i="6"/>
  <c r="J165" i="6" s="1"/>
  <c r="L80" i="6"/>
  <c r="M71" i="6"/>
  <c r="O75" i="6"/>
  <c r="R70" i="6"/>
  <c r="L108" i="6"/>
  <c r="N65" i="6"/>
  <c r="M73" i="6"/>
  <c r="L105" i="6"/>
  <c r="R74" i="6"/>
  <c r="S77" i="6"/>
  <c r="M103" i="6"/>
  <c r="T101" i="6"/>
  <c r="J82" i="6"/>
  <c r="P82" i="6"/>
  <c r="R117" i="6"/>
  <c r="R105" i="6"/>
  <c r="R100" i="6"/>
  <c r="L103" i="6"/>
  <c r="S95" i="6"/>
  <c r="S70" i="6"/>
  <c r="P86" i="6"/>
  <c r="N108" i="6"/>
  <c r="M79" i="6"/>
  <c r="U19" i="19"/>
  <c r="W100" i="6"/>
  <c r="S19" i="19"/>
  <c r="U66" i="6"/>
  <c r="R104" i="6"/>
  <c r="N83" i="6"/>
  <c r="U107" i="6"/>
  <c r="S108" i="6"/>
  <c r="S73" i="6"/>
  <c r="O85" i="6"/>
  <c r="M100" i="6"/>
  <c r="K113" i="6"/>
  <c r="K68" i="6"/>
  <c r="S82" i="6"/>
  <c r="T108" i="6"/>
  <c r="S67" i="6"/>
  <c r="J69" i="6"/>
  <c r="T115" i="6"/>
  <c r="Q99" i="6"/>
  <c r="L69" i="6"/>
  <c r="T69" i="6"/>
  <c r="T78" i="6"/>
  <c r="M98" i="6"/>
  <c r="J80" i="6"/>
  <c r="P107" i="6"/>
  <c r="K65" i="6"/>
  <c r="N111" i="6"/>
  <c r="N85" i="6"/>
  <c r="S102" i="6"/>
  <c r="R103" i="6"/>
  <c r="Q69" i="6"/>
  <c r="N112" i="6"/>
  <c r="K71" i="6"/>
  <c r="M99" i="6"/>
  <c r="K97" i="6"/>
  <c r="N69" i="6"/>
  <c r="R79" i="6"/>
  <c r="T105" i="6"/>
  <c r="T80" i="6"/>
  <c r="P95" i="6"/>
  <c r="S112" i="6"/>
  <c r="N119" i="6"/>
  <c r="N18" i="6" s="1"/>
  <c r="N76" i="6"/>
  <c r="P117" i="6"/>
  <c r="L65" i="6"/>
  <c r="R72" i="6"/>
  <c r="J118" i="6"/>
  <c r="J178" i="6" s="1"/>
  <c r="Q89" i="6"/>
  <c r="Q9" i="6" s="1"/>
  <c r="S99" i="6"/>
  <c r="O110" i="6"/>
  <c r="P78" i="6"/>
  <c r="L117" i="6"/>
  <c r="P71" i="6"/>
  <c r="T71" i="6"/>
  <c r="R99" i="6"/>
  <c r="N113" i="6"/>
  <c r="O7" i="6"/>
  <c r="U98" i="6"/>
  <c r="P114" i="6"/>
  <c r="N77" i="6"/>
  <c r="J85" i="6"/>
  <c r="J117" i="6"/>
  <c r="J177" i="6" s="1"/>
  <c r="S66" i="6"/>
  <c r="N10" i="19"/>
  <c r="R112" i="6"/>
  <c r="U87" i="6"/>
  <c r="R86" i="6"/>
  <c r="R75" i="6"/>
  <c r="Q106" i="6"/>
  <c r="N81" i="6"/>
  <c r="J110" i="6"/>
  <c r="J170" i="6" s="1"/>
  <c r="Q98" i="6"/>
  <c r="P88" i="6"/>
  <c r="R77" i="6"/>
  <c r="S72" i="6"/>
  <c r="S115" i="6"/>
  <c r="M67" i="6"/>
  <c r="M16" i="6"/>
  <c r="T106" i="6"/>
  <c r="N106" i="6"/>
  <c r="J86" i="6"/>
  <c r="Q83" i="6"/>
  <c r="K82" i="6"/>
  <c r="S75" i="6"/>
  <c r="T119" i="6"/>
  <c r="T18" i="6" s="1"/>
  <c r="R113" i="6"/>
  <c r="N118" i="6"/>
  <c r="O99" i="6"/>
  <c r="U101" i="6"/>
  <c r="M85" i="6"/>
  <c r="M110" i="6"/>
  <c r="Q110" i="6"/>
  <c r="N82" i="6"/>
  <c r="U72" i="6"/>
  <c r="J81" i="6"/>
  <c r="T70" i="6"/>
  <c r="S86" i="6"/>
  <c r="M106" i="6"/>
  <c r="U102" i="6"/>
  <c r="P116" i="6"/>
  <c r="M105" i="6"/>
  <c r="K8" i="6"/>
  <c r="M112" i="6"/>
  <c r="M115" i="6"/>
  <c r="O79" i="6"/>
  <c r="L72" i="6"/>
  <c r="N71" i="6"/>
  <c r="T100" i="6"/>
  <c r="O19" i="19"/>
  <c r="R7" i="6"/>
  <c r="K16" i="6"/>
  <c r="T9" i="19"/>
  <c r="O89" i="6"/>
  <c r="O9" i="6" s="1"/>
  <c r="N89" i="6"/>
  <c r="O16" i="6"/>
  <c r="O82" i="6"/>
  <c r="S65" i="6"/>
  <c r="K100" i="6"/>
  <c r="N114" i="6"/>
  <c r="R80" i="6"/>
  <c r="U65" i="6"/>
  <c r="S107" i="6"/>
  <c r="T86" i="6"/>
  <c r="J116" i="6"/>
  <c r="J176" i="6" s="1"/>
  <c r="I37" i="6"/>
  <c r="F4" i="8" s="1"/>
  <c r="M117" i="6"/>
  <c r="M108" i="6"/>
  <c r="J103" i="6"/>
  <c r="J163" i="6" s="1"/>
  <c r="N80" i="6"/>
  <c r="Q115" i="6"/>
  <c r="J72" i="6"/>
  <c r="T75" i="6"/>
  <c r="J70" i="6"/>
  <c r="O77" i="6"/>
  <c r="T88" i="6"/>
  <c r="M80" i="6"/>
  <c r="L73" i="6"/>
  <c r="P9" i="19"/>
  <c r="J25" i="6"/>
  <c r="D7" i="19"/>
  <c r="M70" i="6"/>
  <c r="N105" i="6"/>
  <c r="U117" i="6"/>
  <c r="U96" i="6"/>
  <c r="L113" i="6"/>
  <c r="N95" i="6"/>
  <c r="K19" i="18"/>
  <c r="G6" i="18" s="1"/>
  <c r="O29" i="5"/>
  <c r="T8" i="6"/>
  <c r="K17" i="6"/>
  <c r="Q29" i="5"/>
  <c r="T13" i="5"/>
  <c r="T14" i="5"/>
  <c r="T15" i="5"/>
  <c r="T16" i="5"/>
  <c r="T17" i="5"/>
  <c r="T18" i="5"/>
  <c r="Q59" i="5"/>
  <c r="T36" i="5"/>
  <c r="T53" i="5"/>
  <c r="T55" i="5"/>
  <c r="T56" i="5"/>
  <c r="T65" i="5"/>
  <c r="O89" i="5"/>
  <c r="T66" i="5"/>
  <c r="T67" i="5"/>
  <c r="T70" i="5"/>
  <c r="T71" i="5"/>
  <c r="T72" i="5"/>
  <c r="T73" i="5"/>
  <c r="T75" i="5"/>
  <c r="T76" i="5"/>
  <c r="T112" i="5"/>
  <c r="T118" i="5"/>
  <c r="O17" i="6"/>
  <c r="Q179" i="5"/>
  <c r="T159" i="5"/>
  <c r="T170" i="5"/>
  <c r="T171" i="5"/>
  <c r="T172" i="5"/>
  <c r="T174" i="5"/>
  <c r="T175" i="5"/>
  <c r="T187" i="5"/>
  <c r="T192" i="5"/>
  <c r="T198" i="5"/>
  <c r="T204" i="5"/>
  <c r="T205" i="5"/>
  <c r="T207" i="5"/>
  <c r="T216" i="5"/>
  <c r="T221" i="5"/>
  <c r="T233" i="5"/>
  <c r="T234" i="5"/>
  <c r="T21" i="5"/>
  <c r="T22" i="5"/>
  <c r="T23" i="5"/>
  <c r="T24" i="5"/>
  <c r="T25" i="5"/>
  <c r="T26" i="5"/>
  <c r="T27" i="5"/>
  <c r="M7" i="6"/>
  <c r="Q7" i="6"/>
  <c r="Q26" i="6" s="1"/>
  <c r="U7" i="6"/>
  <c r="U26" i="6" s="1"/>
  <c r="R59" i="5"/>
  <c r="T58" i="5"/>
  <c r="P89" i="5"/>
  <c r="T68" i="5"/>
  <c r="T78" i="5"/>
  <c r="T80" i="5"/>
  <c r="T81" i="5"/>
  <c r="T82" i="5"/>
  <c r="T83" i="5"/>
  <c r="T84" i="5"/>
  <c r="T85" i="5"/>
  <c r="T86" i="5"/>
  <c r="O119" i="5"/>
  <c r="T97" i="5"/>
  <c r="T98" i="5"/>
  <c r="T99" i="5"/>
  <c r="T100" i="5"/>
  <c r="T103" i="5"/>
  <c r="T104" i="5"/>
  <c r="T105" i="5"/>
  <c r="T108" i="5"/>
  <c r="T109" i="5"/>
  <c r="S17" i="6"/>
  <c r="R179" i="5"/>
  <c r="T168" i="5"/>
  <c r="T177" i="5"/>
  <c r="R209" i="5"/>
  <c r="T208" i="5"/>
  <c r="P239" i="5"/>
  <c r="T219" i="5"/>
  <c r="T220" i="5"/>
  <c r="T224" i="5"/>
  <c r="T225" i="5"/>
  <c r="T226" i="5"/>
  <c r="T228" i="5"/>
  <c r="T12" i="5"/>
  <c r="J7" i="6"/>
  <c r="R89" i="6"/>
  <c r="R9" i="6" s="1"/>
  <c r="O59" i="5"/>
  <c r="T37" i="5"/>
  <c r="T38" i="5"/>
  <c r="T39" i="5"/>
  <c r="T42" i="5"/>
  <c r="T54" i="5"/>
  <c r="Q89" i="5"/>
  <c r="T69" i="5"/>
  <c r="T74" i="5"/>
  <c r="T88" i="5"/>
  <c r="P119" i="5"/>
  <c r="T101" i="5"/>
  <c r="T102" i="5"/>
  <c r="T111" i="5"/>
  <c r="T113" i="5"/>
  <c r="T139" i="5"/>
  <c r="T148" i="5"/>
  <c r="T155" i="5"/>
  <c r="T156" i="5"/>
  <c r="T158" i="5"/>
  <c r="T161" i="5"/>
  <c r="T178" i="5"/>
  <c r="P209" i="5"/>
  <c r="O209" i="5"/>
  <c r="T188" i="5"/>
  <c r="T189" i="5"/>
  <c r="T190" i="5"/>
  <c r="T191" i="5"/>
  <c r="T194" i="5"/>
  <c r="T195" i="5"/>
  <c r="T196" i="5"/>
  <c r="T197" i="5"/>
  <c r="T199" i="5"/>
  <c r="T200" i="5"/>
  <c r="T217" i="5"/>
  <c r="T229" i="5"/>
  <c r="T231" i="5"/>
  <c r="T232" i="5"/>
  <c r="T237" i="5"/>
  <c r="T126" i="5"/>
  <c r="T129" i="5"/>
  <c r="T130" i="5"/>
  <c r="T131" i="5"/>
  <c r="T133" i="5"/>
  <c r="T142" i="5"/>
  <c r="T134" i="5"/>
  <c r="T136" i="5"/>
  <c r="T147" i="5"/>
  <c r="T135" i="5"/>
  <c r="Q149" i="5"/>
  <c r="T127" i="5"/>
  <c r="T132" i="5"/>
  <c r="T138" i="5"/>
  <c r="T140" i="5"/>
  <c r="P149" i="5"/>
  <c r="T128" i="5"/>
  <c r="T145" i="5"/>
  <c r="T137" i="5"/>
  <c r="T141" i="5"/>
  <c r="T143" i="5"/>
  <c r="T144" i="5"/>
  <c r="T146" i="5"/>
  <c r="Q239" i="5"/>
  <c r="T215" i="5"/>
  <c r="P179" i="5"/>
  <c r="T125" i="5"/>
  <c r="S119" i="6"/>
  <c r="S18" i="6" s="1"/>
  <c r="K119" i="6"/>
  <c r="P20" i="19"/>
  <c r="T10" i="19"/>
  <c r="L20" i="19"/>
  <c r="L10" i="19"/>
  <c r="O119" i="6"/>
  <c r="O18" i="6" s="1"/>
  <c r="P10" i="19"/>
  <c r="T20" i="19"/>
  <c r="T95" i="5"/>
  <c r="P16" i="6"/>
  <c r="M19" i="19"/>
  <c r="L119" i="6"/>
  <c r="L18" i="6" s="1"/>
  <c r="U9" i="19"/>
  <c r="L89" i="6"/>
  <c r="T35" i="5"/>
  <c r="P8" i="6"/>
  <c r="T7" i="5"/>
  <c r="M89" i="6"/>
  <c r="M9" i="6" s="1"/>
  <c r="R14" i="6"/>
  <c r="J14" i="6"/>
  <c r="T14" i="6"/>
  <c r="W73" i="6"/>
  <c r="W66" i="6"/>
  <c r="L14" i="6"/>
  <c r="V8" i="6"/>
  <c r="U14" i="6"/>
  <c r="W84" i="6"/>
  <c r="J8" i="6"/>
  <c r="L19" i="19"/>
  <c r="O28" i="6" l="1"/>
  <c r="W80" i="6"/>
  <c r="W86" i="6"/>
  <c r="N14" i="6"/>
  <c r="W83" i="6"/>
  <c r="M14" i="6"/>
  <c r="W71" i="6"/>
  <c r="W72" i="6"/>
  <c r="W88" i="6"/>
  <c r="S14" i="6"/>
  <c r="I42" i="6"/>
  <c r="W67" i="6"/>
  <c r="P14" i="6"/>
  <c r="W65" i="6"/>
  <c r="W70" i="6"/>
  <c r="W85" i="6"/>
  <c r="W69" i="6"/>
  <c r="W77" i="6"/>
  <c r="W75" i="6"/>
  <c r="W74" i="6"/>
  <c r="P2" i="6"/>
  <c r="W87" i="6"/>
  <c r="W78" i="6"/>
  <c r="W68" i="6"/>
  <c r="E124" i="6"/>
  <c r="O14" i="6"/>
  <c r="W81" i="6"/>
  <c r="Q14" i="6"/>
  <c r="W82" i="6"/>
  <c r="M27" i="6"/>
  <c r="R27" i="6"/>
  <c r="Q27" i="6"/>
  <c r="J26" i="6"/>
  <c r="R26" i="6"/>
  <c r="P26" i="6"/>
  <c r="U21" i="19"/>
  <c r="V21" i="19"/>
  <c r="U129" i="6"/>
  <c r="S174" i="6"/>
  <c r="T11" i="19"/>
  <c r="S165" i="6"/>
  <c r="U177" i="6"/>
  <c r="S177" i="6"/>
  <c r="S171" i="6"/>
  <c r="M165" i="6"/>
  <c r="K175" i="6"/>
  <c r="K169" i="6"/>
  <c r="M167" i="6"/>
  <c r="K158" i="6"/>
  <c r="L160" i="6"/>
  <c r="T176" i="6"/>
  <c r="T174" i="6"/>
  <c r="S164" i="6"/>
  <c r="S163" i="6"/>
  <c r="U165" i="6"/>
  <c r="T164" i="6"/>
  <c r="U155" i="6"/>
  <c r="S162" i="6"/>
  <c r="U157" i="6"/>
  <c r="S166" i="6"/>
  <c r="T157" i="6"/>
  <c r="U163" i="6"/>
  <c r="T158" i="6"/>
  <c r="T168" i="6"/>
  <c r="T160" i="6"/>
  <c r="U174" i="6"/>
  <c r="U169" i="6"/>
  <c r="K156" i="6"/>
  <c r="I153" i="6"/>
  <c r="S172" i="6"/>
  <c r="T170" i="6"/>
  <c r="U156" i="6"/>
  <c r="U175" i="6"/>
  <c r="S159" i="6"/>
  <c r="S156" i="6"/>
  <c r="T27" i="6"/>
  <c r="L173" i="6"/>
  <c r="M166" i="6"/>
  <c r="O170" i="6"/>
  <c r="M159" i="6"/>
  <c r="R163" i="6"/>
  <c r="N168" i="6"/>
  <c r="L163" i="6"/>
  <c r="O155" i="6"/>
  <c r="K155" i="6"/>
  <c r="K161" i="6"/>
  <c r="P171" i="6"/>
  <c r="K168" i="6"/>
  <c r="O175" i="6"/>
  <c r="N169" i="6"/>
  <c r="N158" i="6"/>
  <c r="L176" i="6"/>
  <c r="R162" i="6"/>
  <c r="L178" i="6"/>
  <c r="P157" i="6"/>
  <c r="L156" i="6"/>
  <c r="P165" i="6"/>
  <c r="N167" i="6"/>
  <c r="K162" i="6"/>
  <c r="P164" i="6"/>
  <c r="O165" i="6"/>
  <c r="Q172" i="6"/>
  <c r="T166" i="6"/>
  <c r="T175" i="6"/>
  <c r="U159" i="6"/>
  <c r="S168" i="6"/>
  <c r="U171" i="6"/>
  <c r="T161" i="6"/>
  <c r="U158" i="6"/>
  <c r="AD153" i="6"/>
  <c r="U176" i="6"/>
  <c r="T169" i="6"/>
  <c r="U164" i="6"/>
  <c r="T172" i="6"/>
  <c r="S157" i="6"/>
  <c r="U168" i="6"/>
  <c r="T173" i="6"/>
  <c r="T163" i="6"/>
  <c r="S167" i="6"/>
  <c r="T177" i="6"/>
  <c r="T167" i="6"/>
  <c r="T159" i="6"/>
  <c r="S161" i="6"/>
  <c r="T178" i="6"/>
  <c r="T156" i="6"/>
  <c r="T165" i="6"/>
  <c r="T171" i="6"/>
  <c r="S169" i="6"/>
  <c r="S176" i="6"/>
  <c r="U178" i="6"/>
  <c r="P18" i="6"/>
  <c r="M18" i="6"/>
  <c r="M28" i="6" s="1"/>
  <c r="U18" i="6"/>
  <c r="U9" i="6"/>
  <c r="K18" i="6"/>
  <c r="J18" i="6"/>
  <c r="L9" i="6"/>
  <c r="L28" i="6" s="1"/>
  <c r="N9" i="6"/>
  <c r="N28" i="6" s="1"/>
  <c r="S9" i="6"/>
  <c r="S28" i="6" s="1"/>
  <c r="K9" i="6"/>
  <c r="S170" i="6"/>
  <c r="U160" i="6"/>
  <c r="N160" i="6"/>
  <c r="U170" i="6"/>
  <c r="U167" i="6"/>
  <c r="S178" i="6"/>
  <c r="AD93" i="6"/>
  <c r="AO117" i="6" s="1"/>
  <c r="T155" i="6"/>
  <c r="S175" i="6"/>
  <c r="S173" i="6"/>
  <c r="U161" i="6"/>
  <c r="S155" i="6"/>
  <c r="S160" i="6"/>
  <c r="S158" i="6"/>
  <c r="U162" i="6"/>
  <c r="U166" i="6"/>
  <c r="U173" i="6"/>
  <c r="T162" i="6"/>
  <c r="U172" i="6"/>
  <c r="M175" i="6"/>
  <c r="K173" i="6"/>
  <c r="L165" i="6"/>
  <c r="K167" i="6"/>
  <c r="L164" i="6"/>
  <c r="K160" i="6"/>
  <c r="M172" i="6"/>
  <c r="K157" i="6"/>
  <c r="N171" i="6"/>
  <c r="M158" i="6"/>
  <c r="L171" i="6"/>
  <c r="K171" i="6"/>
  <c r="O163" i="6"/>
  <c r="K170" i="6"/>
  <c r="N164" i="6"/>
  <c r="K177" i="6"/>
  <c r="L161" i="6"/>
  <c r="Q176" i="6"/>
  <c r="R173" i="6"/>
  <c r="M174" i="6"/>
  <c r="P170" i="6"/>
  <c r="R166" i="6"/>
  <c r="O173" i="6"/>
  <c r="M164" i="6"/>
  <c r="Q166" i="6"/>
  <c r="R172" i="6"/>
  <c r="P167" i="6"/>
  <c r="R164" i="6"/>
  <c r="R160" i="6"/>
  <c r="L168" i="6"/>
  <c r="K176" i="6"/>
  <c r="P162" i="6"/>
  <c r="N162" i="6"/>
  <c r="Q163" i="6"/>
  <c r="N163" i="6"/>
  <c r="P173" i="6"/>
  <c r="M178" i="6"/>
  <c r="L170" i="6"/>
  <c r="O157" i="6"/>
  <c r="P159" i="6"/>
  <c r="O167" i="6"/>
  <c r="K163" i="6"/>
  <c r="L169" i="6"/>
  <c r="Q173" i="6"/>
  <c r="Q171" i="6"/>
  <c r="L158" i="6"/>
  <c r="K174" i="6"/>
  <c r="K166" i="6"/>
  <c r="O166" i="6"/>
  <c r="Q160" i="6"/>
  <c r="O158" i="6"/>
  <c r="R175" i="6"/>
  <c r="P172" i="6"/>
  <c r="R178" i="6"/>
  <c r="O171" i="6"/>
  <c r="R167" i="6"/>
  <c r="R161" i="6"/>
  <c r="K165" i="6"/>
  <c r="N159" i="6"/>
  <c r="L172" i="6"/>
  <c r="P161" i="6"/>
  <c r="M173" i="6"/>
  <c r="O176" i="6"/>
  <c r="R156" i="6"/>
  <c r="R169" i="6"/>
  <c r="O168" i="6"/>
  <c r="M168" i="6"/>
  <c r="N174" i="6"/>
  <c r="P176" i="6"/>
  <c r="Q170" i="6"/>
  <c r="O159" i="6"/>
  <c r="N166" i="6"/>
  <c r="Q158" i="6"/>
  <c r="N173" i="6"/>
  <c r="L177" i="6"/>
  <c r="P177" i="6"/>
  <c r="P155" i="6"/>
  <c r="N172" i="6"/>
  <c r="R165" i="6"/>
  <c r="P166" i="6"/>
  <c r="P163" i="6"/>
  <c r="N175" i="6"/>
  <c r="Q177" i="6"/>
  <c r="N176" i="6"/>
  <c r="K178" i="6"/>
  <c r="O169" i="6"/>
  <c r="L159" i="6"/>
  <c r="P168" i="6"/>
  <c r="Q167" i="6"/>
  <c r="N157" i="6"/>
  <c r="O11" i="19"/>
  <c r="O177" i="6"/>
  <c r="L157" i="6"/>
  <c r="M155" i="6"/>
  <c r="M161" i="6"/>
  <c r="L155" i="6"/>
  <c r="N161" i="6"/>
  <c r="Q156" i="6"/>
  <c r="P175" i="6"/>
  <c r="O178" i="6"/>
  <c r="P156" i="6"/>
  <c r="O162" i="6"/>
  <c r="R171" i="6"/>
  <c r="L162" i="6"/>
  <c r="O174" i="6"/>
  <c r="M176" i="6"/>
  <c r="K164" i="6"/>
  <c r="P178" i="6"/>
  <c r="N177" i="6"/>
  <c r="R170" i="6"/>
  <c r="Q164" i="6"/>
  <c r="O160" i="6"/>
  <c r="Q162" i="6"/>
  <c r="Q174" i="6"/>
  <c r="R176" i="6"/>
  <c r="N156" i="6"/>
  <c r="R158" i="6"/>
  <c r="R155" i="6"/>
  <c r="O156" i="6"/>
  <c r="N155" i="6"/>
  <c r="N165" i="6"/>
  <c r="Q175" i="6"/>
  <c r="M177" i="6"/>
  <c r="M170" i="6"/>
  <c r="N178" i="6"/>
  <c r="P174" i="6"/>
  <c r="R159" i="6"/>
  <c r="Q159" i="6"/>
  <c r="M160" i="6"/>
  <c r="R177" i="6"/>
  <c r="M163" i="6"/>
  <c r="P158" i="6"/>
  <c r="M156" i="6"/>
  <c r="N170" i="6"/>
  <c r="P160" i="6"/>
  <c r="Q168" i="6"/>
  <c r="P169" i="6"/>
  <c r="K172" i="6"/>
  <c r="Q161" i="6"/>
  <c r="Q155" i="6"/>
  <c r="O161" i="6"/>
  <c r="Q169" i="6"/>
  <c r="M171" i="6"/>
  <c r="L166" i="6"/>
  <c r="Q157" i="6"/>
  <c r="Q165" i="6"/>
  <c r="L167" i="6"/>
  <c r="Q178" i="6"/>
  <c r="R157" i="6"/>
  <c r="R168" i="6"/>
  <c r="M169" i="6"/>
  <c r="O172" i="6"/>
  <c r="M157" i="6"/>
  <c r="O164" i="6"/>
  <c r="K26" i="6"/>
  <c r="L175" i="6"/>
  <c r="M162" i="6"/>
  <c r="L174" i="6"/>
  <c r="K159" i="6"/>
  <c r="R174" i="6"/>
  <c r="S26" i="6"/>
  <c r="S27" i="6"/>
  <c r="U27" i="6"/>
  <c r="O27" i="6"/>
  <c r="T28" i="6"/>
  <c r="K21" i="19"/>
  <c r="C123" i="6"/>
  <c r="C7" i="19"/>
  <c r="K27" i="6"/>
  <c r="I25" i="6"/>
  <c r="K134" i="6"/>
  <c r="L11" i="19"/>
  <c r="O21" i="19"/>
  <c r="R21" i="19"/>
  <c r="P28" i="6"/>
  <c r="R11" i="19"/>
  <c r="L26" i="6"/>
  <c r="K11" i="19"/>
  <c r="M21" i="19"/>
  <c r="V11" i="19"/>
  <c r="R28" i="6"/>
  <c r="O26" i="6"/>
  <c r="L27" i="6"/>
  <c r="P27" i="6"/>
  <c r="Q28" i="6"/>
  <c r="J27" i="6"/>
  <c r="M26" i="6"/>
  <c r="N26" i="6"/>
  <c r="T26" i="6"/>
  <c r="E6" i="18"/>
  <c r="C4" i="17"/>
  <c r="E4" i="20"/>
  <c r="G4" i="15"/>
  <c r="I6" i="18"/>
  <c r="P131" i="6"/>
  <c r="M11" i="19"/>
  <c r="T148" i="6"/>
  <c r="O137" i="6"/>
  <c r="W76" i="6"/>
  <c r="W79" i="6"/>
  <c r="W118" i="6"/>
  <c r="W108" i="6"/>
  <c r="W107" i="6"/>
  <c r="W110" i="6"/>
  <c r="W109" i="6"/>
  <c r="W95" i="6"/>
  <c r="W114" i="6"/>
  <c r="W116" i="6"/>
  <c r="W112" i="6"/>
  <c r="W99" i="6"/>
  <c r="W105" i="6"/>
  <c r="W106" i="6"/>
  <c r="W111" i="6"/>
  <c r="G6" i="19"/>
  <c r="Q23" i="19" s="1"/>
  <c r="W103" i="6"/>
  <c r="W98" i="6"/>
  <c r="W117" i="6"/>
  <c r="W96" i="6"/>
  <c r="W101" i="6"/>
  <c r="J23" i="6"/>
  <c r="E154" i="6"/>
  <c r="W104" i="6"/>
  <c r="O35" i="6"/>
  <c r="O36" i="6" s="1"/>
  <c r="O37" i="6" s="1"/>
  <c r="O38" i="6" s="1"/>
  <c r="O39" i="6" s="1"/>
  <c r="O40" i="6" s="1"/>
  <c r="O41" i="6" s="1"/>
  <c r="O42" i="6" s="1"/>
  <c r="O43" i="6" s="1"/>
  <c r="O44" i="6" s="1"/>
  <c r="O45" i="6" s="1"/>
  <c r="O46" i="6" s="1"/>
  <c r="O47" i="6" s="1"/>
  <c r="O48" i="6" s="1"/>
  <c r="O49" i="6" s="1"/>
  <c r="O50" i="6" s="1"/>
  <c r="O51" i="6" s="1"/>
  <c r="O52" i="6" s="1"/>
  <c r="O53" i="6" s="1"/>
  <c r="O54" i="6" s="1"/>
  <c r="O55" i="6" s="1"/>
  <c r="O56" i="6" s="1"/>
  <c r="O57" i="6" s="1"/>
  <c r="O58" i="6" s="1"/>
  <c r="W115" i="6"/>
  <c r="W113" i="6"/>
  <c r="P3" i="6"/>
  <c r="W97" i="6"/>
  <c r="N21" i="19"/>
  <c r="R138" i="6"/>
  <c r="T29" i="5"/>
  <c r="T209" i="5"/>
  <c r="J10" i="6"/>
  <c r="S140" i="6"/>
  <c r="S139" i="6"/>
  <c r="O143" i="6"/>
  <c r="L126" i="6"/>
  <c r="R136" i="6"/>
  <c r="S146" i="6"/>
  <c r="K148" i="6"/>
  <c r="P141" i="6"/>
  <c r="L130" i="6"/>
  <c r="P140" i="6"/>
  <c r="K133" i="6"/>
  <c r="I123" i="6"/>
  <c r="P142" i="6"/>
  <c r="U136" i="6"/>
  <c r="M148" i="6"/>
  <c r="S131" i="6"/>
  <c r="L127" i="6"/>
  <c r="P134" i="6"/>
  <c r="J144" i="6"/>
  <c r="M139" i="6"/>
  <c r="U125" i="6"/>
  <c r="T126" i="6"/>
  <c r="U135" i="6"/>
  <c r="T119" i="5"/>
  <c r="S11" i="19"/>
  <c r="T136" i="6"/>
  <c r="U126" i="6"/>
  <c r="O133" i="6"/>
  <c r="N128" i="6"/>
  <c r="Q144" i="6"/>
  <c r="Q137" i="6"/>
  <c r="M138" i="6"/>
  <c r="K126" i="6"/>
  <c r="J139" i="6"/>
  <c r="U144" i="6"/>
  <c r="T140" i="6"/>
  <c r="J140" i="6"/>
  <c r="R125" i="6"/>
  <c r="S145" i="6"/>
  <c r="P125" i="6"/>
  <c r="Q131" i="6"/>
  <c r="L143" i="6"/>
  <c r="T138" i="6"/>
  <c r="U134" i="6"/>
  <c r="S147" i="6"/>
  <c r="N138" i="6"/>
  <c r="M134" i="6"/>
  <c r="S135" i="6"/>
  <c r="U133" i="6"/>
  <c r="L147" i="6"/>
  <c r="K141" i="6"/>
  <c r="R129" i="6"/>
  <c r="O128" i="6"/>
  <c r="S138" i="6"/>
  <c r="K132" i="6"/>
  <c r="O144" i="6"/>
  <c r="K127" i="6"/>
  <c r="R135" i="6"/>
  <c r="R143" i="6"/>
  <c r="U132" i="6"/>
  <c r="N131" i="6"/>
  <c r="T137" i="6"/>
  <c r="K144" i="6"/>
  <c r="R145" i="6"/>
  <c r="J127" i="6"/>
  <c r="T143" i="6"/>
  <c r="T131" i="6"/>
  <c r="R148" i="6"/>
  <c r="M135" i="6"/>
  <c r="U140" i="6"/>
  <c r="L131" i="6"/>
  <c r="U148" i="6"/>
  <c r="K130" i="6"/>
  <c r="Q127" i="6"/>
  <c r="M129" i="6"/>
  <c r="I44" i="6"/>
  <c r="P133" i="6"/>
  <c r="M126" i="6"/>
  <c r="T134" i="6"/>
  <c r="L148" i="6"/>
  <c r="M131" i="6"/>
  <c r="S134" i="6"/>
  <c r="U143" i="6"/>
  <c r="Q133" i="6"/>
  <c r="N130" i="6"/>
  <c r="C3" i="6"/>
  <c r="S133" i="6"/>
  <c r="J134" i="6"/>
  <c r="P136" i="6"/>
  <c r="J137" i="6"/>
  <c r="U127" i="6"/>
  <c r="T141" i="6"/>
  <c r="N129" i="6"/>
  <c r="AD63" i="6"/>
  <c r="AJ69" i="6" s="1"/>
  <c r="N145" i="6"/>
  <c r="N134" i="6"/>
  <c r="K136" i="6"/>
  <c r="M142" i="6"/>
  <c r="K138" i="6"/>
  <c r="Q132" i="6"/>
  <c r="U130" i="6"/>
  <c r="R141" i="6"/>
  <c r="M137" i="6"/>
  <c r="O140" i="6"/>
  <c r="K143" i="6"/>
  <c r="P143" i="6"/>
  <c r="O141" i="6"/>
  <c r="P128" i="6"/>
  <c r="Q146" i="6"/>
  <c r="L134" i="6"/>
  <c r="T144" i="6"/>
  <c r="P139" i="6"/>
  <c r="L145" i="6"/>
  <c r="L141" i="6"/>
  <c r="S136" i="6"/>
  <c r="M136" i="6"/>
  <c r="Q126" i="6"/>
  <c r="J125" i="6"/>
  <c r="S132" i="6"/>
  <c r="J138" i="6"/>
  <c r="J141" i="6"/>
  <c r="T125" i="6"/>
  <c r="U128" i="6"/>
  <c r="P137" i="6"/>
  <c r="Q125" i="6"/>
  <c r="T147" i="6"/>
  <c r="R144" i="6"/>
  <c r="N136" i="6"/>
  <c r="N137" i="6"/>
  <c r="K140" i="6"/>
  <c r="N146" i="6"/>
  <c r="R128" i="6"/>
  <c r="J147" i="6"/>
  <c r="J143" i="6"/>
  <c r="S141" i="6"/>
  <c r="O135" i="6"/>
  <c r="J126" i="6"/>
  <c r="O131" i="6"/>
  <c r="J148" i="6"/>
  <c r="L6" i="19"/>
  <c r="U142" i="6"/>
  <c r="T145" i="6"/>
  <c r="N125" i="6"/>
  <c r="S137" i="6"/>
  <c r="S142" i="6"/>
  <c r="M144" i="6"/>
  <c r="K139" i="6"/>
  <c r="T128" i="6"/>
  <c r="L136" i="6"/>
  <c r="Q140" i="6"/>
  <c r="Q136" i="6"/>
  <c r="R147" i="6"/>
  <c r="M132" i="6"/>
  <c r="M141" i="6"/>
  <c r="O138" i="6"/>
  <c r="P145" i="6"/>
  <c r="R126" i="6"/>
  <c r="L129" i="6"/>
  <c r="N133" i="6"/>
  <c r="U146" i="6"/>
  <c r="T142" i="6"/>
  <c r="T132" i="6"/>
  <c r="L135" i="6"/>
  <c r="K145" i="6"/>
  <c r="P132" i="6"/>
  <c r="J133" i="6"/>
  <c r="K135" i="6"/>
  <c r="J135" i="6"/>
  <c r="R127" i="6"/>
  <c r="S128" i="6"/>
  <c r="N127" i="6"/>
  <c r="Q138" i="6"/>
  <c r="P129" i="6"/>
  <c r="K129" i="6"/>
  <c r="U147" i="6"/>
  <c r="M127" i="6"/>
  <c r="M128" i="6"/>
  <c r="T130" i="6"/>
  <c r="M143" i="6"/>
  <c r="L128" i="6"/>
  <c r="J136" i="6"/>
  <c r="O132" i="6"/>
  <c r="O147" i="6"/>
  <c r="Q139" i="6"/>
  <c r="P138" i="6"/>
  <c r="S126" i="6"/>
  <c r="N135" i="6"/>
  <c r="S143" i="6"/>
  <c r="T135" i="6"/>
  <c r="T127" i="6"/>
  <c r="M125" i="6"/>
  <c r="R142" i="6"/>
  <c r="Q135" i="6"/>
  <c r="Q141" i="6"/>
  <c r="L142" i="6"/>
  <c r="M147" i="6"/>
  <c r="S148" i="6"/>
  <c r="U137" i="6"/>
  <c r="U138" i="6"/>
  <c r="S125" i="6"/>
  <c r="AD123" i="6"/>
  <c r="M133" i="6"/>
  <c r="J132" i="6"/>
  <c r="T133" i="6"/>
  <c r="Q148" i="6"/>
  <c r="P126" i="6"/>
  <c r="S130" i="6"/>
  <c r="Q128" i="6"/>
  <c r="O146" i="6"/>
  <c r="U131" i="6"/>
  <c r="L137" i="6"/>
  <c r="O127" i="6"/>
  <c r="Q134" i="6"/>
  <c r="P144" i="6"/>
  <c r="U141" i="6"/>
  <c r="P127" i="6"/>
  <c r="U145" i="6"/>
  <c r="J131" i="6"/>
  <c r="L146" i="6"/>
  <c r="R131" i="6"/>
  <c r="P135" i="6"/>
  <c r="L138" i="6"/>
  <c r="K147" i="6"/>
  <c r="O134" i="6"/>
  <c r="S129" i="6"/>
  <c r="N147" i="6"/>
  <c r="R133" i="6"/>
  <c r="N144" i="6"/>
  <c r="T129" i="6"/>
  <c r="T139" i="6"/>
  <c r="T146" i="6"/>
  <c r="Q130" i="6"/>
  <c r="S21" i="19"/>
  <c r="O125" i="6"/>
  <c r="U139" i="6"/>
  <c r="R146" i="6"/>
  <c r="P147" i="6"/>
  <c r="S144" i="6"/>
  <c r="K142" i="6"/>
  <c r="N139" i="6"/>
  <c r="O130" i="6"/>
  <c r="N132" i="6"/>
  <c r="Q129" i="6"/>
  <c r="O136" i="6"/>
  <c r="S127" i="6"/>
  <c r="M130" i="6"/>
  <c r="L133" i="6"/>
  <c r="J130" i="6"/>
  <c r="N140" i="6"/>
  <c r="L132" i="6"/>
  <c r="M145" i="6"/>
  <c r="Q143" i="6"/>
  <c r="R137" i="6"/>
  <c r="N141" i="6"/>
  <c r="R132" i="6"/>
  <c r="K125" i="6"/>
  <c r="O145" i="6"/>
  <c r="N143" i="6"/>
  <c r="P146" i="6"/>
  <c r="J142" i="6"/>
  <c r="R134" i="6"/>
  <c r="L140" i="6"/>
  <c r="J128" i="6"/>
  <c r="K146" i="6"/>
  <c r="O126" i="6"/>
  <c r="L144" i="6"/>
  <c r="M146" i="6"/>
  <c r="M140" i="6"/>
  <c r="R140" i="6"/>
  <c r="O142" i="6"/>
  <c r="O139" i="6"/>
  <c r="N142" i="6"/>
  <c r="J146" i="6"/>
  <c r="P148" i="6"/>
  <c r="J145" i="6"/>
  <c r="L125" i="6"/>
  <c r="R139" i="6"/>
  <c r="K131" i="6"/>
  <c r="J129" i="6"/>
  <c r="K128" i="6"/>
  <c r="R130" i="6"/>
  <c r="Q142" i="6"/>
  <c r="L139" i="6"/>
  <c r="Q147" i="6"/>
  <c r="K137" i="6"/>
  <c r="N126" i="6"/>
  <c r="N11" i="19"/>
  <c r="T59" i="5"/>
  <c r="P21" i="19"/>
  <c r="Q11" i="19"/>
  <c r="N148" i="6"/>
  <c r="P130" i="6"/>
  <c r="Q21" i="19"/>
  <c r="O148" i="6"/>
  <c r="Q145" i="6"/>
  <c r="O129" i="6"/>
  <c r="G4" i="17"/>
  <c r="G4" i="20"/>
  <c r="P11" i="19"/>
  <c r="T239" i="5"/>
  <c r="T89" i="5"/>
  <c r="T179" i="5"/>
  <c r="T149" i="5"/>
  <c r="T21" i="19"/>
  <c r="U11" i="19"/>
  <c r="AD167" i="6"/>
  <c r="P12" i="8"/>
  <c r="G7" i="8"/>
  <c r="I40" i="6"/>
  <c r="AD168" i="6"/>
  <c r="L21" i="19"/>
  <c r="AD169" i="6"/>
  <c r="AD171" i="6"/>
  <c r="AD177" i="6"/>
  <c r="AD176" i="6"/>
  <c r="AD166" i="6"/>
  <c r="AD172" i="6"/>
  <c r="AD159" i="6"/>
  <c r="AD165" i="6"/>
  <c r="AD155" i="6"/>
  <c r="AD160" i="6"/>
  <c r="AD158" i="6"/>
  <c r="AD178" i="6"/>
  <c r="AD162" i="6"/>
  <c r="AD173" i="6"/>
  <c r="AD175" i="6"/>
  <c r="AD170" i="6"/>
  <c r="AD163" i="6"/>
  <c r="AD164" i="6"/>
  <c r="AD161" i="6"/>
  <c r="AD157" i="6"/>
  <c r="AD156" i="6"/>
  <c r="AD174" i="6"/>
  <c r="C21" i="6" l="1"/>
  <c r="C25" i="8" s="1"/>
  <c r="X104" i="6"/>
  <c r="U28" i="6"/>
  <c r="K28" i="6"/>
  <c r="AN110" i="6"/>
  <c r="T13" i="19"/>
  <c r="AO166" i="6"/>
  <c r="AO176" i="6"/>
  <c r="AO168" i="6"/>
  <c r="AO157" i="6"/>
  <c r="AO156" i="6"/>
  <c r="AO159" i="6"/>
  <c r="AO173" i="6"/>
  <c r="AO131" i="6"/>
  <c r="AO170" i="6"/>
  <c r="AO164" i="6"/>
  <c r="AO167" i="6"/>
  <c r="AO177" i="6"/>
  <c r="AO161" i="6"/>
  <c r="AO155" i="6"/>
  <c r="AO174" i="6"/>
  <c r="U19" i="6"/>
  <c r="AO162" i="6"/>
  <c r="AO171" i="6"/>
  <c r="AO163" i="6"/>
  <c r="AO172" i="6"/>
  <c r="AO158" i="6"/>
  <c r="AO175" i="6"/>
  <c r="AO165" i="6"/>
  <c r="AO178" i="6"/>
  <c r="AO169" i="6"/>
  <c r="AO160" i="6"/>
  <c r="AO147" i="6"/>
  <c r="AO130" i="6"/>
  <c r="AO136" i="6"/>
  <c r="AO148" i="6"/>
  <c r="AO134" i="6"/>
  <c r="AO126" i="6"/>
  <c r="AO137" i="6"/>
  <c r="AO140" i="6"/>
  <c r="V23" i="19"/>
  <c r="AO143" i="6"/>
  <c r="AO129" i="6"/>
  <c r="AO145" i="6"/>
  <c r="AO133" i="6"/>
  <c r="AO128" i="6"/>
  <c r="V13" i="19"/>
  <c r="AN177" i="6"/>
  <c r="AO132" i="6"/>
  <c r="AO142" i="6"/>
  <c r="AO135" i="6"/>
  <c r="AO138" i="6"/>
  <c r="AO139" i="6"/>
  <c r="AO127" i="6"/>
  <c r="AO146" i="6"/>
  <c r="AO141" i="6"/>
  <c r="AO144" i="6"/>
  <c r="AO125" i="6"/>
  <c r="V22" i="19"/>
  <c r="V12" i="19"/>
  <c r="AN159" i="6"/>
  <c r="AN165" i="6"/>
  <c r="AN167" i="6"/>
  <c r="AN173" i="6"/>
  <c r="AN172" i="6"/>
  <c r="AN166" i="6"/>
  <c r="AN170" i="6"/>
  <c r="AN164" i="6"/>
  <c r="AN129" i="6"/>
  <c r="AN176" i="6"/>
  <c r="AN160" i="6"/>
  <c r="AN156" i="6"/>
  <c r="AN168" i="6"/>
  <c r="AN158" i="6"/>
  <c r="AN169" i="6"/>
  <c r="AN174" i="6"/>
  <c r="AN178" i="6"/>
  <c r="T12" i="19"/>
  <c r="AN157" i="6"/>
  <c r="AN171" i="6"/>
  <c r="AN161" i="6"/>
  <c r="AN175" i="6"/>
  <c r="AN163" i="6"/>
  <c r="AN155" i="6"/>
  <c r="AN162" i="6"/>
  <c r="T22" i="19"/>
  <c r="U12" i="19"/>
  <c r="AN146" i="6"/>
  <c r="AN134" i="6"/>
  <c r="AN135" i="6"/>
  <c r="AM158" i="6"/>
  <c r="S19" i="6"/>
  <c r="AM133" i="6"/>
  <c r="AN148" i="6"/>
  <c r="AN138" i="6"/>
  <c r="AN137" i="6"/>
  <c r="AN126" i="6"/>
  <c r="AN144" i="6"/>
  <c r="AN141" i="6"/>
  <c r="AN128" i="6"/>
  <c r="T19" i="6"/>
  <c r="AN131" i="6"/>
  <c r="AN143" i="6"/>
  <c r="AN133" i="6"/>
  <c r="AN145" i="6"/>
  <c r="AN147" i="6"/>
  <c r="AN125" i="6"/>
  <c r="AN132" i="6"/>
  <c r="AN130" i="6"/>
  <c r="AN136" i="6"/>
  <c r="AN139" i="6"/>
  <c r="AM161" i="6"/>
  <c r="AN127" i="6"/>
  <c r="AN140" i="6"/>
  <c r="AN142" i="6"/>
  <c r="AM174" i="6"/>
  <c r="AM132" i="6"/>
  <c r="U13" i="19"/>
  <c r="U23" i="19"/>
  <c r="U22" i="19"/>
  <c r="T10" i="6"/>
  <c r="T29" i="6" s="1"/>
  <c r="AM135" i="6"/>
  <c r="AM172" i="6"/>
  <c r="AM130" i="6"/>
  <c r="AM178" i="6"/>
  <c r="AM163" i="6"/>
  <c r="AM145" i="6"/>
  <c r="AM171" i="6"/>
  <c r="AM155" i="6"/>
  <c r="M10" i="6"/>
  <c r="AM169" i="6"/>
  <c r="AM162" i="6"/>
  <c r="AM173" i="6"/>
  <c r="AM168" i="6"/>
  <c r="N19" i="6"/>
  <c r="AM137" i="6"/>
  <c r="AM141" i="6"/>
  <c r="AM136" i="6"/>
  <c r="AM160" i="6"/>
  <c r="AM131" i="6"/>
  <c r="AM144" i="6"/>
  <c r="AM125" i="6"/>
  <c r="AM146" i="6"/>
  <c r="AM142" i="6"/>
  <c r="AM139" i="6"/>
  <c r="AM167" i="6"/>
  <c r="AM138" i="6"/>
  <c r="AM165" i="6"/>
  <c r="AM177" i="6"/>
  <c r="AI112" i="6"/>
  <c r="S10" i="6"/>
  <c r="S29" i="6" s="1"/>
  <c r="AM156" i="6"/>
  <c r="AM129" i="6"/>
  <c r="AM134" i="6"/>
  <c r="AM126" i="6"/>
  <c r="AM128" i="6"/>
  <c r="AM157" i="6"/>
  <c r="AM164" i="6"/>
  <c r="AM140" i="6"/>
  <c r="AM159" i="6"/>
  <c r="AM176" i="6"/>
  <c r="AM175" i="6"/>
  <c r="AD110" i="6"/>
  <c r="AM127" i="6"/>
  <c r="AM148" i="6"/>
  <c r="AM143" i="6"/>
  <c r="AM147" i="6"/>
  <c r="AM170" i="6"/>
  <c r="AM166" i="6"/>
  <c r="AN105" i="6"/>
  <c r="AM102" i="6"/>
  <c r="K19" i="6"/>
  <c r="T23" i="19"/>
  <c r="AH160" i="6"/>
  <c r="L10" i="6"/>
  <c r="U10" i="6"/>
  <c r="U29" i="6" s="1"/>
  <c r="P19" i="6"/>
  <c r="AF174" i="6"/>
  <c r="AI164" i="6"/>
  <c r="AL168" i="6"/>
  <c r="AK165" i="6"/>
  <c r="AH170" i="6"/>
  <c r="AK174" i="6"/>
  <c r="AI157" i="6"/>
  <c r="AG169" i="6"/>
  <c r="O19" i="6"/>
  <c r="O10" i="6"/>
  <c r="AI163" i="6"/>
  <c r="AJ98" i="6"/>
  <c r="AL107" i="6"/>
  <c r="AD95" i="6"/>
  <c r="AD101" i="6"/>
  <c r="AG116" i="6"/>
  <c r="AG109" i="6"/>
  <c r="P10" i="6"/>
  <c r="M19" i="6"/>
  <c r="L19" i="6"/>
  <c r="R19" i="6"/>
  <c r="J19" i="6"/>
  <c r="J29" i="6" s="1"/>
  <c r="J28" i="6"/>
  <c r="AO106" i="6"/>
  <c r="Q10" i="6"/>
  <c r="Q29" i="6" s="1"/>
  <c r="R10" i="6"/>
  <c r="AM95" i="6"/>
  <c r="K10" i="6"/>
  <c r="K29" i="6" s="1"/>
  <c r="AE110" i="6"/>
  <c r="AN95" i="6"/>
  <c r="AF115" i="6"/>
  <c r="AO110" i="6"/>
  <c r="N10" i="6"/>
  <c r="N29" i="6" s="1"/>
  <c r="AO111" i="6"/>
  <c r="Q19" i="6"/>
  <c r="AE172" i="6"/>
  <c r="AL163" i="6"/>
  <c r="AI160" i="6"/>
  <c r="AK157" i="6"/>
  <c r="AG174" i="6"/>
  <c r="AH158" i="6"/>
  <c r="AK160" i="6"/>
  <c r="AF160" i="6"/>
  <c r="AH164" i="6"/>
  <c r="AJ160" i="6"/>
  <c r="AJ158" i="6"/>
  <c r="AJ177" i="6"/>
  <c r="AJ171" i="6"/>
  <c r="AJ174" i="6"/>
  <c r="AG165" i="6"/>
  <c r="AG158" i="6"/>
  <c r="AI175" i="6"/>
  <c r="AI158" i="6"/>
  <c r="AK103" i="6"/>
  <c r="AE112" i="6"/>
  <c r="AJ106" i="6"/>
  <c r="AJ113" i="6"/>
  <c r="AE117" i="6"/>
  <c r="AN101" i="6"/>
  <c r="AJ102" i="6"/>
  <c r="AJ157" i="6"/>
  <c r="AD114" i="6"/>
  <c r="AO113" i="6"/>
  <c r="AM114" i="6"/>
  <c r="AL105" i="6"/>
  <c r="AO105" i="6"/>
  <c r="AL112" i="6"/>
  <c r="AF110" i="6"/>
  <c r="AF111" i="6"/>
  <c r="AF112" i="6"/>
  <c r="AI107" i="6"/>
  <c r="AL157" i="6"/>
  <c r="AL173" i="6"/>
  <c r="AL174" i="6"/>
  <c r="AL169" i="6"/>
  <c r="AF166" i="6"/>
  <c r="AF176" i="6"/>
  <c r="AF167" i="6"/>
  <c r="AF169" i="6"/>
  <c r="AL172" i="6"/>
  <c r="AG157" i="6"/>
  <c r="AG177" i="6"/>
  <c r="AH177" i="6"/>
  <c r="AI167" i="6"/>
  <c r="AL161" i="6"/>
  <c r="AF155" i="6"/>
  <c r="AN117" i="6"/>
  <c r="AN116" i="6"/>
  <c r="AO104" i="6"/>
  <c r="AN108" i="6"/>
  <c r="AE105" i="6"/>
  <c r="AK107" i="6"/>
  <c r="AI97" i="6"/>
  <c r="AE95" i="6"/>
  <c r="AJ170" i="6"/>
  <c r="AL95" i="6"/>
  <c r="AH105" i="6"/>
  <c r="AG111" i="6"/>
  <c r="AH118" i="6"/>
  <c r="AF113" i="6"/>
  <c r="AH103" i="6"/>
  <c r="AI111" i="6"/>
  <c r="AF116" i="6"/>
  <c r="AK175" i="6"/>
  <c r="AK158" i="6"/>
  <c r="AK173" i="6"/>
  <c r="AK159" i="6"/>
  <c r="AE165" i="6"/>
  <c r="AE171" i="6"/>
  <c r="AE161" i="6"/>
  <c r="AE168" i="6"/>
  <c r="AE157" i="6"/>
  <c r="AE155" i="6"/>
  <c r="AI116" i="6"/>
  <c r="AL106" i="6"/>
  <c r="AM112" i="6"/>
  <c r="AF108" i="6"/>
  <c r="AO112" i="6"/>
  <c r="AD111" i="6"/>
  <c r="AF98" i="6"/>
  <c r="AI118" i="6"/>
  <c r="AL117" i="6"/>
  <c r="AH101" i="6"/>
  <c r="AM100" i="6"/>
  <c r="AG97" i="6"/>
  <c r="AM107" i="6"/>
  <c r="AI108" i="6"/>
  <c r="AO107" i="6"/>
  <c r="AF97" i="6"/>
  <c r="AL102" i="6"/>
  <c r="AD112" i="6"/>
  <c r="AG110" i="6"/>
  <c r="AI98" i="6"/>
  <c r="AO114" i="6"/>
  <c r="AF96" i="6"/>
  <c r="AL111" i="6"/>
  <c r="AD117" i="6"/>
  <c r="AH99" i="6"/>
  <c r="AM104" i="6"/>
  <c r="AI117" i="6"/>
  <c r="AH106" i="6"/>
  <c r="AO98" i="6"/>
  <c r="AF103" i="6"/>
  <c r="AG105" i="6"/>
  <c r="AG108" i="6"/>
  <c r="AL114" i="6"/>
  <c r="AD105" i="6"/>
  <c r="AD116" i="6"/>
  <c r="AD103" i="6"/>
  <c r="AM117" i="6"/>
  <c r="AI104" i="6"/>
  <c r="AH112" i="6"/>
  <c r="AO108" i="6"/>
  <c r="AF117" i="6"/>
  <c r="AF105" i="6"/>
  <c r="AG103" i="6"/>
  <c r="AL104" i="6"/>
  <c r="AD106" i="6"/>
  <c r="AD113" i="6"/>
  <c r="AJ104" i="6"/>
  <c r="AE108" i="6"/>
  <c r="AJ112" i="6"/>
  <c r="AF101" i="6"/>
  <c r="AM101" i="6"/>
  <c r="AK95" i="6"/>
  <c r="AE98" i="6"/>
  <c r="AJ107" i="6"/>
  <c r="AK97" i="6"/>
  <c r="AK99" i="6"/>
  <c r="AE109" i="6"/>
  <c r="AK100" i="6"/>
  <c r="AN118" i="6"/>
  <c r="AN114" i="6"/>
  <c r="AL97" i="6"/>
  <c r="AM111" i="6"/>
  <c r="AL96" i="6"/>
  <c r="AN96" i="6"/>
  <c r="AH116" i="6"/>
  <c r="AO100" i="6"/>
  <c r="AJ99" i="6"/>
  <c r="AH107" i="6"/>
  <c r="AE106" i="6"/>
  <c r="AN107" i="6"/>
  <c r="AK114" i="6"/>
  <c r="AJ105" i="6"/>
  <c r="AJ97" i="6"/>
  <c r="AK113" i="6"/>
  <c r="AH102" i="6"/>
  <c r="AH100" i="6"/>
  <c r="AI115" i="6"/>
  <c r="AG99" i="6"/>
  <c r="AD100" i="6"/>
  <c r="AL109" i="6"/>
  <c r="AO97" i="6"/>
  <c r="AM98" i="6"/>
  <c r="AG118" i="6"/>
  <c r="AH113" i="6"/>
  <c r="AM106" i="6"/>
  <c r="AL118" i="6"/>
  <c r="AM103" i="6"/>
  <c r="AI95" i="6"/>
  <c r="AO118" i="6"/>
  <c r="AG100" i="6"/>
  <c r="AL99" i="6"/>
  <c r="AM96" i="6"/>
  <c r="AH117" i="6"/>
  <c r="AO101" i="6"/>
  <c r="AG115" i="6"/>
  <c r="AL108" i="6"/>
  <c r="AD102" i="6"/>
  <c r="AM97" i="6"/>
  <c r="AM113" i="6"/>
  <c r="AI96" i="6"/>
  <c r="AH108" i="6"/>
  <c r="AO99" i="6"/>
  <c r="AF95" i="6"/>
  <c r="AG104" i="6"/>
  <c r="AG96" i="6"/>
  <c r="AL100" i="6"/>
  <c r="AD96" i="6"/>
  <c r="AH111" i="6"/>
  <c r="AM110" i="6"/>
  <c r="AM116" i="6"/>
  <c r="AI102" i="6"/>
  <c r="AH114" i="6"/>
  <c r="AO115" i="6"/>
  <c r="AF104" i="6"/>
  <c r="AF102" i="6"/>
  <c r="AG95" i="6"/>
  <c r="AL101" i="6"/>
  <c r="AD115" i="6"/>
  <c r="AH115" i="6"/>
  <c r="AF107" i="6"/>
  <c r="AE96" i="6"/>
  <c r="AM99" i="6"/>
  <c r="AN113" i="6"/>
  <c r="AE111" i="6"/>
  <c r="AN104" i="6"/>
  <c r="AN106" i="6"/>
  <c r="AE103" i="6"/>
  <c r="AK118" i="6"/>
  <c r="AN99" i="6"/>
  <c r="AE100" i="6"/>
  <c r="AF99" i="6"/>
  <c r="AE118" i="6"/>
  <c r="AE107" i="6"/>
  <c r="AK98" i="6"/>
  <c r="AJ110" i="6"/>
  <c r="AE114" i="6"/>
  <c r="AK96" i="6"/>
  <c r="AJ115" i="6"/>
  <c r="AN102" i="6"/>
  <c r="AK111" i="6"/>
  <c r="AJ117" i="6"/>
  <c r="AE113" i="6"/>
  <c r="AE102" i="6"/>
  <c r="AJ111" i="6"/>
  <c r="AJ114" i="6"/>
  <c r="AN109" i="6"/>
  <c r="AN97" i="6"/>
  <c r="AG98" i="6"/>
  <c r="AI101" i="6"/>
  <c r="AG113" i="6"/>
  <c r="AH96" i="6"/>
  <c r="AM109" i="6"/>
  <c r="AG107" i="6"/>
  <c r="AH104" i="6"/>
  <c r="AO96" i="6"/>
  <c r="AF106" i="6"/>
  <c r="AI99" i="6"/>
  <c r="AO102" i="6"/>
  <c r="AD107" i="6"/>
  <c r="AM105" i="6"/>
  <c r="AH110" i="6"/>
  <c r="AO109" i="6"/>
  <c r="AG106" i="6"/>
  <c r="AD108" i="6"/>
  <c r="AM115" i="6"/>
  <c r="AH95" i="6"/>
  <c r="AF109" i="6"/>
  <c r="AG112" i="6"/>
  <c r="AL110" i="6"/>
  <c r="AM108" i="6"/>
  <c r="AI103" i="6"/>
  <c r="AI113" i="6"/>
  <c r="AH97" i="6"/>
  <c r="AO116" i="6"/>
  <c r="AF114" i="6"/>
  <c r="AG102" i="6"/>
  <c r="AL115" i="6"/>
  <c r="AL103" i="6"/>
  <c r="AD97" i="6"/>
  <c r="AM118" i="6"/>
  <c r="AI110" i="6"/>
  <c r="AI114" i="6"/>
  <c r="AH109" i="6"/>
  <c r="AO103" i="6"/>
  <c r="AF118" i="6"/>
  <c r="AG114" i="6"/>
  <c r="AG101" i="6"/>
  <c r="AL98" i="6"/>
  <c r="AD104" i="6"/>
  <c r="AJ116" i="6"/>
  <c r="AK115" i="6"/>
  <c r="AK117" i="6"/>
  <c r="AL116" i="6"/>
  <c r="AL113" i="6"/>
  <c r="AN100" i="6"/>
  <c r="AE116" i="6"/>
  <c r="AJ101" i="6"/>
  <c r="AJ108" i="6"/>
  <c r="AN98" i="6"/>
  <c r="AJ95" i="6"/>
  <c r="AJ109" i="6"/>
  <c r="AE104" i="6"/>
  <c r="AK101" i="6"/>
  <c r="AK112" i="6"/>
  <c r="AK106" i="6"/>
  <c r="AK104" i="6"/>
  <c r="AN103" i="6"/>
  <c r="AE115" i="6"/>
  <c r="AE101" i="6"/>
  <c r="AK110" i="6"/>
  <c r="AJ118" i="6"/>
  <c r="AK116" i="6"/>
  <c r="AE99" i="6"/>
  <c r="AN111" i="6"/>
  <c r="AK109" i="6"/>
  <c r="AK105" i="6"/>
  <c r="AN112" i="6"/>
  <c r="AN115" i="6"/>
  <c r="AH165" i="6"/>
  <c r="AJ103" i="6"/>
  <c r="AK108" i="6"/>
  <c r="AJ96" i="6"/>
  <c r="AI100" i="6"/>
  <c r="AK102" i="6"/>
  <c r="AJ100" i="6"/>
  <c r="AE97" i="6"/>
  <c r="AG117" i="6"/>
  <c r="AH98" i="6"/>
  <c r="AD109" i="6"/>
  <c r="AF100" i="6"/>
  <c r="AI105" i="6"/>
  <c r="AD98" i="6"/>
  <c r="AI106" i="6"/>
  <c r="AD99" i="6"/>
  <c r="AI109" i="6"/>
  <c r="AO95" i="6"/>
  <c r="AD118" i="6"/>
  <c r="AK169" i="6"/>
  <c r="AL177" i="6"/>
  <c r="AJ162" i="6"/>
  <c r="AL164" i="6"/>
  <c r="AL170" i="6"/>
  <c r="AG176" i="6"/>
  <c r="AI176" i="6"/>
  <c r="AK168" i="6"/>
  <c r="AG163" i="6"/>
  <c r="AH162" i="6"/>
  <c r="AI169" i="6"/>
  <c r="AH175" i="6"/>
  <c r="AH172" i="6"/>
  <c r="AH173" i="6"/>
  <c r="AK170" i="6"/>
  <c r="AI168" i="6"/>
  <c r="AG173" i="6"/>
  <c r="AL178" i="6"/>
  <c r="AF172" i="6"/>
  <c r="AE160" i="6"/>
  <c r="AF170" i="6"/>
  <c r="AK163" i="6"/>
  <c r="AF168" i="6"/>
  <c r="AL166" i="6"/>
  <c r="AK176" i="6"/>
  <c r="AG178" i="6"/>
  <c r="AG162" i="6"/>
  <c r="AG156" i="6"/>
  <c r="AG172" i="6"/>
  <c r="AH156" i="6"/>
  <c r="AH159" i="6"/>
  <c r="AH163" i="6"/>
  <c r="AI166" i="6"/>
  <c r="AI177" i="6"/>
  <c r="AI171" i="6"/>
  <c r="AI162" i="6"/>
  <c r="AI165" i="6"/>
  <c r="AL176" i="6"/>
  <c r="AL171" i="6"/>
  <c r="AL156" i="6"/>
  <c r="AL162" i="6"/>
  <c r="AL175" i="6"/>
  <c r="AF177" i="6"/>
  <c r="AF171" i="6"/>
  <c r="AF156" i="6"/>
  <c r="AF159" i="6"/>
  <c r="AF158" i="6"/>
  <c r="AE164" i="6"/>
  <c r="AE167" i="6"/>
  <c r="AE156" i="6"/>
  <c r="AK166" i="6"/>
  <c r="AJ155" i="6"/>
  <c r="AK178" i="6"/>
  <c r="AE173" i="6"/>
  <c r="AE174" i="6"/>
  <c r="AJ167" i="6"/>
  <c r="AK164" i="6"/>
  <c r="AJ172" i="6"/>
  <c r="AK172" i="6"/>
  <c r="AK162" i="6"/>
  <c r="AE175" i="6"/>
  <c r="AE163" i="6"/>
  <c r="AJ176" i="6"/>
  <c r="AE169" i="6"/>
  <c r="AJ161" i="6"/>
  <c r="AH171" i="6"/>
  <c r="AG166" i="6"/>
  <c r="AG160" i="6"/>
  <c r="AG170" i="6"/>
  <c r="AG164" i="6"/>
  <c r="AG168" i="6"/>
  <c r="AG159" i="6"/>
  <c r="AH157" i="6"/>
  <c r="AH167" i="6"/>
  <c r="AH178" i="6"/>
  <c r="AH169" i="6"/>
  <c r="AH161" i="6"/>
  <c r="AH174" i="6"/>
  <c r="AI161" i="6"/>
  <c r="AI156" i="6"/>
  <c r="AI173" i="6"/>
  <c r="AI159" i="6"/>
  <c r="AL167" i="6"/>
  <c r="AL155" i="6"/>
  <c r="AL165" i="6"/>
  <c r="AF178" i="6"/>
  <c r="AF157" i="6"/>
  <c r="AF164" i="6"/>
  <c r="AF163" i="6"/>
  <c r="AJ159" i="6"/>
  <c r="AE159" i="6"/>
  <c r="AJ163" i="6"/>
  <c r="AJ178" i="6"/>
  <c r="AJ156" i="6"/>
  <c r="AK161" i="6"/>
  <c r="AE176" i="6"/>
  <c r="AF173" i="6"/>
  <c r="AE178" i="6"/>
  <c r="AE166" i="6"/>
  <c r="AK177" i="6"/>
  <c r="AJ175" i="6"/>
  <c r="AG175" i="6"/>
  <c r="AK167" i="6"/>
  <c r="AH166" i="6"/>
  <c r="AE162" i="6"/>
  <c r="AE170" i="6"/>
  <c r="AG171" i="6"/>
  <c r="AG161" i="6"/>
  <c r="AG155" i="6"/>
  <c r="AG167" i="6"/>
  <c r="AH168" i="6"/>
  <c r="AH155" i="6"/>
  <c r="AH176" i="6"/>
  <c r="AI178" i="6"/>
  <c r="AI172" i="6"/>
  <c r="AI155" i="6"/>
  <c r="AI174" i="6"/>
  <c r="AI170" i="6"/>
  <c r="AL158" i="6"/>
  <c r="AL159" i="6"/>
  <c r="AL160" i="6"/>
  <c r="AF165" i="6"/>
  <c r="AF175" i="6"/>
  <c r="AF161" i="6"/>
  <c r="AF162" i="6"/>
  <c r="AJ173" i="6"/>
  <c r="AE177" i="6"/>
  <c r="AJ166" i="6"/>
  <c r="AJ165" i="6"/>
  <c r="AJ168" i="6"/>
  <c r="AK156" i="6"/>
  <c r="AE158" i="6"/>
  <c r="AK155" i="6"/>
  <c r="AK171" i="6"/>
  <c r="AJ164" i="6"/>
  <c r="AJ169" i="6"/>
  <c r="M13" i="19"/>
  <c r="S23" i="19"/>
  <c r="O29" i="6"/>
  <c r="O23" i="19"/>
  <c r="AD84" i="6"/>
  <c r="P23" i="19"/>
  <c r="S13" i="19"/>
  <c r="K23" i="19"/>
  <c r="P13" i="19"/>
  <c r="AG86" i="6"/>
  <c r="L12" i="19"/>
  <c r="Q22" i="19"/>
  <c r="N12" i="19"/>
  <c r="S22" i="19"/>
  <c r="N22" i="19"/>
  <c r="N13" i="19"/>
  <c r="M23" i="19"/>
  <c r="P12" i="19"/>
  <c r="L13" i="19"/>
  <c r="L22" i="19"/>
  <c r="R22" i="19"/>
  <c r="O12" i="19"/>
  <c r="K22" i="19"/>
  <c r="O13" i="19"/>
  <c r="S12" i="19"/>
  <c r="L23" i="19"/>
  <c r="M22" i="19"/>
  <c r="P22" i="19"/>
  <c r="R23" i="19"/>
  <c r="M12" i="19"/>
  <c r="O22" i="19"/>
  <c r="Q13" i="19"/>
  <c r="U23" i="6"/>
  <c r="U33" i="6" s="1"/>
  <c r="P23" i="6"/>
  <c r="P33" i="6" s="1"/>
  <c r="J33" i="6"/>
  <c r="L23" i="6"/>
  <c r="L33" i="6" s="1"/>
  <c r="R23" i="6"/>
  <c r="R33" i="6" s="1"/>
  <c r="O23" i="6"/>
  <c r="O33" i="6" s="1"/>
  <c r="N23" i="6"/>
  <c r="S23" i="6"/>
  <c r="S33" i="6" s="1"/>
  <c r="K23" i="6"/>
  <c r="K33" i="6" s="1"/>
  <c r="Q23" i="6"/>
  <c r="Q33" i="6" s="1"/>
  <c r="T23" i="6"/>
  <c r="T33" i="6" s="1"/>
  <c r="M23" i="6"/>
  <c r="M33" i="6" s="1"/>
  <c r="N7" i="8"/>
  <c r="I41" i="6"/>
  <c r="I39" i="6" s="1"/>
  <c r="P13" i="8"/>
  <c r="Q15" i="19"/>
  <c r="O15" i="19"/>
  <c r="K12" i="19"/>
  <c r="R15" i="19"/>
  <c r="R12" i="19"/>
  <c r="L15" i="19"/>
  <c r="K13" i="19"/>
  <c r="T15" i="19"/>
  <c r="P15" i="19"/>
  <c r="R13" i="19"/>
  <c r="N23" i="19"/>
  <c r="S15" i="19"/>
  <c r="K15" i="19"/>
  <c r="N15" i="19"/>
  <c r="V15" i="19"/>
  <c r="U15" i="19"/>
  <c r="M15" i="19"/>
  <c r="Q12" i="19"/>
  <c r="AL140" i="6"/>
  <c r="AH130" i="6"/>
  <c r="AG146" i="6"/>
  <c r="AL132" i="6"/>
  <c r="AK129" i="6"/>
  <c r="AH137" i="6"/>
  <c r="AL129" i="6"/>
  <c r="AL127" i="6"/>
  <c r="AL126" i="6"/>
  <c r="AL144" i="6"/>
  <c r="AL143" i="6"/>
  <c r="AL135" i="6"/>
  <c r="AL134" i="6"/>
  <c r="AL125" i="6"/>
  <c r="AL145" i="6"/>
  <c r="AL131" i="6"/>
  <c r="AL136" i="6"/>
  <c r="AL147" i="6"/>
  <c r="AL137" i="6"/>
  <c r="AL138" i="6"/>
  <c r="AL141" i="6"/>
  <c r="AL148" i="6"/>
  <c r="AL128" i="6"/>
  <c r="AL130" i="6"/>
  <c r="AL139" i="6"/>
  <c r="AL142" i="6"/>
  <c r="AL133" i="6"/>
  <c r="AL146" i="6"/>
  <c r="AK140" i="6"/>
  <c r="AK132" i="6"/>
  <c r="AK142" i="6"/>
  <c r="AK139" i="6"/>
  <c r="AJ135" i="6"/>
  <c r="AJ144" i="6"/>
  <c r="AJ145" i="6"/>
  <c r="AJ142" i="6"/>
  <c r="AJ133" i="6"/>
  <c r="AJ141" i="6"/>
  <c r="AJ140" i="6"/>
  <c r="AJ136" i="6"/>
  <c r="AI125" i="6"/>
  <c r="AH142" i="6"/>
  <c r="AH131" i="6"/>
  <c r="AH145" i="6"/>
  <c r="AH127" i="6"/>
  <c r="AH129" i="6"/>
  <c r="AH140" i="6"/>
  <c r="AH128" i="6"/>
  <c r="AH143" i="6"/>
  <c r="AH148" i="6"/>
  <c r="AH146" i="6"/>
  <c r="AH132" i="6"/>
  <c r="AH141" i="6"/>
  <c r="AH125" i="6"/>
  <c r="AH134" i="6"/>
  <c r="AH138" i="6"/>
  <c r="AH139" i="6"/>
  <c r="AH135" i="6"/>
  <c r="AH147" i="6"/>
  <c r="AH126" i="6"/>
  <c r="AH144" i="6"/>
  <c r="AH136" i="6"/>
  <c r="AH133" i="6"/>
  <c r="AG125" i="6"/>
  <c r="AG131" i="6"/>
  <c r="AG136" i="6"/>
  <c r="AG139" i="6"/>
  <c r="AG142" i="6"/>
  <c r="AG127" i="6"/>
  <c r="AG145" i="6"/>
  <c r="AG132" i="6"/>
  <c r="AG135" i="6"/>
  <c r="AG144" i="6"/>
  <c r="AG138" i="6"/>
  <c r="AG133" i="6"/>
  <c r="AG143" i="6"/>
  <c r="AG141" i="6"/>
  <c r="AE129" i="6"/>
  <c r="AG137" i="6"/>
  <c r="AG148" i="6"/>
  <c r="AG130" i="6"/>
  <c r="AG134" i="6"/>
  <c r="AG128" i="6"/>
  <c r="AG147" i="6"/>
  <c r="AG129" i="6"/>
  <c r="AG140" i="6"/>
  <c r="AG126" i="6"/>
  <c r="AE128" i="6"/>
  <c r="AF128" i="6"/>
  <c r="AF133" i="6"/>
  <c r="AF131" i="6"/>
  <c r="AF134" i="6"/>
  <c r="AF130" i="6"/>
  <c r="AF141" i="6"/>
  <c r="AF147" i="6"/>
  <c r="AF144" i="6"/>
  <c r="AF138" i="6"/>
  <c r="AF129" i="6"/>
  <c r="AF143" i="6"/>
  <c r="AF127" i="6"/>
  <c r="AF136" i="6"/>
  <c r="AF148" i="6"/>
  <c r="AF145" i="6"/>
  <c r="AF126" i="6"/>
  <c r="AF140" i="6"/>
  <c r="AF139" i="6"/>
  <c r="AF137" i="6"/>
  <c r="AF132" i="6"/>
  <c r="AF135" i="6"/>
  <c r="AF146" i="6"/>
  <c r="AF142" i="6"/>
  <c r="AF125" i="6"/>
  <c r="AE148" i="6"/>
  <c r="AE140" i="6"/>
  <c r="AE127" i="6"/>
  <c r="AE146" i="6"/>
  <c r="AE134" i="6"/>
  <c r="AE125" i="6"/>
  <c r="AE136" i="6"/>
  <c r="AE145" i="6"/>
  <c r="AE144" i="6"/>
  <c r="AE133" i="6"/>
  <c r="AE130" i="6"/>
  <c r="D30" i="19"/>
  <c r="AE138" i="6"/>
  <c r="AE142" i="6"/>
  <c r="AE141" i="6"/>
  <c r="AE147" i="6"/>
  <c r="AE132" i="6"/>
  <c r="AE135" i="6"/>
  <c r="AE137" i="6"/>
  <c r="AE126" i="6"/>
  <c r="AE139" i="6"/>
  <c r="AE131" i="6"/>
  <c r="AE143" i="6"/>
  <c r="C30" i="19"/>
  <c r="C19" i="6"/>
  <c r="C23" i="8" s="1"/>
  <c r="V71" i="6"/>
  <c r="G15" i="8" s="1"/>
  <c r="AD132" i="6"/>
  <c r="AD135" i="6"/>
  <c r="AD127" i="6"/>
  <c r="AD144" i="6"/>
  <c r="AD134" i="6"/>
  <c r="AD128" i="6"/>
  <c r="AD131" i="6"/>
  <c r="AD138" i="6"/>
  <c r="AD136" i="6"/>
  <c r="AD130" i="6"/>
  <c r="AD140" i="6"/>
  <c r="AD147" i="6"/>
  <c r="AD126" i="6"/>
  <c r="AD125" i="6"/>
  <c r="AD146" i="6"/>
  <c r="AD148" i="6"/>
  <c r="AD143" i="6"/>
  <c r="AD139" i="6"/>
  <c r="AD129" i="6"/>
  <c r="AD141" i="6"/>
  <c r="AD145" i="6"/>
  <c r="AD133" i="6"/>
  <c r="AD142" i="6"/>
  <c r="AD137" i="6"/>
  <c r="C25" i="6"/>
  <c r="C29" i="8" s="1"/>
  <c r="V68" i="6"/>
  <c r="G12" i="8" s="1"/>
  <c r="D130" i="6"/>
  <c r="V85" i="6"/>
  <c r="G29" i="8" s="1"/>
  <c r="D126" i="6"/>
  <c r="C65" i="6"/>
  <c r="C169" i="6"/>
  <c r="C22" i="6"/>
  <c r="C26" i="8" s="1"/>
  <c r="C1" i="6"/>
  <c r="I46" i="6" s="1"/>
  <c r="D16" i="6"/>
  <c r="D20" i="8" s="1"/>
  <c r="V87" i="6"/>
  <c r="G31" i="8" s="1"/>
  <c r="D13" i="17"/>
  <c r="C28" i="6"/>
  <c r="C32" i="8" s="1"/>
  <c r="AG65" i="6"/>
  <c r="V73" i="6"/>
  <c r="G17" i="8" s="1"/>
  <c r="C58" i="6"/>
  <c r="C26" i="19"/>
  <c r="D148" i="6"/>
  <c r="C159" i="6"/>
  <c r="V77" i="6"/>
  <c r="G21" i="8" s="1"/>
  <c r="D58" i="6"/>
  <c r="D19" i="19"/>
  <c r="C178" i="6"/>
  <c r="AE82" i="6"/>
  <c r="D170" i="6"/>
  <c r="C39" i="6"/>
  <c r="J13" i="8" s="1"/>
  <c r="D45" i="6"/>
  <c r="C35" i="6"/>
  <c r="J9" i="8" s="1"/>
  <c r="D42" i="6"/>
  <c r="D164" i="6"/>
  <c r="AN83" i="6"/>
  <c r="V69" i="6"/>
  <c r="G13" i="8" s="1"/>
  <c r="V82" i="6"/>
  <c r="G26" i="8" s="1"/>
  <c r="C144" i="6"/>
  <c r="C137" i="6"/>
  <c r="C23" i="6"/>
  <c r="C27" i="8" s="1"/>
  <c r="C53" i="6"/>
  <c r="J27" i="8" s="1"/>
  <c r="C165" i="6"/>
  <c r="C48" i="6"/>
  <c r="J22" i="8" s="1"/>
  <c r="D48" i="6"/>
  <c r="D44" i="6"/>
  <c r="X118" i="6"/>
  <c r="V118" i="6" s="1"/>
  <c r="N32" i="8" s="1"/>
  <c r="V83" i="6"/>
  <c r="G27" i="8" s="1"/>
  <c r="V80" i="6"/>
  <c r="G24" i="8" s="1"/>
  <c r="V89" i="6"/>
  <c r="G33" i="8" s="1"/>
  <c r="D21" i="6"/>
  <c r="E21" i="6" s="1"/>
  <c r="E25" i="8" s="1"/>
  <c r="D11" i="19"/>
  <c r="D167" i="6"/>
  <c r="D128" i="6"/>
  <c r="C29" i="19"/>
  <c r="C10" i="6"/>
  <c r="C14" i="8" s="1"/>
  <c r="D41" i="6"/>
  <c r="D40" i="6"/>
  <c r="K14" i="8" s="1"/>
  <c r="D157" i="6"/>
  <c r="AG74" i="6"/>
  <c r="AO72" i="6"/>
  <c r="AD77" i="6"/>
  <c r="AN73" i="6"/>
  <c r="AN76" i="6"/>
  <c r="AF66" i="6"/>
  <c r="AM74" i="6"/>
  <c r="AN86" i="6"/>
  <c r="AO75" i="6"/>
  <c r="AE85" i="6"/>
  <c r="AD69" i="6"/>
  <c r="AF88" i="6"/>
  <c r="AJ87" i="6"/>
  <c r="AM77" i="6"/>
  <c r="AO80" i="6"/>
  <c r="AF83" i="6"/>
  <c r="AK76" i="6"/>
  <c r="AL83" i="6"/>
  <c r="AE81" i="6"/>
  <c r="AD86" i="6"/>
  <c r="AM73" i="6"/>
  <c r="AO78" i="6"/>
  <c r="AI86" i="6"/>
  <c r="AL75" i="6"/>
  <c r="AG76" i="6"/>
  <c r="AL73" i="6"/>
  <c r="AE66" i="6"/>
  <c r="AG67" i="6"/>
  <c r="AI77" i="6"/>
  <c r="AL66" i="6"/>
  <c r="AJ83" i="6"/>
  <c r="AG79" i="6"/>
  <c r="AI76" i="6"/>
  <c r="AJ67" i="6"/>
  <c r="AH88" i="6"/>
  <c r="AH79" i="6"/>
  <c r="AI75" i="6"/>
  <c r="AI85" i="6"/>
  <c r="AN70" i="6"/>
  <c r="AG78" i="6"/>
  <c r="AL67" i="6"/>
  <c r="AJ84" i="6"/>
  <c r="AL78" i="6"/>
  <c r="AE77" i="6"/>
  <c r="AJ66" i="6"/>
  <c r="AK73" i="6"/>
  <c r="AH69" i="6"/>
  <c r="AF73" i="6"/>
  <c r="AF70" i="6"/>
  <c r="AO69" i="6"/>
  <c r="AM76" i="6"/>
  <c r="AM65" i="6"/>
  <c r="AD75" i="6"/>
  <c r="AN68" i="6"/>
  <c r="AL77" i="6"/>
  <c r="AN85" i="6"/>
  <c r="AG85" i="6"/>
  <c r="AI79" i="6"/>
  <c r="AL86" i="6"/>
  <c r="AJ71" i="6"/>
  <c r="AK69" i="6"/>
  <c r="AI73" i="6"/>
  <c r="AJ77" i="6"/>
  <c r="AI80" i="6"/>
  <c r="AH70" i="6"/>
  <c r="AF85" i="6"/>
  <c r="AO71" i="6"/>
  <c r="AO86" i="6"/>
  <c r="AM70" i="6"/>
  <c r="AD76" i="6"/>
  <c r="AD80" i="6"/>
  <c r="AN84" i="6"/>
  <c r="AH72" i="6"/>
  <c r="AM80" i="6"/>
  <c r="AK77" i="6"/>
  <c r="AD67" i="6"/>
  <c r="AJ82" i="6"/>
  <c r="AN69" i="6"/>
  <c r="AO82" i="6"/>
  <c r="AD88" i="6"/>
  <c r="AF86" i="6"/>
  <c r="AM87" i="6"/>
  <c r="AF79" i="6"/>
  <c r="AL65" i="6"/>
  <c r="AD70" i="6"/>
  <c r="AM71" i="6"/>
  <c r="AO85" i="6"/>
  <c r="AF76" i="6"/>
  <c r="AH86" i="6"/>
  <c r="AI74" i="6"/>
  <c r="AK79" i="6"/>
  <c r="AD87" i="6"/>
  <c r="AF75" i="6"/>
  <c r="AH67" i="6"/>
  <c r="AN87" i="6"/>
  <c r="AI69" i="6"/>
  <c r="AI78" i="6"/>
  <c r="AG68" i="6"/>
  <c r="AE70" i="6"/>
  <c r="AG82" i="6"/>
  <c r="AI70" i="6"/>
  <c r="AL81" i="6"/>
  <c r="AK78" i="6"/>
  <c r="AE68" i="6"/>
  <c r="AJ81" i="6"/>
  <c r="AE86" i="6"/>
  <c r="AH85" i="6"/>
  <c r="AH81" i="6"/>
  <c r="AJ85" i="6"/>
  <c r="AE71" i="6"/>
  <c r="AJ73" i="6"/>
  <c r="AL71" i="6"/>
  <c r="AL70" i="6"/>
  <c r="AK70" i="6"/>
  <c r="AE79" i="6"/>
  <c r="AI71" i="6"/>
  <c r="AI68" i="6"/>
  <c r="AF71" i="6"/>
  <c r="AH77" i="6"/>
  <c r="AF67" i="6"/>
  <c r="AF77" i="6"/>
  <c r="AO66" i="6"/>
  <c r="AM69" i="6"/>
  <c r="AM86" i="6"/>
  <c r="AD82" i="6"/>
  <c r="AG69" i="6"/>
  <c r="AE75" i="6"/>
  <c r="AD81" i="6"/>
  <c r="AG84" i="6"/>
  <c r="AI72" i="6"/>
  <c r="AL87" i="6"/>
  <c r="AK68" i="6"/>
  <c r="AL76" i="6"/>
  <c r="AK71" i="6"/>
  <c r="AH84" i="6"/>
  <c r="AH68" i="6"/>
  <c r="AH75" i="6"/>
  <c r="AF81" i="6"/>
  <c r="AO67" i="6"/>
  <c r="AM83" i="6"/>
  <c r="AM78" i="6"/>
  <c r="AD79" i="6"/>
  <c r="AN74" i="6"/>
  <c r="AN66" i="6"/>
  <c r="AD72" i="6"/>
  <c r="AN67" i="6"/>
  <c r="AF80" i="6"/>
  <c r="AO83" i="6"/>
  <c r="AM67" i="6"/>
  <c r="AG72" i="6"/>
  <c r="AN65" i="6"/>
  <c r="AF82" i="6"/>
  <c r="AM66" i="6"/>
  <c r="AJ75" i="6"/>
  <c r="AN71" i="6"/>
  <c r="AO88" i="6"/>
  <c r="AH74" i="6"/>
  <c r="AD73" i="6"/>
  <c r="AM75" i="6"/>
  <c r="AO70" i="6"/>
  <c r="AH82" i="6"/>
  <c r="AK81" i="6"/>
  <c r="AE87" i="6"/>
  <c r="AM68" i="6"/>
  <c r="AO74" i="6"/>
  <c r="AF69" i="6"/>
  <c r="AI88" i="6"/>
  <c r="AK72" i="6"/>
  <c r="AN75" i="6"/>
  <c r="AL85" i="6"/>
  <c r="AE69" i="6"/>
  <c r="AE80" i="6"/>
  <c r="AG80" i="6"/>
  <c r="AG73" i="6"/>
  <c r="AL88" i="6"/>
  <c r="AK86" i="6"/>
  <c r="AK85" i="6"/>
  <c r="AL84" i="6"/>
  <c r="AI65" i="6"/>
  <c r="AH80" i="6"/>
  <c r="AL80" i="6"/>
  <c r="AE84" i="6"/>
  <c r="AE67" i="6"/>
  <c r="AG87" i="6"/>
  <c r="AI83" i="6"/>
  <c r="AL79" i="6"/>
  <c r="AK75" i="6"/>
  <c r="AL68" i="6"/>
  <c r="AE72" i="6"/>
  <c r="AI67" i="6"/>
  <c r="AH65" i="6"/>
  <c r="AH76" i="6"/>
  <c r="AF84" i="6"/>
  <c r="AO84" i="6"/>
  <c r="AO81" i="6"/>
  <c r="AM81" i="6"/>
  <c r="AD74" i="6"/>
  <c r="AD83" i="6"/>
  <c r="AG75" i="6"/>
  <c r="AE78" i="6"/>
  <c r="AG70" i="6"/>
  <c r="AJ79" i="6"/>
  <c r="AL82" i="6"/>
  <c r="AJ68" i="6"/>
  <c r="AK74" i="6"/>
  <c r="AN72" i="6"/>
  <c r="AK83" i="6"/>
  <c r="AI82" i="6"/>
  <c r="AH73" i="6"/>
  <c r="AH66" i="6"/>
  <c r="AF78" i="6"/>
  <c r="AO76" i="6"/>
  <c r="AM85" i="6"/>
  <c r="AM82" i="6"/>
  <c r="AD85" i="6"/>
  <c r="AN82" i="6"/>
  <c r="AN79" i="6"/>
  <c r="AD71" i="6"/>
  <c r="AG88" i="6"/>
  <c r="AL72" i="6"/>
  <c r="AE65" i="6"/>
  <c r="AJ78" i="6"/>
  <c r="AK65" i="6"/>
  <c r="AE73" i="6"/>
  <c r="AK82" i="6"/>
  <c r="AH83" i="6"/>
  <c r="AO87" i="6"/>
  <c r="AE88" i="6"/>
  <c r="AL69" i="6"/>
  <c r="AK87" i="6"/>
  <c r="AF68" i="6"/>
  <c r="AD65" i="6"/>
  <c r="AN81" i="6"/>
  <c r="AO68" i="6"/>
  <c r="AN80" i="6"/>
  <c r="AN78" i="6"/>
  <c r="AF74" i="6"/>
  <c r="AJ88" i="6"/>
  <c r="AO79" i="6"/>
  <c r="AJ80" i="6"/>
  <c r="AG77" i="6"/>
  <c r="AK67" i="6"/>
  <c r="AH87" i="6"/>
  <c r="AG83" i="6"/>
  <c r="AI81" i="6"/>
  <c r="AH78" i="6"/>
  <c r="AM79" i="6"/>
  <c r="AI87" i="6"/>
  <c r="AJ72" i="6"/>
  <c r="AJ70" i="6"/>
  <c r="AO73" i="6"/>
  <c r="AN77" i="6"/>
  <c r="AK66" i="6"/>
  <c r="AN88" i="6"/>
  <c r="AM84" i="6"/>
  <c r="AO77" i="6"/>
  <c r="AD66" i="6"/>
  <c r="AF87" i="6"/>
  <c r="AE76" i="6"/>
  <c r="AJ86" i="6"/>
  <c r="AE74" i="6"/>
  <c r="AK80" i="6"/>
  <c r="AI66" i="6"/>
  <c r="AK88" i="6"/>
  <c r="AF72" i="6"/>
  <c r="AD78" i="6"/>
  <c r="AG71" i="6"/>
  <c r="AK84" i="6"/>
  <c r="AH71" i="6"/>
  <c r="AM88" i="6"/>
  <c r="D129" i="6"/>
  <c r="C139" i="6"/>
  <c r="D125" i="6"/>
  <c r="X110" i="6"/>
  <c r="V110" i="6" s="1"/>
  <c r="N24" i="8" s="1"/>
  <c r="D168" i="6"/>
  <c r="C155" i="6"/>
  <c r="C16" i="6"/>
  <c r="C20" i="8" s="1"/>
  <c r="D138" i="6"/>
  <c r="B63" i="6"/>
  <c r="C57" i="6"/>
  <c r="J31" i="8" s="1"/>
  <c r="D17" i="6"/>
  <c r="D21" i="8" s="1"/>
  <c r="D13" i="6"/>
  <c r="D17" i="8" s="1"/>
  <c r="D29" i="19"/>
  <c r="C148" i="6"/>
  <c r="D158" i="6"/>
  <c r="C45" i="6"/>
  <c r="D25" i="19"/>
  <c r="D19" i="6"/>
  <c r="D23" i="8" s="1"/>
  <c r="V104" i="6"/>
  <c r="N18" i="8" s="1"/>
  <c r="X102" i="6"/>
  <c r="V102" i="6" s="1"/>
  <c r="N16" i="8" s="1"/>
  <c r="C142" i="6"/>
  <c r="X98" i="6"/>
  <c r="V98" i="6" s="1"/>
  <c r="N12" i="8" s="1"/>
  <c r="D54" i="6"/>
  <c r="K28" i="8" s="1"/>
  <c r="D132" i="6"/>
  <c r="D22" i="19"/>
  <c r="D10" i="19"/>
  <c r="D23" i="19"/>
  <c r="D14" i="19"/>
  <c r="D5" i="6"/>
  <c r="D9" i="8" s="1"/>
  <c r="D178" i="6"/>
  <c r="B123" i="6"/>
  <c r="C173" i="6"/>
  <c r="C128" i="6"/>
  <c r="C15" i="6"/>
  <c r="C19" i="8" s="1"/>
  <c r="D160" i="6"/>
  <c r="D140" i="6"/>
  <c r="X117" i="6"/>
  <c r="V117" i="6" s="1"/>
  <c r="N31" i="8" s="1"/>
  <c r="C7" i="6"/>
  <c r="C11" i="8" s="1"/>
  <c r="D8" i="6"/>
  <c r="D12" i="8" s="1"/>
  <c r="D133" i="6"/>
  <c r="Y117" i="6"/>
  <c r="Y113" i="6"/>
  <c r="D32" i="19"/>
  <c r="X97" i="6"/>
  <c r="V97" i="6" s="1"/>
  <c r="N11" i="8" s="1"/>
  <c r="X115" i="6"/>
  <c r="V115" i="6" s="1"/>
  <c r="N29" i="8" s="1"/>
  <c r="C133" i="6"/>
  <c r="C143" i="6"/>
  <c r="X113" i="6"/>
  <c r="V113" i="6" s="1"/>
  <c r="N27" i="8" s="1"/>
  <c r="C38" i="6"/>
  <c r="J12" i="8" s="1"/>
  <c r="D53" i="6"/>
  <c r="D139" i="6"/>
  <c r="C166" i="6"/>
  <c r="C127" i="6"/>
  <c r="C126" i="6"/>
  <c r="C175" i="6"/>
  <c r="C13" i="19"/>
  <c r="D39" i="6"/>
  <c r="C158" i="6"/>
  <c r="D23" i="6"/>
  <c r="D20" i="19"/>
  <c r="C11" i="6"/>
  <c r="C15" i="8" s="1"/>
  <c r="D46" i="6"/>
  <c r="C174" i="6"/>
  <c r="D127" i="6"/>
  <c r="D155" i="6"/>
  <c r="C27" i="6"/>
  <c r="C31" i="8" s="1"/>
  <c r="C168" i="6"/>
  <c r="C176" i="6"/>
  <c r="C132" i="6"/>
  <c r="C134" i="6"/>
  <c r="D16" i="19"/>
  <c r="D173" i="6"/>
  <c r="C24" i="19"/>
  <c r="D24" i="6"/>
  <c r="D28" i="8" s="1"/>
  <c r="D137" i="6"/>
  <c r="C129" i="6"/>
  <c r="D57" i="6"/>
  <c r="D169" i="6"/>
  <c r="C136" i="6"/>
  <c r="C49" i="6"/>
  <c r="J23" i="8" s="1"/>
  <c r="C17" i="6"/>
  <c r="C21" i="8" s="1"/>
  <c r="D26" i="19"/>
  <c r="D13" i="19"/>
  <c r="Y115" i="6"/>
  <c r="D50" i="6"/>
  <c r="X105" i="6"/>
  <c r="V105" i="6" s="1"/>
  <c r="N19" i="8" s="1"/>
  <c r="D163" i="6"/>
  <c r="C56" i="6"/>
  <c r="C10" i="19"/>
  <c r="C12" i="6"/>
  <c r="C16" i="8" s="1"/>
  <c r="C11" i="19"/>
  <c r="C51" i="6"/>
  <c r="J25" i="8" s="1"/>
  <c r="D176" i="6"/>
  <c r="Y118" i="6"/>
  <c r="Y77" i="6"/>
  <c r="V81" i="6"/>
  <c r="G25" i="8" s="1"/>
  <c r="X96" i="6"/>
  <c r="V96" i="6" s="1"/>
  <c r="N10" i="8" s="1"/>
  <c r="Y71" i="6"/>
  <c r="V65" i="6"/>
  <c r="G9" i="8" s="1"/>
  <c r="V74" i="6"/>
  <c r="G18" i="8" s="1"/>
  <c r="D177" i="6"/>
  <c r="D38" i="6"/>
  <c r="K12" i="8" s="1"/>
  <c r="V76" i="6"/>
  <c r="G20" i="8" s="1"/>
  <c r="D171" i="6"/>
  <c r="D14" i="6"/>
  <c r="D18" i="8" s="1"/>
  <c r="D156" i="6"/>
  <c r="C43" i="6"/>
  <c r="J17" i="8" s="1"/>
  <c r="X112" i="6"/>
  <c r="V112" i="6" s="1"/>
  <c r="N26" i="8" s="1"/>
  <c r="C140" i="6"/>
  <c r="C170" i="6"/>
  <c r="X101" i="6"/>
  <c r="V101" i="6" s="1"/>
  <c r="N15" i="8" s="1"/>
  <c r="D143" i="6"/>
  <c r="D56" i="6"/>
  <c r="K30" i="8" s="1"/>
  <c r="D31" i="19"/>
  <c r="X100" i="6"/>
  <c r="V100" i="6" s="1"/>
  <c r="N14" i="8" s="1"/>
  <c r="D24" i="19"/>
  <c r="C15" i="19"/>
  <c r="G1" i="19"/>
  <c r="C27" i="19"/>
  <c r="D52" i="6"/>
  <c r="C28" i="19"/>
  <c r="C171" i="6"/>
  <c r="C47" i="6"/>
  <c r="P9" i="8"/>
  <c r="G8" i="8" s="1"/>
  <c r="D166" i="6"/>
  <c r="C42" i="6"/>
  <c r="J16" i="8" s="1"/>
  <c r="C22" i="19"/>
  <c r="D43" i="6"/>
  <c r="D51" i="6"/>
  <c r="C131" i="6"/>
  <c r="I45" i="6"/>
  <c r="C4" i="8" s="1"/>
  <c r="D142" i="6"/>
  <c r="D36" i="6"/>
  <c r="K10" i="8" s="1"/>
  <c r="C125" i="6"/>
  <c r="X108" i="6"/>
  <c r="V108" i="6" s="1"/>
  <c r="N22" i="8" s="1"/>
  <c r="D146" i="6"/>
  <c r="X107" i="6"/>
  <c r="V107" i="6" s="1"/>
  <c r="N21" i="8" s="1"/>
  <c r="C147" i="6"/>
  <c r="D15" i="6"/>
  <c r="X99" i="6"/>
  <c r="V99" i="6" s="1"/>
  <c r="N13" i="8" s="1"/>
  <c r="D37" i="6"/>
  <c r="D135" i="6"/>
  <c r="D22" i="6"/>
  <c r="D26" i="8" s="1"/>
  <c r="C160" i="6"/>
  <c r="Y100" i="6"/>
  <c r="C9" i="6"/>
  <c r="C13" i="8" s="1"/>
  <c r="C177" i="6"/>
  <c r="C5" i="6"/>
  <c r="D144" i="6"/>
  <c r="C24" i="6"/>
  <c r="C28" i="8" s="1"/>
  <c r="D20" i="6"/>
  <c r="D24" i="8" s="1"/>
  <c r="C130" i="6"/>
  <c r="D49" i="6"/>
  <c r="C145" i="6"/>
  <c r="D25" i="6"/>
  <c r="D6" i="6"/>
  <c r="Y80" i="6"/>
  <c r="D174" i="6"/>
  <c r="Y101" i="6"/>
  <c r="Y68" i="6"/>
  <c r="Y82" i="6"/>
  <c r="C40" i="6"/>
  <c r="J14" i="8" s="1"/>
  <c r="Y74" i="6"/>
  <c r="D134" i="6"/>
  <c r="C25" i="19"/>
  <c r="D15" i="19"/>
  <c r="Y76" i="6"/>
  <c r="Y85" i="6"/>
  <c r="Y87" i="6"/>
  <c r="D27" i="19"/>
  <c r="C12" i="19"/>
  <c r="V78" i="6"/>
  <c r="G22" i="8" s="1"/>
  <c r="V66" i="6"/>
  <c r="G10" i="8" s="1"/>
  <c r="C14" i="19"/>
  <c r="C32" i="19"/>
  <c r="C20" i="6"/>
  <c r="C24" i="8" s="1"/>
  <c r="D21" i="19"/>
  <c r="D145" i="6"/>
  <c r="C23" i="19"/>
  <c r="C17" i="19"/>
  <c r="X103" i="6"/>
  <c r="V103" i="6" s="1"/>
  <c r="N17" i="8" s="1"/>
  <c r="X106" i="6"/>
  <c r="V106" i="6" s="1"/>
  <c r="N20" i="8" s="1"/>
  <c r="C164" i="6"/>
  <c r="D175" i="6"/>
  <c r="C52" i="6"/>
  <c r="D162" i="6"/>
  <c r="C18" i="19"/>
  <c r="C54" i="6"/>
  <c r="C146" i="6"/>
  <c r="C6" i="6"/>
  <c r="C10" i="8" s="1"/>
  <c r="D55" i="6"/>
  <c r="Y103" i="6"/>
  <c r="Y104" i="6"/>
  <c r="C13" i="6"/>
  <c r="C17" i="8" s="1"/>
  <c r="C31" i="19"/>
  <c r="X111" i="6"/>
  <c r="V111" i="6" s="1"/>
  <c r="N25" i="8" s="1"/>
  <c r="D12" i="6"/>
  <c r="D16" i="8" s="1"/>
  <c r="D28" i="19"/>
  <c r="C167" i="6"/>
  <c r="D131" i="6"/>
  <c r="D35" i="6"/>
  <c r="C141" i="6"/>
  <c r="C135" i="6"/>
  <c r="X114" i="6"/>
  <c r="V114" i="6" s="1"/>
  <c r="N28" i="8" s="1"/>
  <c r="D159" i="6"/>
  <c r="Y112" i="6"/>
  <c r="C156" i="6"/>
  <c r="D172" i="6"/>
  <c r="D9" i="19"/>
  <c r="D10" i="6"/>
  <c r="D14" i="8" s="1"/>
  <c r="D27" i="6"/>
  <c r="D31" i="8" s="1"/>
  <c r="C9" i="19"/>
  <c r="D9" i="6"/>
  <c r="C41" i="6"/>
  <c r="C46" i="6"/>
  <c r="C36" i="6"/>
  <c r="J10" i="8" s="1"/>
  <c r="C55" i="6"/>
  <c r="J29" i="8" s="1"/>
  <c r="D161" i="6"/>
  <c r="C20" i="19"/>
  <c r="D18" i="6"/>
  <c r="D22" i="8" s="1"/>
  <c r="C18" i="6"/>
  <c r="C22" i="8" s="1"/>
  <c r="D47" i="6"/>
  <c r="X116" i="6"/>
  <c r="V116" i="6" s="1"/>
  <c r="N30" i="8" s="1"/>
  <c r="Y105" i="6"/>
  <c r="C163" i="6"/>
  <c r="D136" i="6"/>
  <c r="D28" i="6"/>
  <c r="D7" i="6"/>
  <c r="C14" i="6"/>
  <c r="C18" i="8" s="1"/>
  <c r="C37" i="6"/>
  <c r="Y97" i="6"/>
  <c r="V70" i="6"/>
  <c r="G14" i="8" s="1"/>
  <c r="D17" i="19"/>
  <c r="C157" i="6"/>
  <c r="D11" i="6"/>
  <c r="D15" i="8" s="1"/>
  <c r="C161" i="6"/>
  <c r="Y70" i="6"/>
  <c r="V88" i="6"/>
  <c r="G32" i="8" s="1"/>
  <c r="V86" i="6"/>
  <c r="G30" i="8" s="1"/>
  <c r="V84" i="6"/>
  <c r="G28" i="8" s="1"/>
  <c r="C8" i="6"/>
  <c r="C12" i="8" s="1"/>
  <c r="B7" i="19"/>
  <c r="D65" i="6"/>
  <c r="V67" i="6"/>
  <c r="G11" i="8" s="1"/>
  <c r="V75" i="6"/>
  <c r="G19" i="8" s="1"/>
  <c r="V72" i="6"/>
  <c r="G16" i="8" s="1"/>
  <c r="Y108" i="6"/>
  <c r="V79" i="6"/>
  <c r="G23" i="8" s="1"/>
  <c r="X109" i="6"/>
  <c r="V109" i="6" s="1"/>
  <c r="N23" i="8" s="1"/>
  <c r="D12" i="19"/>
  <c r="D18" i="19"/>
  <c r="C21" i="19"/>
  <c r="C19" i="19"/>
  <c r="X95" i="6"/>
  <c r="C162" i="6"/>
  <c r="C26" i="6"/>
  <c r="C30" i="8" s="1"/>
  <c r="C50" i="6"/>
  <c r="C16" i="19"/>
  <c r="D26" i="6"/>
  <c r="D30" i="8" s="1"/>
  <c r="C138" i="6"/>
  <c r="D147" i="6"/>
  <c r="D165" i="6"/>
  <c r="C172" i="6"/>
  <c r="C44" i="6"/>
  <c r="D141" i="6"/>
  <c r="AF65" i="6"/>
  <c r="AO65" i="6"/>
  <c r="AI84" i="6"/>
  <c r="AG81" i="6"/>
  <c r="AJ65" i="6"/>
  <c r="AL74" i="6"/>
  <c r="AM72" i="6"/>
  <c r="AD68" i="6"/>
  <c r="AJ74" i="6"/>
  <c r="AE83" i="6"/>
  <c r="AG66" i="6"/>
  <c r="AJ76" i="6"/>
  <c r="AJ132" i="6"/>
  <c r="AJ137" i="6"/>
  <c r="AJ138" i="6"/>
  <c r="AJ130" i="6"/>
  <c r="AJ147" i="6"/>
  <c r="AJ134" i="6"/>
  <c r="AJ129" i="6"/>
  <c r="AJ143" i="6"/>
  <c r="AJ148" i="6"/>
  <c r="AJ139" i="6"/>
  <c r="AJ146" i="6"/>
  <c r="AI143" i="6"/>
  <c r="AI136" i="6"/>
  <c r="AI132" i="6"/>
  <c r="AJ127" i="6"/>
  <c r="AJ126" i="6"/>
  <c r="AJ131" i="6"/>
  <c r="AJ128" i="6"/>
  <c r="AJ125" i="6"/>
  <c r="AI145" i="6"/>
  <c r="AI139" i="6"/>
  <c r="AI135" i="6"/>
  <c r="AK131" i="6"/>
  <c r="AK138" i="6"/>
  <c r="AK146" i="6"/>
  <c r="AI144" i="6"/>
  <c r="AI137" i="6"/>
  <c r="AI127" i="6"/>
  <c r="AI130" i="6"/>
  <c r="AI133" i="6"/>
  <c r="AI146" i="6"/>
  <c r="AI140" i="6"/>
  <c r="AI129" i="6"/>
  <c r="AI141" i="6"/>
  <c r="AI147" i="6"/>
  <c r="AI128" i="6"/>
  <c r="AI134" i="6"/>
  <c r="AI148" i="6"/>
  <c r="AI138" i="6"/>
  <c r="AI131" i="6"/>
  <c r="AI142" i="6"/>
  <c r="AI126" i="6"/>
  <c r="AK141" i="6"/>
  <c r="AK135" i="6"/>
  <c r="AK130" i="6"/>
  <c r="AK147" i="6"/>
  <c r="AK137" i="6"/>
  <c r="AK144" i="6"/>
  <c r="AK126" i="6"/>
  <c r="AK127" i="6"/>
  <c r="AK133" i="6"/>
  <c r="AK128" i="6"/>
  <c r="AK143" i="6"/>
  <c r="AK134" i="6"/>
  <c r="AK136" i="6"/>
  <c r="AK125" i="6"/>
  <c r="AK145" i="6"/>
  <c r="AK148" i="6"/>
  <c r="P29" i="6" l="1"/>
  <c r="M29" i="6"/>
  <c r="E25" i="6"/>
  <c r="E29" i="8" s="1"/>
  <c r="E147" i="6"/>
  <c r="D79" i="6"/>
  <c r="D81" i="6"/>
  <c r="Y73" i="6"/>
  <c r="Y65" i="6"/>
  <c r="Y81" i="6"/>
  <c r="Y102" i="6"/>
  <c r="Y96" i="6"/>
  <c r="Y116" i="6"/>
  <c r="Y83" i="6"/>
  <c r="E23" i="6"/>
  <c r="E27" i="8" s="1"/>
  <c r="E125" i="6"/>
  <c r="E30" i="19"/>
  <c r="E167" i="6"/>
  <c r="V15" i="6"/>
  <c r="V17" i="6" s="1"/>
  <c r="U22" i="6" s="1"/>
  <c r="E165" i="6"/>
  <c r="C71" i="6"/>
  <c r="C80" i="6"/>
  <c r="V7" i="6"/>
  <c r="V9" i="6" s="1"/>
  <c r="C88" i="6"/>
  <c r="L29" i="6"/>
  <c r="D73" i="6"/>
  <c r="E146" i="6"/>
  <c r="E17" i="19"/>
  <c r="F17" i="19" s="1"/>
  <c r="R29" i="6"/>
  <c r="G22" i="19"/>
  <c r="C82" i="6"/>
  <c r="E158" i="6"/>
  <c r="D77" i="6"/>
  <c r="C76" i="6"/>
  <c r="C84" i="6"/>
  <c r="E135" i="6"/>
  <c r="C67" i="6"/>
  <c r="E15" i="6"/>
  <c r="E19" i="8" s="1"/>
  <c r="Y109" i="6"/>
  <c r="Y106" i="6"/>
  <c r="Y86" i="6"/>
  <c r="Y69" i="6"/>
  <c r="Y98" i="6"/>
  <c r="Y111" i="6"/>
  <c r="Y99" i="6"/>
  <c r="Y72" i="6"/>
  <c r="Y66" i="6"/>
  <c r="Y79" i="6"/>
  <c r="Y114" i="6"/>
  <c r="Y88" i="6"/>
  <c r="Y84" i="6"/>
  <c r="Y107" i="6"/>
  <c r="Y75" i="6"/>
  <c r="Y78" i="6"/>
  <c r="Y110" i="6"/>
  <c r="Y67" i="6"/>
  <c r="D85" i="6"/>
  <c r="C77" i="6"/>
  <c r="C74" i="6"/>
  <c r="C75" i="6"/>
  <c r="C86" i="6"/>
  <c r="D72" i="6"/>
  <c r="D88" i="6"/>
  <c r="D82" i="6"/>
  <c r="D71" i="6"/>
  <c r="D69" i="6"/>
  <c r="D74" i="6"/>
  <c r="D75" i="6"/>
  <c r="V16" i="6"/>
  <c r="N33" i="6"/>
  <c r="I4" i="17"/>
  <c r="I4" i="15"/>
  <c r="I4" i="20"/>
  <c r="E127" i="6"/>
  <c r="G27" i="19"/>
  <c r="K19" i="8"/>
  <c r="E57" i="6"/>
  <c r="L31" i="8" s="1"/>
  <c r="G12" i="19"/>
  <c r="E53" i="6"/>
  <c r="L27" i="8" s="1"/>
  <c r="E22" i="19"/>
  <c r="G14" i="19"/>
  <c r="C87" i="6"/>
  <c r="C73" i="6"/>
  <c r="C68" i="6"/>
  <c r="K23" i="8"/>
  <c r="C83" i="6"/>
  <c r="K13" i="8"/>
  <c r="J21" i="8"/>
  <c r="K18" i="8"/>
  <c r="E130" i="6"/>
  <c r="E5" i="6"/>
  <c r="E9" i="8" s="1"/>
  <c r="E171" i="6"/>
  <c r="E169" i="6"/>
  <c r="K29" i="8"/>
  <c r="E159" i="6"/>
  <c r="E25" i="19"/>
  <c r="F25" i="19" s="1"/>
  <c r="E142" i="6"/>
  <c r="G16" i="19"/>
  <c r="E136" i="6"/>
  <c r="G20" i="19"/>
  <c r="E178" i="6"/>
  <c r="G30" i="19"/>
  <c r="J15" i="8"/>
  <c r="J24" i="8"/>
  <c r="E144" i="6"/>
  <c r="E20" i="19"/>
  <c r="E28" i="6"/>
  <c r="E32" i="8" s="1"/>
  <c r="E29" i="19"/>
  <c r="E137" i="6"/>
  <c r="K16" i="8"/>
  <c r="D25" i="8"/>
  <c r="G25" i="19"/>
  <c r="D70" i="6"/>
  <c r="G29" i="19"/>
  <c r="G24" i="19"/>
  <c r="C78" i="6"/>
  <c r="E58" i="6"/>
  <c r="L32" i="8" s="1"/>
  <c r="E49" i="6"/>
  <c r="L23" i="8" s="1"/>
  <c r="E7" i="6"/>
  <c r="E11" i="8" s="1"/>
  <c r="E9" i="6"/>
  <c r="E13" i="8" s="1"/>
  <c r="E28" i="19"/>
  <c r="F28" i="19" s="1"/>
  <c r="E15" i="19"/>
  <c r="F15" i="19" s="1"/>
  <c r="E37" i="6"/>
  <c r="L11" i="8" s="1"/>
  <c r="G31" i="19"/>
  <c r="E50" i="6"/>
  <c r="L24" i="8" s="1"/>
  <c r="E26" i="19"/>
  <c r="F26" i="19" s="1"/>
  <c r="E13" i="19"/>
  <c r="E11" i="19"/>
  <c r="F11" i="19" s="1"/>
  <c r="E48" i="6"/>
  <c r="L22" i="8" s="1"/>
  <c r="E19" i="19"/>
  <c r="K15" i="8"/>
  <c r="E16" i="19"/>
  <c r="F16" i="19" s="1"/>
  <c r="D19" i="8"/>
  <c r="E163" i="6"/>
  <c r="E55" i="6"/>
  <c r="L29" i="8" s="1"/>
  <c r="E44" i="6"/>
  <c r="L18" i="8" s="1"/>
  <c r="E18" i="19"/>
  <c r="F18" i="19" s="1"/>
  <c r="E161" i="6"/>
  <c r="E43" i="6"/>
  <c r="L17" i="8" s="1"/>
  <c r="K22" i="8"/>
  <c r="E12" i="19"/>
  <c r="F12" i="19" s="1"/>
  <c r="E131" i="6"/>
  <c r="G13" i="19"/>
  <c r="E65" i="6"/>
  <c r="G21" i="19"/>
  <c r="E46" i="6"/>
  <c r="L20" i="8" s="1"/>
  <c r="E32" i="19"/>
  <c r="F32" i="19" s="1"/>
  <c r="D29" i="6"/>
  <c r="D33" i="8" s="1"/>
  <c r="G23" i="19"/>
  <c r="E39" i="6"/>
  <c r="L13" i="8" s="1"/>
  <c r="E27" i="6"/>
  <c r="E31" i="8" s="1"/>
  <c r="G10" i="19"/>
  <c r="E45" i="6"/>
  <c r="L19" i="8" s="1"/>
  <c r="J30" i="8"/>
  <c r="E56" i="6"/>
  <c r="L30" i="8" s="1"/>
  <c r="E18" i="6"/>
  <c r="E22" i="8" s="1"/>
  <c r="E175" i="6"/>
  <c r="E126" i="6"/>
  <c r="E40" i="6"/>
  <c r="L14" i="8" s="1"/>
  <c r="E42" i="6"/>
  <c r="L16" i="8" s="1"/>
  <c r="K32" i="8"/>
  <c r="C66" i="6"/>
  <c r="C70" i="6"/>
  <c r="E21" i="19"/>
  <c r="F21" i="19" s="1"/>
  <c r="C179" i="6"/>
  <c r="E170" i="6"/>
  <c r="D149" i="6"/>
  <c r="E164" i="6"/>
  <c r="D78" i="6"/>
  <c r="G11" i="19"/>
  <c r="J19" i="8"/>
  <c r="C149" i="6"/>
  <c r="E157" i="6"/>
  <c r="C33" i="19"/>
  <c r="D33" i="19"/>
  <c r="D59" i="6"/>
  <c r="D179" i="6"/>
  <c r="E8" i="6"/>
  <c r="E12" i="8" s="1"/>
  <c r="E13" i="6"/>
  <c r="E17" i="8" s="1"/>
  <c r="C29" i="6"/>
  <c r="C33" i="8" s="1"/>
  <c r="G19" i="19"/>
  <c r="X119" i="6"/>
  <c r="V119" i="6" s="1"/>
  <c r="N33" i="8" s="1"/>
  <c r="E176" i="6"/>
  <c r="E148" i="6"/>
  <c r="E17" i="6"/>
  <c r="E21" i="8" s="1"/>
  <c r="E128" i="6"/>
  <c r="E6" i="6"/>
  <c r="E10" i="8" s="1"/>
  <c r="C69" i="6"/>
  <c r="K26" i="8"/>
  <c r="C59" i="6"/>
  <c r="J32" i="8"/>
  <c r="D83" i="6"/>
  <c r="C79" i="6"/>
  <c r="J20" i="8"/>
  <c r="E10" i="19"/>
  <c r="F10" i="19" s="1"/>
  <c r="E4" i="17"/>
  <c r="E16" i="6"/>
  <c r="E20" i="8" s="1"/>
  <c r="E11" i="6"/>
  <c r="E15" i="8" s="1"/>
  <c r="E168" i="6"/>
  <c r="E41" i="6"/>
  <c r="L15" i="8" s="1"/>
  <c r="E19" i="6"/>
  <c r="E23" i="8" s="1"/>
  <c r="E24" i="19"/>
  <c r="N8" i="8"/>
  <c r="E26" i="6"/>
  <c r="E30" i="8" s="1"/>
  <c r="G18" i="19"/>
  <c r="G17" i="19"/>
  <c r="K27" i="8"/>
  <c r="D32" i="8"/>
  <c r="J28" i="8"/>
  <c r="K21" i="8"/>
  <c r="V95" i="6"/>
  <c r="J11" i="8"/>
  <c r="E52" i="6"/>
  <c r="L26" i="8" s="1"/>
  <c r="E22" i="6"/>
  <c r="E26" i="8" s="1"/>
  <c r="E14" i="6"/>
  <c r="E18" i="8" s="1"/>
  <c r="E47" i="6"/>
  <c r="L21" i="8" s="1"/>
  <c r="E145" i="6"/>
  <c r="E134" i="6"/>
  <c r="E174" i="6"/>
  <c r="E133" i="6"/>
  <c r="E173" i="6"/>
  <c r="E132" i="6"/>
  <c r="E172" i="6"/>
  <c r="E177" i="6"/>
  <c r="C72" i="6"/>
  <c r="C85" i="6"/>
  <c r="D13" i="8"/>
  <c r="E24" i="6"/>
  <c r="E28" i="8" s="1"/>
  <c r="D80" i="6"/>
  <c r="E31" i="19"/>
  <c r="F31" i="19" s="1"/>
  <c r="E51" i="6"/>
  <c r="L25" i="8" s="1"/>
  <c r="D66" i="6"/>
  <c r="C9" i="8"/>
  <c r="D10" i="8"/>
  <c r="G26" i="19"/>
  <c r="K24" i="8"/>
  <c r="E27" i="19"/>
  <c r="F27" i="19" s="1"/>
  <c r="K25" i="8"/>
  <c r="K11" i="8"/>
  <c r="G15" i="19"/>
  <c r="E162" i="6"/>
  <c r="E166" i="6"/>
  <c r="E140" i="6"/>
  <c r="E139" i="6"/>
  <c r="E143" i="6"/>
  <c r="E129" i="6"/>
  <c r="K20" i="6"/>
  <c r="J20" i="6"/>
  <c r="G28" i="19"/>
  <c r="D11" i="8"/>
  <c r="J18" i="8"/>
  <c r="D27" i="8"/>
  <c r="E14" i="19"/>
  <c r="F14" i="19" s="1"/>
  <c r="E36" i="6"/>
  <c r="L10" i="8" s="1"/>
  <c r="D67" i="6"/>
  <c r="E10" i="6"/>
  <c r="E14" i="8" s="1"/>
  <c r="E155" i="6"/>
  <c r="E35" i="6"/>
  <c r="L9" i="8" s="1"/>
  <c r="G9" i="19"/>
  <c r="E54" i="6"/>
  <c r="L28" i="8" s="1"/>
  <c r="K20" i="8"/>
  <c r="D87" i="6"/>
  <c r="D68" i="6"/>
  <c r="G32" i="19"/>
  <c r="K17" i="8"/>
  <c r="E20" i="6"/>
  <c r="E24" i="8" s="1"/>
  <c r="E12" i="6"/>
  <c r="E16" i="8" s="1"/>
  <c r="J26" i="8"/>
  <c r="K9" i="8"/>
  <c r="E9" i="19"/>
  <c r="F9" i="19" s="1"/>
  <c r="D84" i="6"/>
  <c r="D76" i="6"/>
  <c r="K31" i="8"/>
  <c r="C81" i="6"/>
  <c r="E38" i="6"/>
  <c r="L12" i="8" s="1"/>
  <c r="E23" i="19"/>
  <c r="F23" i="19" s="1"/>
  <c r="D86" i="6"/>
  <c r="D29" i="8"/>
  <c r="E156" i="6"/>
  <c r="E138" i="6"/>
  <c r="E141" i="6"/>
  <c r="E160" i="6"/>
  <c r="K11" i="6"/>
  <c r="L11" i="6"/>
  <c r="N20" i="6" l="1"/>
  <c r="M11" i="6"/>
  <c r="M30" i="6" s="1"/>
  <c r="O20" i="6"/>
  <c r="L20" i="6"/>
  <c r="M20" i="6"/>
  <c r="E79" i="6"/>
  <c r="E81" i="6"/>
  <c r="E86" i="6"/>
  <c r="Q20" i="6"/>
  <c r="U20" i="6"/>
  <c r="R20" i="6"/>
  <c r="E74" i="6"/>
  <c r="T20" i="6"/>
  <c r="S20" i="6"/>
  <c r="E84" i="6"/>
  <c r="P20" i="6"/>
  <c r="T11" i="6"/>
  <c r="T30" i="6" s="1"/>
  <c r="R11" i="6"/>
  <c r="R30" i="6" s="1"/>
  <c r="N11" i="6"/>
  <c r="N30" i="6" s="1"/>
  <c r="S11" i="6"/>
  <c r="O11" i="6"/>
  <c r="O30" i="6" s="1"/>
  <c r="U11" i="6"/>
  <c r="U30" i="6" s="1"/>
  <c r="Q11" i="6"/>
  <c r="Q30" i="6" s="1"/>
  <c r="E71" i="6"/>
  <c r="J11" i="6"/>
  <c r="J30" i="6" s="1"/>
  <c r="P11" i="6"/>
  <c r="E85" i="6"/>
  <c r="E67" i="6"/>
  <c r="E88" i="6"/>
  <c r="E80" i="6"/>
  <c r="E73" i="6"/>
  <c r="E82" i="6"/>
  <c r="E76" i="6"/>
  <c r="Z75" i="6"/>
  <c r="E77" i="6"/>
  <c r="E72" i="6"/>
  <c r="Z69" i="6"/>
  <c r="Z67" i="6"/>
  <c r="E69" i="6"/>
  <c r="Z87" i="6"/>
  <c r="Z65" i="6"/>
  <c r="Z81" i="6"/>
  <c r="Z68" i="6"/>
  <c r="Z79" i="6"/>
  <c r="Z80" i="6"/>
  <c r="Z78" i="6"/>
  <c r="Z76" i="6"/>
  <c r="Z73" i="6"/>
  <c r="Z72" i="6"/>
  <c r="Z84" i="6"/>
  <c r="Z82" i="6"/>
  <c r="Z83" i="6"/>
  <c r="Z71" i="6"/>
  <c r="Z77" i="6"/>
  <c r="Z66" i="6"/>
  <c r="Z88" i="6"/>
  <c r="Z85" i="6"/>
  <c r="Z74" i="6"/>
  <c r="Z86" i="6"/>
  <c r="Z70" i="6"/>
  <c r="N9" i="8"/>
  <c r="Y95" i="6"/>
  <c r="E68" i="6"/>
  <c r="E75" i="6"/>
  <c r="D89" i="6"/>
  <c r="C89" i="6"/>
  <c r="K30" i="6"/>
  <c r="L30" i="6"/>
  <c r="E83" i="6"/>
  <c r="E87" i="6"/>
  <c r="E70" i="6"/>
  <c r="K33" i="8"/>
  <c r="E66" i="6"/>
  <c r="E78" i="6"/>
  <c r="G171" i="6"/>
  <c r="E59" i="6"/>
  <c r="F46" i="6" s="1"/>
  <c r="J33" i="8"/>
  <c r="E29" i="6"/>
  <c r="F12" i="6" s="1"/>
  <c r="G127" i="6"/>
  <c r="G146" i="6"/>
  <c r="G163" i="6"/>
  <c r="G175" i="6"/>
  <c r="G178" i="6"/>
  <c r="G158" i="6"/>
  <c r="G138" i="6"/>
  <c r="G135" i="6"/>
  <c r="G148" i="6"/>
  <c r="G176" i="6"/>
  <c r="G177" i="6"/>
  <c r="G145" i="6"/>
  <c r="G160" i="6"/>
  <c r="G139" i="6"/>
  <c r="G161" i="6"/>
  <c r="G137" i="6"/>
  <c r="G144" i="6"/>
  <c r="E149" i="6"/>
  <c r="F136" i="6" s="1"/>
  <c r="G128" i="6"/>
  <c r="G164" i="6"/>
  <c r="G142" i="6"/>
  <c r="G133" i="6"/>
  <c r="G147" i="6"/>
  <c r="G126" i="6"/>
  <c r="G169" i="6"/>
  <c r="G156" i="6"/>
  <c r="G33" i="19"/>
  <c r="H19" i="19" s="1"/>
  <c r="G140" i="6"/>
  <c r="G174" i="6"/>
  <c r="G168" i="6"/>
  <c r="G167" i="6"/>
  <c r="G170" i="6"/>
  <c r="G165" i="6"/>
  <c r="G125" i="6"/>
  <c r="G136" i="6"/>
  <c r="G162" i="6"/>
  <c r="E33" i="19"/>
  <c r="F22" i="19" s="1"/>
  <c r="G157" i="6"/>
  <c r="G173" i="6"/>
  <c r="G131" i="6"/>
  <c r="G129" i="6"/>
  <c r="G166" i="6"/>
  <c r="G134" i="6"/>
  <c r="G130" i="6"/>
  <c r="G172" i="6"/>
  <c r="G132" i="6"/>
  <c r="G159" i="6"/>
  <c r="G141" i="6"/>
  <c r="E179" i="6"/>
  <c r="F178" i="6" s="1"/>
  <c r="G143" i="6"/>
  <c r="G155" i="6"/>
  <c r="T21" i="6"/>
  <c r="S22" i="6"/>
  <c r="F8" i="19"/>
  <c r="H8" i="19"/>
  <c r="S21" i="6"/>
  <c r="U21" i="6"/>
  <c r="T22" i="6"/>
  <c r="O21" i="6"/>
  <c r="P22" i="6"/>
  <c r="Q22" i="6"/>
  <c r="P21" i="6"/>
  <c r="L22" i="6"/>
  <c r="M21" i="6"/>
  <c r="M22" i="6"/>
  <c r="L21" i="6"/>
  <c r="R22" i="6"/>
  <c r="R21" i="6"/>
  <c r="K21" i="6"/>
  <c r="N21" i="6"/>
  <c r="O22" i="6"/>
  <c r="K22" i="6"/>
  <c r="N22" i="6"/>
  <c r="J22" i="6"/>
  <c r="J21" i="6"/>
  <c r="Q21" i="6"/>
  <c r="U12" i="6"/>
  <c r="P12" i="6"/>
  <c r="O12" i="6"/>
  <c r="L13" i="6"/>
  <c r="Q13" i="6"/>
  <c r="J12" i="6"/>
  <c r="N13" i="6"/>
  <c r="J13" i="6"/>
  <c r="R13" i="6"/>
  <c r="M12" i="6"/>
  <c r="Q12" i="6"/>
  <c r="L12" i="6"/>
  <c r="N12" i="6"/>
  <c r="O13" i="6"/>
  <c r="R12" i="6"/>
  <c r="P13" i="6"/>
  <c r="K13" i="6"/>
  <c r="K12" i="6"/>
  <c r="M13" i="6"/>
  <c r="T13" i="6"/>
  <c r="T12" i="6"/>
  <c r="S12" i="6"/>
  <c r="S13" i="6"/>
  <c r="U13" i="6"/>
  <c r="U32" i="6" s="1"/>
  <c r="S30" i="6" l="1"/>
  <c r="P30" i="6"/>
  <c r="H13" i="19"/>
  <c r="AA81" i="6"/>
  <c r="AB81" i="6" s="1"/>
  <c r="AA75" i="6"/>
  <c r="AB75" i="6" s="1"/>
  <c r="AA83" i="6"/>
  <c r="AB83" i="6" s="1"/>
  <c r="AA88" i="6"/>
  <c r="AB88" i="6" s="1"/>
  <c r="AA77" i="6"/>
  <c r="AB77" i="6" s="1"/>
  <c r="AA72" i="6"/>
  <c r="AB72" i="6" s="1"/>
  <c r="AA70" i="6"/>
  <c r="AB70" i="6" s="1"/>
  <c r="AA78" i="6"/>
  <c r="AB78" i="6" s="1"/>
  <c r="AA73" i="6"/>
  <c r="AB73" i="6" s="1"/>
  <c r="AA66" i="6"/>
  <c r="AB66" i="6" s="1"/>
  <c r="AA69" i="6"/>
  <c r="AB69" i="6" s="1"/>
  <c r="AA67" i="6"/>
  <c r="AB67" i="6" s="1"/>
  <c r="AA86" i="6"/>
  <c r="AB86" i="6" s="1"/>
  <c r="AA71" i="6"/>
  <c r="AB71" i="6" s="1"/>
  <c r="AA87" i="6"/>
  <c r="AB87" i="6" s="1"/>
  <c r="AA84" i="6"/>
  <c r="AB84" i="6" s="1"/>
  <c r="AA65" i="6"/>
  <c r="AB65" i="6" s="1"/>
  <c r="AA68" i="6"/>
  <c r="AB68" i="6" s="1"/>
  <c r="AA76" i="6"/>
  <c r="AB76" i="6" s="1"/>
  <c r="AA74" i="6"/>
  <c r="AB74" i="6" s="1"/>
  <c r="AA79" i="6"/>
  <c r="AB79" i="6" s="1"/>
  <c r="AA82" i="6"/>
  <c r="AB82" i="6" s="1"/>
  <c r="AA80" i="6"/>
  <c r="AB80" i="6" s="1"/>
  <c r="AA85" i="6"/>
  <c r="AB85" i="6" s="1"/>
  <c r="Z109" i="6"/>
  <c r="Z95" i="6"/>
  <c r="Z114" i="6"/>
  <c r="Z113" i="6"/>
  <c r="Z107" i="6"/>
  <c r="Z104" i="6"/>
  <c r="Z98" i="6"/>
  <c r="Z117" i="6"/>
  <c r="Z108" i="6"/>
  <c r="Z111" i="6"/>
  <c r="Z106" i="6"/>
  <c r="Z115" i="6"/>
  <c r="Z99" i="6"/>
  <c r="Z105" i="6"/>
  <c r="Z118" i="6"/>
  <c r="Z112" i="6"/>
  <c r="Z116" i="6"/>
  <c r="Z96" i="6"/>
  <c r="Z110" i="6"/>
  <c r="Z97" i="6"/>
  <c r="Z101" i="6"/>
  <c r="Z103" i="6"/>
  <c r="Z102" i="6"/>
  <c r="Z100" i="6"/>
  <c r="E89" i="6"/>
  <c r="F74" i="6" s="1"/>
  <c r="F18" i="6"/>
  <c r="L32" i="6"/>
  <c r="F24" i="19"/>
  <c r="J32" i="6"/>
  <c r="L31" i="6"/>
  <c r="F20" i="19"/>
  <c r="H27" i="19"/>
  <c r="F36" i="6"/>
  <c r="F55" i="6"/>
  <c r="R32" i="6"/>
  <c r="N31" i="6"/>
  <c r="F19" i="19"/>
  <c r="F13" i="19"/>
  <c r="J31" i="6"/>
  <c r="O32" i="6"/>
  <c r="Q31" i="6"/>
  <c r="K32" i="6"/>
  <c r="R31" i="6"/>
  <c r="M31" i="6"/>
  <c r="P32" i="6"/>
  <c r="S31" i="6"/>
  <c r="T31" i="6"/>
  <c r="O31" i="6"/>
  <c r="F29" i="19"/>
  <c r="F30" i="19"/>
  <c r="P31" i="6"/>
  <c r="T32" i="6"/>
  <c r="N32" i="6"/>
  <c r="K31" i="6"/>
  <c r="M32" i="6"/>
  <c r="Q32" i="6"/>
  <c r="U31" i="6"/>
  <c r="S32" i="6"/>
  <c r="H10" i="19"/>
  <c r="F57" i="6"/>
  <c r="F6" i="6"/>
  <c r="F17" i="6"/>
  <c r="F39" i="6"/>
  <c r="F51" i="6"/>
  <c r="F28" i="6"/>
  <c r="F5" i="6"/>
  <c r="H15" i="19"/>
  <c r="F35" i="6"/>
  <c r="F38" i="6"/>
  <c r="F8" i="6"/>
  <c r="H31" i="19"/>
  <c r="H21" i="19"/>
  <c r="H14" i="19"/>
  <c r="F135" i="6"/>
  <c r="F134" i="6"/>
  <c r="F125" i="6"/>
  <c r="F138" i="6"/>
  <c r="F131" i="6"/>
  <c r="F140" i="6"/>
  <c r="F126" i="6"/>
  <c r="F144" i="6"/>
  <c r="F47" i="6"/>
  <c r="F11" i="6"/>
  <c r="F9" i="6"/>
  <c r="F40" i="6"/>
  <c r="F56" i="6"/>
  <c r="F44" i="6"/>
  <c r="F20" i="6"/>
  <c r="L33" i="8"/>
  <c r="F24" i="6"/>
  <c r="F21" i="6"/>
  <c r="F26" i="6"/>
  <c r="F22" i="6"/>
  <c r="F10" i="6"/>
  <c r="F16" i="6"/>
  <c r="F42" i="6"/>
  <c r="F54" i="6"/>
  <c r="F7" i="6"/>
  <c r="F25" i="6"/>
  <c r="F13" i="6"/>
  <c r="F19" i="6"/>
  <c r="F45" i="6"/>
  <c r="F41" i="6"/>
  <c r="F53" i="6"/>
  <c r="F43" i="6"/>
  <c r="F52" i="6"/>
  <c r="F37" i="6"/>
  <c r="F58" i="6"/>
  <c r="F50" i="6"/>
  <c r="F48" i="6"/>
  <c r="F49" i="6"/>
  <c r="F15" i="6"/>
  <c r="F27" i="6"/>
  <c r="F14" i="6"/>
  <c r="F23" i="6"/>
  <c r="E33" i="8"/>
  <c r="F177" i="6"/>
  <c r="F175" i="6"/>
  <c r="F159" i="6"/>
  <c r="F158" i="6"/>
  <c r="F167" i="6"/>
  <c r="F168" i="6"/>
  <c r="F161" i="6"/>
  <c r="F172" i="6"/>
  <c r="F171" i="6"/>
  <c r="F170" i="6"/>
  <c r="F163" i="6"/>
  <c r="F145" i="6"/>
  <c r="F141" i="6"/>
  <c r="F139" i="6"/>
  <c r="F148" i="6"/>
  <c r="F128" i="6"/>
  <c r="F129" i="6"/>
  <c r="F132" i="6"/>
  <c r="F143" i="6"/>
  <c r="F133" i="6"/>
  <c r="F137" i="6"/>
  <c r="H12" i="19"/>
  <c r="H30" i="19"/>
  <c r="H24" i="19"/>
  <c r="H26" i="19"/>
  <c r="H18" i="19"/>
  <c r="H11" i="19"/>
  <c r="H28" i="19"/>
  <c r="H9" i="19"/>
  <c r="H32" i="19"/>
  <c r="H20" i="19"/>
  <c r="H29" i="19"/>
  <c r="H22" i="19"/>
  <c r="H16" i="19"/>
  <c r="H17" i="19"/>
  <c r="H25" i="19"/>
  <c r="H23" i="19"/>
  <c r="F155" i="6"/>
  <c r="F157" i="6"/>
  <c r="F165" i="6"/>
  <c r="F156" i="6"/>
  <c r="F176" i="6"/>
  <c r="F166" i="6"/>
  <c r="F169" i="6"/>
  <c r="F173" i="6"/>
  <c r="F174" i="6"/>
  <c r="F164" i="6"/>
  <c r="F160" i="6"/>
  <c r="F162" i="6"/>
  <c r="F130" i="6"/>
  <c r="F147" i="6"/>
  <c r="F146" i="6"/>
  <c r="F142" i="6"/>
  <c r="F127" i="6"/>
  <c r="F88" i="6" l="1"/>
  <c r="F67" i="6"/>
  <c r="AA113" i="6"/>
  <c r="AB113" i="6" s="1"/>
  <c r="AA95" i="6"/>
  <c r="AB95" i="6" s="1"/>
  <c r="AA97" i="6"/>
  <c r="AB97" i="6" s="1"/>
  <c r="AA101" i="6"/>
  <c r="AB101" i="6" s="1"/>
  <c r="AA104" i="6"/>
  <c r="AB104" i="6" s="1"/>
  <c r="AA117" i="6"/>
  <c r="AB117" i="6" s="1"/>
  <c r="AA100" i="6"/>
  <c r="AB100" i="6" s="1"/>
  <c r="AA110" i="6"/>
  <c r="AB110" i="6" s="1"/>
  <c r="AA106" i="6"/>
  <c r="AB106" i="6" s="1"/>
  <c r="AA96" i="6"/>
  <c r="AB96" i="6" s="1"/>
  <c r="AA111" i="6"/>
  <c r="AB111" i="6" s="1"/>
  <c r="AA105" i="6"/>
  <c r="AB105" i="6" s="1"/>
  <c r="AA98" i="6"/>
  <c r="AB98" i="6" s="1"/>
  <c r="AA112" i="6"/>
  <c r="AB112" i="6" s="1"/>
  <c r="AA109" i="6"/>
  <c r="AB109" i="6" s="1"/>
  <c r="AA115" i="6"/>
  <c r="AB115" i="6" s="1"/>
  <c r="AA102" i="6"/>
  <c r="AB102" i="6" s="1"/>
  <c r="AA103" i="6"/>
  <c r="AB103" i="6" s="1"/>
  <c r="AA99" i="6"/>
  <c r="AB99" i="6" s="1"/>
  <c r="AA118" i="6"/>
  <c r="AB118" i="6" s="1"/>
  <c r="AA108" i="6"/>
  <c r="AB108" i="6" s="1"/>
  <c r="AA114" i="6"/>
  <c r="AB114" i="6" s="1"/>
  <c r="AA116" i="6"/>
  <c r="AB116" i="6" s="1"/>
  <c r="AA107" i="6"/>
  <c r="AB107" i="6" s="1"/>
  <c r="F78" i="6"/>
  <c r="F70" i="6"/>
  <c r="F85" i="6"/>
  <c r="F68" i="6"/>
  <c r="F83" i="6"/>
  <c r="F81" i="6"/>
  <c r="F73" i="6"/>
  <c r="F84" i="6"/>
  <c r="F77" i="6"/>
  <c r="F76" i="6"/>
  <c r="F80" i="6"/>
  <c r="F75" i="6"/>
  <c r="F66" i="6"/>
  <c r="F69" i="6"/>
  <c r="F82" i="6"/>
  <c r="F72" i="6"/>
  <c r="F79" i="6"/>
  <c r="F86" i="6"/>
  <c r="F65" i="6"/>
  <c r="F71" i="6"/>
  <c r="F87" i="6"/>
</calcChain>
</file>

<file path=xl/sharedStrings.xml><?xml version="1.0" encoding="utf-8"?>
<sst xmlns="http://schemas.openxmlformats.org/spreadsheetml/2006/main" count="362" uniqueCount="194">
  <si>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</si>
  <si>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</si>
  <si>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</si>
  <si>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</si>
  <si>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</si>
  <si>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</si>
  <si>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</si>
  <si>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</si>
  <si>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</si>
  <si>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</si>
  <si>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</si>
  <si>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</si>
  <si>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</si>
  <si>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</si>
  <si>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</si>
  <si>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</si>
  <si>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</si>
  <si>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</si>
  <si>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</si>
  <si>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</si>
  <si>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</si>
  <si>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</si>
  <si>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</si>
  <si>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</si>
  <si>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</si>
  <si>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</si>
  <si>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</si>
  <si>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</si>
  <si>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</si>
  <si>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</si>
  <si>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</si>
  <si>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</si>
  <si>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</si>
  <si>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</si>
  <si>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</si>
  <si>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</si>
  <si>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</si>
  <si>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</si>
  <si>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</si>
  <si>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</si>
  <si>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</si>
  <si>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</si>
  <si>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</si>
  <si>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</si>
  <si>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</si>
  <si>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</si>
  <si>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</si>
  <si>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</si>
  <si>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</si>
  <si>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</si>
  <si>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</si>
  <si>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</si>
  <si>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</si>
  <si>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</si>
  <si>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</si>
  <si>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</si>
  <si>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</si>
  <si>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</si>
  <si>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</si>
  <si>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</si>
  <si>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</si>
  <si>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</si>
  <si>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</si>
  <si>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</si>
  <si>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</si>
  <si>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</si>
  <si>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</si>
  <si>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</si>
  <si>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</si>
  <si>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</si>
  <si>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</si>
  <si>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</si>
  <si>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</si>
  <si>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</si>
  <si>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</si>
  <si>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</si>
  <si>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</si>
  <si>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</si>
  <si>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</si>
  <si>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</si>
  <si>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</si>
  <si>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</si>
  <si>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</si>
  <si>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</si>
  <si>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</si>
  <si>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</si>
  <si>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</si>
  <si>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</si>
  <si>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</si>
  <si>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</si>
  <si>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</si>
  <si>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</si>
  <si>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</si>
  <si>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</si>
  <si>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Federal Standard - Caseload Reduction Standard (Disabled)</t>
  </si>
  <si>
    <t>select region, yyyymm, count(distinct casenum) as case</t>
  </si>
  <si>
    <t xml:space="preserve">   Toggles between the Federal and Estimated Caseload Reduction Standards</t>
  </si>
  <si>
    <t xml:space="preserve">   Toggles between the two programs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</si>
  <si>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</si>
  <si>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</si>
  <si>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</si>
  <si>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</si>
  <si>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</si>
  <si>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</si>
  <si>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</si>
  <si>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</si>
  <si>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</si>
  <si>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</si>
  <si>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</si>
  <si>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</si>
  <si>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</si>
  <si>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</si>
  <si>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</si>
  <si>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</si>
  <si>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</si>
  <si>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</si>
  <si>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</si>
  <si>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</si>
  <si>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</si>
  <si>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</si>
  <si>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</si>
  <si>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</si>
  <si>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</si>
  <si>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</si>
  <si>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</si>
  <si>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</si>
  <si>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</si>
  <si>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</si>
  <si>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</si>
  <si>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</si>
  <si>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</si>
  <si>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</si>
  <si>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</si>
  <si>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</si>
  <si>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</si>
  <si>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</si>
  <si>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</si>
  <si>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</si>
  <si>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</si>
  <si>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</si>
  <si>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</si>
  <si>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</si>
  <si>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</si>
  <si>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</si>
  <si>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</si>
  <si>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</si>
  <si>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</si>
  <si>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</si>
  <si>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</si>
  <si>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</si>
  <si>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</si>
  <si>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</si>
  <si>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FED AF Num</t>
  </si>
  <si>
    <t>FED AF Den</t>
  </si>
  <si>
    <t>FED 2P Num</t>
  </si>
  <si>
    <t>FED 2P Den</t>
  </si>
  <si>
    <t>AF Den MMR</t>
  </si>
  <si>
    <t>2P Num MMR</t>
  </si>
  <si>
    <t>2P Den MMR</t>
  </si>
  <si>
    <t>FFY</t>
  </si>
  <si>
    <t>AF Num MMR</t>
  </si>
  <si>
    <t>The Monthly Management Report (MMR) data is pulled on the first working day after the 14th of the following month. As a result, during the year, there will be more months of MMR data than for the Federal Criteria.  The Federal Criteria data is pulled 45 days after the Quarter ends.</t>
  </si>
  <si>
    <t>The data in these reports is prepared by DCF at the individual participant level for each month. DEO takes the DCF data and aggregates it by Local Workforce Development Boards and Programs.</t>
  </si>
  <si>
    <t xml:space="preserve">   Displays the data for each of the 24 LWDBs plus the State</t>
  </si>
  <si>
    <t>LWDB</t>
  </si>
  <si>
    <t>https://www.acf.hhs.gov/ofa/resource/tanf-acf-im-2010-01</t>
  </si>
  <si>
    <t>The statutory requirements for fiscal year (FY) 2019 are 50 percent for all families and 90 percent for two-parent families, …</t>
  </si>
  <si>
    <t>2020-21</t>
  </si>
  <si>
    <t>JAN 21</t>
  </si>
  <si>
    <t>FEB 21</t>
  </si>
  <si>
    <t>MAR 21</t>
  </si>
  <si>
    <t>APR 21</t>
  </si>
  <si>
    <t>MAY 21</t>
  </si>
  <si>
    <t>JUN 21</t>
  </si>
  <si>
    <t>JUL 21</t>
  </si>
  <si>
    <t>AUG 21</t>
  </si>
  <si>
    <t>SEP 21</t>
  </si>
  <si>
    <t>OCT 20</t>
  </si>
  <si>
    <t>NOV 20</t>
  </si>
  <si>
    <t>DEC 20</t>
  </si>
  <si>
    <t>The report covers the Federal Fiscal year from October 1, 2020 through September 30, 2021.</t>
  </si>
  <si>
    <r>
      <t xml:space="preserve">Welfare Transition Participation Rate    FFY 2020-2021 - </t>
    </r>
    <r>
      <rPr>
        <b/>
        <sz val="12"/>
        <rFont val="Calibri"/>
        <family val="2"/>
        <scheme val="minor"/>
      </rPr>
      <t>Preliminary Data</t>
    </r>
  </si>
  <si>
    <t>January 2021</t>
  </si>
  <si>
    <t>February 2021</t>
  </si>
  <si>
    <t>March 2021</t>
  </si>
  <si>
    <t>April 2021</t>
  </si>
  <si>
    <t>May 2021</t>
  </si>
  <si>
    <t>June 2021</t>
  </si>
  <si>
    <t>July 2021</t>
  </si>
  <si>
    <t>August 2021</t>
  </si>
  <si>
    <t>September 2021</t>
  </si>
  <si>
    <t>October 2020</t>
  </si>
  <si>
    <t>November 2020</t>
  </si>
  <si>
    <t>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</si>
</sst>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0" x14ac:knownFonts="1">
    <font>
      <sz val="8"/>
      <name val="Arial"/>
    </font>
    <font>
      <sz val="8"/>
      <name val="Arial"/>
      <family val="2"/>
    </font>
    <font>
      <sz val="8"/>
      <name val="Courier New"/>
      <family val="3"/>
    </font>
    <font>
      <b/>
      <sz val="8"/>
      <name val="Arial"/>
      <family val="2"/>
    </font>
    <font>
      <b/>
      <sz val="10"/>
      <name val="Arial"/>
      <family val="2"/>
    </font>
    <font>
      <b/>
      <sz val="18"/>
      <name val="Arial"/>
      <family val="2"/>
    </font>
    <font>
      <b/>
      <sz val="12"/>
      <color indexed="43"/>
      <name val="Arial"/>
      <family val="2"/>
    </font>
    <font>
      <sz val="8"/>
      <color indexed="9"/>
      <name val="Arial"/>
      <family val="2"/>
    </font>
    <font>
      <sz val="8"/>
      <name val="Arial"/>
      <family val="2"/>
    </font>
    <font>
      <sz val="10"/>
      <name val="Calibri"/>
      <family val="2"/>
      <scheme val="minor"/>
    </font>
    <font>
      <b/>
      <sz val="10"/>
      <name val="Calibri"/>
      <family val="2"/>
      <scheme val="minor"/>
    </font>
    <font>
      <sz val="8"/>
      <name val="Calibri"/>
      <family val="2"/>
      <scheme val="minor"/>
    </font>
    <font>
      <b/>
      <sz val="8"/>
      <name val="Calibri"/>
      <family val="2"/>
      <scheme val="minor"/>
    </font>
    <font>
      <sz val="11"/>
      <name val="Calibri"/>
      <family val="2"/>
      <scheme val="minor"/>
    </font>
    <font>
      <b/>
      <sz val="11"/>
      <name val="Calibri"/>
      <family val="2"/>
      <scheme val="minor"/>
    </font>
    <font>
      <sz val="8"/>
      <color indexed="9"/>
      <name val="Calibri"/>
      <family val="2"/>
      <scheme val="minor"/>
    </font>
    <font>
      <b/>
      <sz val="12"/>
      <name val="Calibri"/>
      <family val="2"/>
      <scheme val="minor"/>
    </font>
    <font>
      <b/>
      <sz val="9"/>
      <name val="Calibri"/>
      <family val="2"/>
      <scheme val="minor"/>
    </font>
    <font>
      <sz val="10"/>
      <color indexed="9"/>
      <name val="Calibri"/>
      <family val="2"/>
      <scheme val="minor"/>
    </font>
    <font>
      <b/>
      <sz val="18"/>
      <name val="Calibri"/>
      <family val="2"/>
      <scheme val="minor"/>
    </font>
  </fonts>
  <fills count="16">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182">
    <xf numFmtId="0" fontId="0" fillId="0" borderId="0" xfId="0"/>
    <xf numFmtId="0" fontId="2" fillId="0" borderId="0" xfId="0" applyFont="1"/>
    <xf numFmtId="0" fontId="2" fillId="2" borderId="1" xfId="0" applyFont="1" applyFill="1" applyBorder="1"/>
    <xf numFmtId="0" fontId="2" fillId="0" borderId="0" xfId="0" applyFont="1" applyAlignment="1">
      <alignment horizontal="center"/>
    </xf>
    <xf numFmtId="0" fontId="2" fillId="3" borderId="1" xfId="0" applyFont="1" applyFill="1" applyBorder="1" applyAlignment="1">
      <alignment horizontal="center"/>
    </xf>
    <xf numFmtId="0" fontId="2" fillId="2" borderId="1" xfId="0" applyFont="1" applyFill="1" applyBorder="1" applyAlignment="1">
      <alignment horizontal="center"/>
    </xf>
    <xf numFmtId="0" fontId="2" fillId="4" borderId="1" xfId="0" applyFont="1" applyFill="1" applyBorder="1"/>
    <xf numFmtId="0" fontId="2" fillId="0" borderId="2" xfId="0" applyFont="1" applyBorder="1" applyAlignment="1">
      <alignment horizontal="center"/>
    </xf>
    <xf numFmtId="0" fontId="2" fillId="4" borderId="1" xfId="0" applyFont="1" applyFill="1" applyBorder="1" applyAlignment="1">
      <alignment horizontal="center"/>
    </xf>
    <xf numFmtId="0" fontId="2" fillId="7" borderId="1" xfId="0" applyFont="1" applyFill="1" applyBorder="1"/>
    <xf numFmtId="0" fontId="2" fillId="8" borderId="1" xfId="0" applyFont="1" applyFill="1" applyBorder="1" applyAlignment="1">
      <alignment horizontal="center"/>
    </xf>
    <xf numFmtId="164" fontId="2" fillId="0" borderId="1" xfId="1" applyNumberFormat="1" applyFont="1" applyBorder="1" applyAlignment="1">
      <alignment horizontal="center"/>
    </xf>
    <xf numFmtId="0" fontId="2" fillId="9" borderId="1" xfId="0" applyFont="1" applyFill="1" applyBorder="1" applyAlignment="1">
      <alignment horizontal="center"/>
    </xf>
    <xf numFmtId="0" fontId="0" fillId="0" borderId="0" xfId="0" applyAlignment="1">
      <alignment horizontal="center"/>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10" borderId="1" xfId="0" applyFont="1" applyFill="1" applyBorder="1" applyAlignment="1">
      <alignment horizontal="center" vertical="center"/>
    </xf>
    <xf numFmtId="0" fontId="2" fillId="0" borderId="0" xfId="0" applyFont="1" applyBorder="1" applyAlignment="1">
      <alignment horizontal="center"/>
    </xf>
    <xf numFmtId="9" fontId="2" fillId="0" borderId="0" xfId="1" applyFont="1" applyAlignment="1">
      <alignment horizontal="center"/>
    </xf>
    <xf numFmtId="37" fontId="2" fillId="0" borderId="0" xfId="0" applyNumberFormat="1" applyFont="1"/>
    <xf numFmtId="164" fontId="2" fillId="0" borderId="0" xfId="0" applyNumberFormat="1" applyFont="1" applyBorder="1" applyAlignment="1">
      <alignment horizontal="center"/>
    </xf>
    <xf numFmtId="37" fontId="2" fillId="0" borderId="2" xfId="0" applyNumberFormat="1" applyFont="1" applyBorder="1"/>
    <xf numFmtId="9" fontId="2" fillId="0" borderId="2" xfId="1" applyFont="1" applyBorder="1" applyAlignment="1">
      <alignment horizontal="center"/>
    </xf>
    <xf numFmtId="164" fontId="2" fillId="8" borderId="1" xfId="0" applyNumberFormat="1" applyFont="1" applyFill="1" applyBorder="1" applyAlignment="1">
      <alignment horizontal="center"/>
    </xf>
    <xf numFmtId="37" fontId="2" fillId="0" borderId="1" xfId="0" applyNumberFormat="1" applyFont="1" applyBorder="1"/>
    <xf numFmtId="37" fontId="2" fillId="0" borderId="1" xfId="0" applyNumberFormat="1" applyFont="1" applyBorder="1" applyAlignment="1">
      <alignment horizontal="center"/>
    </xf>
    <xf numFmtId="164" fontId="2" fillId="0" borderId="0" xfId="0" applyNumberFormat="1" applyFont="1"/>
    <xf numFmtId="0" fontId="7" fillId="0" borderId="0" xfId="0" applyFont="1" applyAlignment="1">
      <alignment horizontal="center" vertical="center"/>
    </xf>
    <xf numFmtId="0" fontId="2" fillId="0" borderId="0" xfId="0" quotePrefix="1" applyFont="1"/>
    <xf numFmtId="16" fontId="2" fillId="2" borderId="1" xfId="0" applyNumberFormat="1" applyFont="1" applyFill="1" applyBorder="1" applyAlignment="1"/>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10" borderId="1" xfId="0" applyNumberFormat="1" applyFill="1" applyBorder="1" applyAlignment="1">
      <alignment horizontal="center" vertical="center"/>
    </xf>
    <xf numFmtId="0" fontId="0" fillId="10" borderId="1" xfId="0" applyFill="1" applyBorder="1" applyAlignment="1">
      <alignment horizontal="center"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vertical="center" wrapText="1"/>
    </xf>
    <xf numFmtId="0" fontId="0" fillId="0" borderId="1" xfId="0" applyBorder="1" applyAlignment="1">
      <alignment vertical="center"/>
    </xf>
    <xf numFmtId="14" fontId="0" fillId="0" borderId="1" xfId="0" applyNumberFormat="1" applyBorder="1" applyAlignment="1">
      <alignment vertical="center" wrapText="1"/>
    </xf>
    <xf numFmtId="14" fontId="0" fillId="0" borderId="1" xfId="0" applyNumberFormat="1" applyBorder="1" applyAlignment="1">
      <alignment horizontal="left"/>
    </xf>
    <xf numFmtId="0" fontId="0" fillId="0" borderId="1" xfId="0" applyBorder="1" applyAlignment="1">
      <alignment horizontal="left"/>
    </xf>
    <xf numFmtId="0" fontId="0" fillId="0" borderId="1" xfId="0" applyBorder="1"/>
    <xf numFmtId="0" fontId="8" fillId="0" borderId="1" xfId="0" applyFont="1" applyBorder="1" applyAlignment="1">
      <alignment vertical="center" wrapText="1"/>
    </xf>
    <xf numFmtId="14" fontId="8" fillId="0" borderId="1" xfId="0" quotePrefix="1" applyNumberFormat="1" applyFont="1" applyBorder="1" applyAlignment="1">
      <alignment horizontal="left" vertical="center" wrapText="1"/>
    </xf>
    <xf numFmtId="0" fontId="8" fillId="0" borderId="1" xfId="0" applyFont="1" applyBorder="1" applyAlignment="1">
      <alignment horizontal="left" vertical="center" wrapText="1"/>
    </xf>
    <xf numFmtId="0" fontId="9" fillId="0" borderId="0" xfId="0" applyFont="1"/>
    <xf numFmtId="0" fontId="9" fillId="0" borderId="0" xfId="0" applyFont="1" applyAlignment="1">
      <alignment horizontal="center"/>
    </xf>
    <xf numFmtId="0" fontId="9" fillId="0" borderId="0" xfId="0" applyFont="1" applyFill="1"/>
    <xf numFmtId="0" fontId="9" fillId="0" borderId="0" xfId="0" applyNumberFormat="1" applyFont="1"/>
    <xf numFmtId="2" fontId="9" fillId="0" borderId="0" xfId="0" applyNumberFormat="1" applyFont="1"/>
    <xf numFmtId="10" fontId="9" fillId="0" borderId="0" xfId="0" applyNumberFormat="1" applyFont="1"/>
    <xf numFmtId="0" fontId="9" fillId="0" borderId="6" xfId="0" applyNumberFormat="1" applyFont="1" applyFill="1" applyBorder="1"/>
    <xf numFmtId="0" fontId="9" fillId="0" borderId="7" xfId="0" applyNumberFormat="1" applyFont="1" applyFill="1" applyBorder="1"/>
    <xf numFmtId="0" fontId="9" fillId="0" borderId="8" xfId="0" applyNumberFormat="1" applyFont="1" applyFill="1" applyBorder="1"/>
    <xf numFmtId="0" fontId="9" fillId="0" borderId="0" xfId="0" applyNumberFormat="1" applyFont="1" applyFill="1"/>
    <xf numFmtId="0" fontId="9" fillId="0" borderId="0" xfId="0" applyNumberFormat="1" applyFont="1" applyFill="1" applyBorder="1"/>
    <xf numFmtId="0" fontId="9" fillId="0" borderId="0" xfId="0" applyFont="1" applyFill="1" applyBorder="1"/>
    <xf numFmtId="0" fontId="9" fillId="0" borderId="0" xfId="0" quotePrefix="1" applyFont="1"/>
    <xf numFmtId="0" fontId="9" fillId="0" borderId="0" xfId="0" applyFont="1" applyFill="1" applyBorder="1" applyAlignment="1">
      <alignment horizontal="center"/>
    </xf>
    <xf numFmtId="0" fontId="9" fillId="11" borderId="1" xfId="0" applyFont="1" applyFill="1" applyBorder="1" applyAlignment="1">
      <alignment horizontal="center"/>
    </xf>
    <xf numFmtId="0" fontId="9" fillId="12" borderId="1" xfId="0" applyFont="1" applyFill="1" applyBorder="1" applyAlignment="1">
      <alignment horizontal="center"/>
    </xf>
    <xf numFmtId="0" fontId="9" fillId="12" borderId="1" xfId="0" applyFont="1" applyFill="1" applyBorder="1"/>
    <xf numFmtId="0" fontId="10" fillId="12" borderId="1" xfId="0" applyFont="1" applyFill="1" applyBorder="1" applyAlignment="1">
      <alignment horizontal="center"/>
    </xf>
    <xf numFmtId="0" fontId="9" fillId="0" borderId="0" xfId="0" applyFont="1" applyFill="1" applyAlignment="1">
      <alignment horizontal="right"/>
    </xf>
    <xf numFmtId="0" fontId="11" fillId="0" borderId="0" xfId="0" applyFont="1"/>
    <xf numFmtId="0" fontId="9" fillId="0" borderId="1" xfId="0" applyFont="1" applyBorder="1" applyAlignment="1">
      <alignment horizontal="center"/>
    </xf>
    <xf numFmtId="0" fontId="10" fillId="2" borderId="1" xfId="0" applyFont="1" applyFill="1" applyBorder="1" applyAlignment="1">
      <alignment horizontal="center"/>
    </xf>
    <xf numFmtId="0" fontId="9" fillId="6" borderId="1" xfId="0" applyFont="1" applyFill="1" applyBorder="1" applyAlignment="1">
      <alignment horizontal="center"/>
    </xf>
    <xf numFmtId="0" fontId="9" fillId="0" borderId="0" xfId="0" applyFont="1" applyAlignment="1"/>
    <xf numFmtId="0" fontId="9" fillId="8" borderId="1" xfId="0" applyFont="1" applyFill="1" applyBorder="1" applyAlignment="1">
      <alignment horizontal="center"/>
    </xf>
    <xf numFmtId="0" fontId="10" fillId="7" borderId="1" xfId="0" applyFont="1" applyFill="1" applyBorder="1" applyAlignment="1">
      <alignment horizontal="center"/>
    </xf>
    <xf numFmtId="164" fontId="9" fillId="0" borderId="1" xfId="1" applyNumberFormat="1" applyFont="1" applyBorder="1" applyAlignment="1">
      <alignment horizontal="center"/>
    </xf>
    <xf numFmtId="0" fontId="9" fillId="0" borderId="1" xfId="0" quotePrefix="1" applyFont="1" applyBorder="1" applyAlignment="1">
      <alignment horizontal="center"/>
    </xf>
    <xf numFmtId="0" fontId="9" fillId="0" borderId="0" xfId="0" applyFont="1" applyBorder="1" applyAlignment="1">
      <alignment horizontal="center"/>
    </xf>
    <xf numFmtId="164" fontId="9" fillId="0" borderId="0" xfId="1" applyNumberFormat="1" applyFont="1" applyAlignment="1">
      <alignment horizontal="center"/>
    </xf>
    <xf numFmtId="164" fontId="9" fillId="0" borderId="0" xfId="0" applyNumberFormat="1" applyFont="1" applyAlignment="1">
      <alignment horizontal="center"/>
    </xf>
    <xf numFmtId="0" fontId="9" fillId="0" borderId="0" xfId="0" applyNumberFormat="1" applyFont="1" applyAlignment="1">
      <alignment horizontal="center"/>
    </xf>
    <xf numFmtId="0" fontId="9" fillId="4" borderId="1" xfId="0" applyFont="1" applyFill="1" applyBorder="1" applyAlignment="1">
      <alignment horizontal="center"/>
    </xf>
    <xf numFmtId="16" fontId="9" fillId="8" borderId="1" xfId="0" quotePrefix="1" applyNumberFormat="1" applyFont="1" applyFill="1" applyBorder="1" applyAlignment="1">
      <alignment horizontal="center"/>
    </xf>
    <xf numFmtId="0" fontId="9" fillId="8" borderId="1" xfId="0" quotePrefix="1" applyFont="1" applyFill="1" applyBorder="1" applyAlignment="1">
      <alignment horizontal="center"/>
    </xf>
    <xf numFmtId="0" fontId="10" fillId="6" borderId="1" xfId="0" applyFont="1" applyFill="1" applyBorder="1" applyAlignment="1">
      <alignment horizontal="center"/>
    </xf>
    <xf numFmtId="164" fontId="9" fillId="10" borderId="1" xfId="0" applyNumberFormat="1" applyFont="1" applyFill="1" applyBorder="1" applyAlignment="1">
      <alignment horizontal="center"/>
    </xf>
    <xf numFmtId="164" fontId="9" fillId="0" borderId="0" xfId="0" quotePrefix="1" applyNumberFormat="1" applyFont="1" applyAlignment="1">
      <alignment horizontal="center"/>
    </xf>
    <xf numFmtId="164" fontId="9" fillId="7" borderId="1" xfId="1" applyNumberFormat="1" applyFont="1" applyFill="1" applyBorder="1" applyAlignment="1">
      <alignment horizontal="center"/>
    </xf>
    <xf numFmtId="0" fontId="9" fillId="2" borderId="1" xfId="0" applyFont="1" applyFill="1" applyBorder="1" applyAlignment="1">
      <alignment horizontal="center"/>
    </xf>
    <xf numFmtId="0" fontId="9" fillId="2" borderId="1" xfId="0" quotePrefix="1" applyFont="1" applyFill="1" applyBorder="1" applyAlignment="1">
      <alignment horizontal="center"/>
    </xf>
    <xf numFmtId="0" fontId="9" fillId="0" borderId="2" xfId="0" applyFont="1" applyBorder="1" applyAlignment="1">
      <alignment horizontal="center"/>
    </xf>
    <xf numFmtId="0" fontId="9" fillId="0" borderId="2" xfId="0" applyFont="1" applyBorder="1"/>
    <xf numFmtId="164" fontId="9" fillId="0" borderId="2" xfId="1" applyNumberFormat="1" applyFont="1" applyBorder="1" applyAlignment="1">
      <alignment horizontal="center"/>
    </xf>
    <xf numFmtId="0" fontId="9" fillId="0" borderId="0" xfId="0" quotePrefix="1" applyFont="1" applyAlignment="1"/>
    <xf numFmtId="164" fontId="9" fillId="0" borderId="0" xfId="1" applyNumberFormat="1" applyFont="1" applyAlignment="1"/>
    <xf numFmtId="164" fontId="9" fillId="0" borderId="0" xfId="1" quotePrefix="1" applyNumberFormat="1" applyFont="1" applyAlignment="1"/>
    <xf numFmtId="17" fontId="9" fillId="0" borderId="0" xfId="0" quotePrefix="1" applyNumberFormat="1" applyFont="1" applyAlignment="1"/>
    <xf numFmtId="0" fontId="9" fillId="7" borderId="1" xfId="0" applyFont="1" applyFill="1" applyBorder="1" applyAlignment="1">
      <alignment horizontal="center"/>
    </xf>
    <xf numFmtId="164" fontId="9" fillId="3" borderId="0" xfId="1" applyNumberFormat="1" applyFont="1" applyFill="1" applyAlignment="1">
      <alignment horizontal="center"/>
    </xf>
    <xf numFmtId="164" fontId="9" fillId="0" borderId="0" xfId="1" quotePrefix="1" applyNumberFormat="1" applyFont="1" applyAlignment="1">
      <alignment horizontal="center"/>
    </xf>
    <xf numFmtId="164" fontId="9" fillId="7" borderId="0" xfId="1" applyNumberFormat="1" applyFont="1" applyFill="1" applyAlignment="1">
      <alignment horizontal="center"/>
    </xf>
    <xf numFmtId="165" fontId="9" fillId="0" borderId="0" xfId="0" applyNumberFormat="1" applyFont="1" applyAlignment="1">
      <alignment horizontal="center"/>
    </xf>
    <xf numFmtId="164" fontId="9" fillId="3" borderId="2" xfId="1" applyNumberFormat="1" applyFont="1" applyFill="1" applyBorder="1" applyAlignment="1">
      <alignment horizontal="center"/>
    </xf>
    <xf numFmtId="164" fontId="9" fillId="0" borderId="0" xfId="1" applyNumberFormat="1" applyFont="1" applyBorder="1" applyAlignment="1">
      <alignment horizontal="center"/>
    </xf>
    <xf numFmtId="164" fontId="9" fillId="7" borderId="2" xfId="1" applyNumberFormat="1" applyFont="1" applyFill="1" applyBorder="1" applyAlignment="1">
      <alignment horizontal="center"/>
    </xf>
    <xf numFmtId="164" fontId="9" fillId="0" borderId="2" xfId="0" applyNumberFormat="1" applyFont="1" applyBorder="1" applyAlignment="1">
      <alignment horizontal="center"/>
    </xf>
    <xf numFmtId="49" fontId="9" fillId="2" borderId="1" xfId="0" applyNumberFormat="1" applyFont="1" applyFill="1" applyBorder="1" applyAlignment="1">
      <alignment horizontal="center"/>
    </xf>
    <xf numFmtId="37" fontId="9" fillId="0" borderId="0" xfId="1" quotePrefix="1" applyNumberFormat="1" applyFont="1" applyAlignment="1"/>
    <xf numFmtId="37" fontId="9" fillId="0" borderId="2" xfId="1" quotePrefix="1" applyNumberFormat="1" applyFont="1" applyBorder="1" applyAlignment="1"/>
    <xf numFmtId="37" fontId="9" fillId="0" borderId="0" xfId="0" applyNumberFormat="1" applyFont="1" applyAlignment="1"/>
    <xf numFmtId="164" fontId="9" fillId="0" borderId="1" xfId="0" applyNumberFormat="1" applyFont="1" applyBorder="1" applyAlignment="1">
      <alignment horizontal="center"/>
    </xf>
    <xf numFmtId="9" fontId="9" fillId="0" borderId="0" xfId="1" applyFont="1" applyAlignment="1">
      <alignment horizontal="center"/>
    </xf>
    <xf numFmtId="0" fontId="13" fillId="0" borderId="0" xfId="0" applyFont="1"/>
    <xf numFmtId="0" fontId="14" fillId="2" borderId="1" xfId="0" applyFont="1" applyFill="1" applyBorder="1" applyAlignment="1">
      <alignment horizontal="center"/>
    </xf>
    <xf numFmtId="0" fontId="14" fillId="0" borderId="1" xfId="0" applyFont="1" applyBorder="1" applyAlignment="1">
      <alignment vertical="center" wrapText="1"/>
    </xf>
    <xf numFmtId="0" fontId="14" fillId="0" borderId="4" xfId="0" applyFont="1" applyBorder="1" applyAlignment="1">
      <alignment vertical="center" wrapText="1"/>
    </xf>
    <xf numFmtId="0" fontId="13" fillId="0" borderId="0" xfId="0" applyFont="1" applyAlignment="1">
      <alignment vertical="center" wrapText="1"/>
    </xf>
    <xf numFmtId="0" fontId="14" fillId="4" borderId="1" xfId="0" applyFont="1" applyFill="1" applyBorder="1" applyAlignment="1">
      <alignment horizontal="center" vertical="center" wrapText="1"/>
    </xf>
    <xf numFmtId="0" fontId="14" fillId="0" borderId="3" xfId="0" applyFont="1" applyBorder="1" applyAlignment="1">
      <alignment vertical="center" wrapText="1"/>
    </xf>
    <xf numFmtId="0" fontId="13" fillId="0" borderId="3" xfId="0" applyFont="1" applyBorder="1" applyAlignment="1">
      <alignment vertical="center" wrapText="1"/>
    </xf>
    <xf numFmtId="0" fontId="13" fillId="0" borderId="3" xfId="0" applyFont="1" applyBorder="1" applyAlignment="1">
      <alignment horizontal="left" vertical="center" wrapText="1" indent="1"/>
    </xf>
    <xf numFmtId="0" fontId="13" fillId="0" borderId="5" xfId="0" applyFont="1" applyBorder="1" applyAlignment="1">
      <alignment vertical="center" wrapText="1"/>
    </xf>
    <xf numFmtId="0" fontId="14" fillId="8" borderId="1" xfId="0" applyFont="1" applyFill="1" applyBorder="1" applyAlignment="1">
      <alignment vertical="center" wrapText="1"/>
    </xf>
    <xf numFmtId="0" fontId="13" fillId="0" borderId="4" xfId="0" applyFont="1" applyBorder="1" applyAlignment="1">
      <alignment vertical="center" wrapText="1"/>
    </xf>
    <xf numFmtId="0" fontId="13" fillId="0" borderId="4" xfId="0" applyFont="1" applyBorder="1"/>
    <xf numFmtId="0" fontId="13" fillId="0" borderId="3" xfId="0" applyFont="1" applyBorder="1"/>
    <xf numFmtId="0" fontId="14" fillId="0" borderId="3" xfId="0" applyFont="1" applyBorder="1"/>
    <xf numFmtId="0" fontId="14" fillId="0" borderId="5" xfId="0" applyFont="1" applyBorder="1" applyAlignment="1">
      <alignment vertical="center" wrapText="1"/>
    </xf>
    <xf numFmtId="0" fontId="3" fillId="0" borderId="0" xfId="0" applyFont="1" applyBorder="1" applyAlignment="1">
      <alignment vertical="center" wrapText="1"/>
    </xf>
    <xf numFmtId="0" fontId="0" fillId="0" borderId="0" xfId="0" applyBorder="1"/>
    <xf numFmtId="0" fontId="0" fillId="0" borderId="0" xfId="0" applyBorder="1" applyAlignment="1">
      <alignment vertical="center" wrapText="1"/>
    </xf>
    <xf numFmtId="0" fontId="5" fillId="0" borderId="15" xfId="0" applyFont="1" applyFill="1" applyBorder="1" applyAlignment="1">
      <alignment vertical="center"/>
    </xf>
    <xf numFmtId="0" fontId="15" fillId="0" borderId="0" xfId="0" applyFont="1"/>
    <xf numFmtId="164" fontId="17" fillId="10" borderId="1" xfId="1" applyNumberFormat="1" applyFont="1" applyFill="1" applyBorder="1" applyAlignment="1">
      <alignment horizontal="center" vertical="center"/>
    </xf>
    <xf numFmtId="0" fontId="11" fillId="0" borderId="0" xfId="0" applyFont="1" applyFill="1" applyBorder="1"/>
    <xf numFmtId="0" fontId="10" fillId="5" borderId="1" xfId="0" applyFont="1" applyFill="1" applyBorder="1" applyAlignment="1">
      <alignment horizontal="center"/>
    </xf>
    <xf numFmtId="0" fontId="18" fillId="0" borderId="0" xfId="0" applyFont="1"/>
    <xf numFmtId="164" fontId="10" fillId="0" borderId="0" xfId="1" applyNumberFormat="1" applyFont="1"/>
    <xf numFmtId="0" fontId="18" fillId="0" borderId="0" xfId="0" applyFont="1" applyAlignment="1">
      <alignment horizontal="center"/>
    </xf>
    <xf numFmtId="0" fontId="18" fillId="0" borderId="0" xfId="0" applyFont="1" applyFill="1" applyAlignment="1">
      <alignment horizontal="center"/>
    </xf>
    <xf numFmtId="0" fontId="9" fillId="0" borderId="5" xfId="0" applyFont="1" applyBorder="1"/>
    <xf numFmtId="0" fontId="19" fillId="0" borderId="15" xfId="0" applyFont="1" applyFill="1" applyBorder="1" applyAlignment="1">
      <alignment vertical="center"/>
    </xf>
    <xf numFmtId="0" fontId="10" fillId="13" borderId="1" xfId="0" applyFont="1" applyFill="1" applyBorder="1" applyAlignment="1">
      <alignment horizontal="center"/>
    </xf>
    <xf numFmtId="37" fontId="10" fillId="0" borderId="1" xfId="0" applyNumberFormat="1" applyFont="1" applyFill="1" applyBorder="1"/>
    <xf numFmtId="164" fontId="10" fillId="0" borderId="1" xfId="1" applyNumberFormat="1" applyFont="1" applyFill="1" applyBorder="1" applyAlignment="1">
      <alignment horizontal="center"/>
    </xf>
    <xf numFmtId="0" fontId="6" fillId="0" borderId="15" xfId="0" applyFont="1" applyFill="1" applyBorder="1" applyAlignment="1">
      <alignment vertical="center"/>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14" fillId="0" borderId="0" xfId="0" applyFont="1" applyAlignment="1">
      <alignment horizontal="center" vertical="center"/>
    </xf>
    <xf numFmtId="0" fontId="19" fillId="0" borderId="0" xfId="0" applyFont="1" applyFill="1" applyBorder="1" applyAlignment="1">
      <alignment vertical="center"/>
    </xf>
    <xf numFmtId="37" fontId="9" fillId="0" borderId="1" xfId="0" applyNumberFormat="1" applyFont="1" applyBorder="1"/>
    <xf numFmtId="164" fontId="9" fillId="0" borderId="1" xfId="1" applyNumberFormat="1" applyFont="1" applyBorder="1" applyAlignment="1" applyProtection="1">
      <alignment horizontal="center"/>
      <protection locked="0"/>
    </xf>
    <xf numFmtId="14" fontId="10" fillId="0" borderId="5" xfId="0" applyNumberFormat="1" applyFont="1" applyFill="1" applyBorder="1" applyAlignment="1">
      <alignment horizontal="center"/>
    </xf>
    <xf numFmtId="0" fontId="3" fillId="0" borderId="0" xfId="0" applyFont="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10" fillId="8" borderId="9" xfId="0" applyFont="1" applyFill="1" applyBorder="1" applyAlignment="1">
      <alignment horizontal="center" vertical="center"/>
    </xf>
    <xf numFmtId="0" fontId="10" fillId="8" borderId="10"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15" borderId="1"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9" borderId="9" xfId="0" applyFont="1" applyFill="1" applyBorder="1" applyAlignment="1">
      <alignment horizontal="center" vertical="center"/>
    </xf>
    <xf numFmtId="0" fontId="16" fillId="9" borderId="10" xfId="0" applyFont="1" applyFill="1" applyBorder="1" applyAlignment="1">
      <alignment horizontal="center" vertical="center"/>
    </xf>
    <xf numFmtId="0" fontId="16" fillId="9" borderId="11" xfId="0" applyFont="1" applyFill="1" applyBorder="1" applyAlignment="1">
      <alignment horizontal="center" vertical="center"/>
    </xf>
    <xf numFmtId="0" fontId="16" fillId="10" borderId="9" xfId="0" applyFont="1" applyFill="1" applyBorder="1" applyAlignment="1">
      <alignment horizontal="center" vertical="center"/>
    </xf>
    <xf numFmtId="0" fontId="16" fillId="10" borderId="10" xfId="0" applyFont="1" applyFill="1" applyBorder="1" applyAlignment="1">
      <alignment horizontal="center" vertical="center"/>
    </xf>
    <xf numFmtId="0" fontId="16" fillId="10" borderId="11" xfId="0" applyFont="1" applyFill="1" applyBorder="1" applyAlignment="1">
      <alignment horizontal="center" vertical="center"/>
    </xf>
    <xf numFmtId="0" fontId="16" fillId="14" borderId="1" xfId="0" applyFont="1" applyFill="1" applyBorder="1" applyAlignment="1">
      <alignment horizontal="center" vertical="center"/>
    </xf>
    <xf numFmtId="0" fontId="16" fillId="14" borderId="9" xfId="0" applyFont="1" applyFill="1" applyBorder="1" applyAlignment="1">
      <alignment horizontal="center" vertical="center"/>
    </xf>
    <xf numFmtId="0" fontId="16" fillId="14" borderId="10" xfId="0" applyFont="1" applyFill="1" applyBorder="1" applyAlignment="1">
      <alignment horizontal="center" vertical="center"/>
    </xf>
    <xf numFmtId="0" fontId="16" fillId="14" borderId="11" xfId="0" applyFont="1" applyFill="1" applyBorder="1" applyAlignment="1">
      <alignment horizontal="center" vertical="center"/>
    </xf>
    <xf numFmtId="0" fontId="10" fillId="12" borderId="1" xfId="0" applyFont="1" applyFill="1" applyBorder="1" applyAlignment="1">
      <alignment horizontal="center"/>
    </xf>
    <xf numFmtId="0" fontId="9" fillId="9" borderId="4" xfId="0" applyFont="1" applyFill="1" applyBorder="1" applyAlignment="1">
      <alignment horizontal="center" wrapText="1"/>
    </xf>
    <xf numFmtId="0" fontId="9" fillId="9" borderId="5" xfId="0" applyFont="1" applyFill="1" applyBorder="1" applyAlignment="1">
      <alignment horizontal="center" wrapText="1"/>
    </xf>
    <xf numFmtId="0" fontId="9" fillId="0" borderId="0" xfId="0" applyFont="1" applyAlignment="1">
      <alignment horizontal="left" wrapText="1"/>
    </xf>
  </cellXfs>
  <cellStyles count="2">
    <cellStyle name="Normal" xfId="0" builtinId="0"/>
    <cellStyle name="Percent" xfId="1" builtinId="5"/>
  </cellStyles>
  <dxfs count="38">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45"/>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ill>
        <patternFill>
          <bgColor indexed="26"/>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51"/>
        </patternFill>
      </fill>
      <border>
        <left/>
        <right/>
        <top/>
        <bottom/>
      </border>
    </dxf>
    <dxf>
      <fill>
        <patternFill>
          <bgColor indexed="51"/>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7"/>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44"/>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722065897918922E-2"/>
          <c:y val="5.7471393389442772E-2"/>
          <c:w val="0.86164768442983664"/>
          <c:h val="0.78850751730315483"/>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LOOK!$J$5:$U$5</c:f>
              <c:strCache>
                <c:ptCount val="12"/>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strCache>
            </c:strRef>
          </c:cat>
          <c:val>
            <c:numRef>
              <c:f>LOOK!$J$27:$U$27</c:f>
              <c:numCache>
                <c:formatCode>General</c:formatCode>
                <c:ptCount val="12"/>
                <c:pt idx="0">
                  <c:v>9562</c:v>
                </c:pt>
                <c:pt idx="1">
                  <c:v>8643</c:v>
                </c:pt>
                <c:pt idx="2">
                  <c:v>8570</c:v>
                </c:pt>
                <c:pt idx="3">
                  <c:v>8692</c:v>
                </c:pt>
                <c:pt idx="4">
                  <c:v>8077</c:v>
                </c:pt>
                <c:pt idx="5">
                  <c:v>8192</c:v>
                </c:pt>
                <c:pt idx="6">
                  <c:v>0</c:v>
                </c:pt>
                <c:pt idx="7">
                  <c:v>0</c:v>
                </c:pt>
                <c:pt idx="8">
                  <c:v>0</c:v>
                </c:pt>
                <c:pt idx="9">
                  <c:v>0</c:v>
                </c:pt>
                <c:pt idx="10">
                  <c:v>0</c:v>
                </c:pt>
                <c:pt idx="11">
                  <c:v>0</c:v>
                </c:pt>
              </c:numCache>
            </c:numRef>
          </c:val>
          <c:extLst>
            <c:ext xmlns:c16="http://schemas.microsoft.com/office/drawing/2014/chart" uri="{C3380CC4-5D6E-409C-BE32-E72D297353CC}">
              <c16:uniqueId val="{00000000-247A-44EB-9CCD-7777401973FF}"/>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LOOK!$J$5:$U$5</c:f>
              <c:strCache>
                <c:ptCount val="12"/>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strCache>
            </c:strRef>
          </c:cat>
          <c:val>
            <c:numRef>
              <c:f>LOOK!$J$26:$U$26</c:f>
              <c:numCache>
                <c:formatCode>General</c:formatCode>
                <c:ptCount val="12"/>
                <c:pt idx="0">
                  <c:v>193</c:v>
                </c:pt>
                <c:pt idx="1">
                  <c:v>189</c:v>
                </c:pt>
                <c:pt idx="2">
                  <c:v>168</c:v>
                </c:pt>
                <c:pt idx="3">
                  <c:v>167</c:v>
                </c:pt>
                <c:pt idx="4">
                  <c:v>140</c:v>
                </c:pt>
                <c:pt idx="5">
                  <c:v>133</c:v>
                </c:pt>
                <c:pt idx="6">
                  <c:v>0</c:v>
                </c:pt>
                <c:pt idx="7">
                  <c:v>0</c:v>
                </c:pt>
                <c:pt idx="8">
                  <c:v>0</c:v>
                </c:pt>
                <c:pt idx="9">
                  <c:v>0</c:v>
                </c:pt>
                <c:pt idx="10">
                  <c:v>0</c:v>
                </c:pt>
                <c:pt idx="11">
                  <c:v>0</c:v>
                </c:pt>
              </c:numCache>
            </c:numRef>
          </c:val>
          <c:extLst>
            <c:ext xmlns:c16="http://schemas.microsoft.com/office/drawing/2014/chart" uri="{C3380CC4-5D6E-409C-BE32-E72D297353CC}">
              <c16:uniqueId val="{00000001-247A-44EB-9CCD-7777401973FF}"/>
            </c:ext>
          </c:extLst>
        </c:ser>
        <c:dLbls>
          <c:showLegendKey val="0"/>
          <c:showVal val="0"/>
          <c:showCatName val="0"/>
          <c:showSerName val="0"/>
          <c:showPercent val="0"/>
          <c:showBubbleSize val="0"/>
        </c:dLbls>
        <c:gapWidth val="30"/>
        <c:overlap val="50"/>
        <c:axId val="1062687376"/>
        <c:axId val="1"/>
      </c:barChart>
      <c:lineChart>
        <c:grouping val="standard"/>
        <c:varyColors val="0"/>
        <c:ser>
          <c:idx val="2"/>
          <c:order val="2"/>
          <c:tx>
            <c:v>Month</c:v>
          </c:tx>
          <c:spPr>
            <a:ln w="38100">
              <a:solidFill>
                <a:srgbClr val="008000"/>
              </a:solidFill>
              <a:prstDash val="solid"/>
            </a:ln>
          </c:spPr>
          <c:marker>
            <c:symbol val="circle"/>
            <c:size val="8"/>
            <c:spPr>
              <a:solidFill>
                <a:srgbClr val="FFFF00"/>
              </a:solidFill>
              <a:ln>
                <a:solidFill>
                  <a:srgbClr val="000000"/>
                </a:solidFill>
                <a:prstDash val="solid"/>
              </a:ln>
            </c:spPr>
          </c:marker>
          <c:dLbls>
            <c:dLbl>
              <c:idx val="8"/>
              <c:layout>
                <c:manualLayout>
                  <c:x val="-1.9358189982349783E-2"/>
                  <c:y val="-4.2815337737955185E-2"/>
                </c:manualLayout>
              </c:layout>
              <c:spPr>
                <a:solidFill>
                  <a:schemeClr val="bg2">
                    <a:lumMod val="90000"/>
                  </a:schemeClr>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7A-44EB-9CCD-7777401973FF}"/>
                </c:ext>
              </c:extLst>
            </c:dLbl>
            <c:spPr>
              <a:solidFill>
                <a:schemeClr val="bg2">
                  <a:lumMod val="90000"/>
                </a:schemeClr>
              </a:solidFill>
              <a:ln w="3175">
                <a:solidFill>
                  <a:srgbClr val="000000"/>
                </a:solidFill>
                <a:prstDash val="solid"/>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[0]!CB</c:f>
              <c:numCache>
                <c:formatCode>0.0%</c:formatCode>
                <c:ptCount val="6"/>
                <c:pt idx="0">
                  <c:v>1.9991100000000001E-2</c:v>
                </c:pt>
                <c:pt idx="1">
                  <c:v>2.19911E-2</c:v>
                </c:pt>
                <c:pt idx="2">
                  <c:v>1.9991100000000001E-2</c:v>
                </c:pt>
                <c:pt idx="3">
                  <c:v>1.89911E-2</c:v>
                </c:pt>
                <c:pt idx="4">
                  <c:v>1.6991100000000002E-2</c:v>
                </c:pt>
                <c:pt idx="5">
                  <c:v>1.5991100000000001E-2</c:v>
                </c:pt>
              </c:numCache>
            </c:numRef>
          </c:val>
          <c:smooth val="0"/>
          <c:extLst>
            <c:ext xmlns:c16="http://schemas.microsoft.com/office/drawing/2014/chart" uri="{C3380CC4-5D6E-409C-BE32-E72D297353CC}">
              <c16:uniqueId val="{00000003-247A-44EB-9CCD-7777401973FF}"/>
            </c:ext>
          </c:extLst>
        </c:ser>
        <c:ser>
          <c:idx val="4"/>
          <c:order val="3"/>
          <c:tx>
            <c:v>YTD</c:v>
          </c:tx>
          <c:spPr>
            <a:ln w="38100">
              <a:solidFill>
                <a:srgbClr val="0000FF"/>
              </a:solidFill>
              <a:prstDash val="solid"/>
            </a:ln>
          </c:spPr>
          <c:marker>
            <c:symbol val="circle"/>
            <c:size val="8"/>
            <c:spPr>
              <a:solidFill>
                <a:srgbClr val="99CCFF"/>
              </a:solidFill>
              <a:ln>
                <a:solidFill>
                  <a:srgbClr val="000000"/>
                </a:solidFill>
                <a:prstDash val="solid"/>
              </a:ln>
            </c:spPr>
          </c:marker>
          <c:val>
            <c:numRef>
              <c:f>[0]!CBA</c:f>
              <c:numCache>
                <c:formatCode>0.0%</c:formatCode>
                <c:ptCount val="6"/>
                <c:pt idx="0">
                  <c:v>0.02</c:v>
                </c:pt>
                <c:pt idx="1">
                  <c:v>2.1000000000000001E-2</c:v>
                </c:pt>
                <c:pt idx="2">
                  <c:v>2.1000000000000001E-2</c:v>
                </c:pt>
                <c:pt idx="3">
                  <c:v>0.02</c:v>
                </c:pt>
                <c:pt idx="4">
                  <c:v>0.02</c:v>
                </c:pt>
                <c:pt idx="5">
                  <c:v>1.9E-2</c:v>
                </c:pt>
              </c:numCache>
            </c:numRef>
          </c:val>
          <c:smooth val="0"/>
          <c:extLst>
            <c:ext xmlns:c16="http://schemas.microsoft.com/office/drawing/2014/chart" uri="{C3380CC4-5D6E-409C-BE32-E72D297353CC}">
              <c16:uniqueId val="{00000004-247A-44EB-9CCD-7777401973FF}"/>
            </c:ext>
          </c:extLst>
        </c:ser>
        <c:ser>
          <c:idx val="3"/>
          <c:order val="4"/>
          <c:tx>
            <c:v>Standard</c:v>
          </c:tx>
          <c:spPr>
            <a:ln w="38100">
              <a:solidFill>
                <a:srgbClr val="FF0000"/>
              </a:solidFill>
              <a:prstDash val="solid"/>
            </a:ln>
          </c:spPr>
          <c:marker>
            <c:symbol val="none"/>
          </c:marker>
          <c:dLbls>
            <c:dLbl>
              <c:idx val="11"/>
              <c:layout>
                <c:manualLayout>
                  <c:x val="-1.703455758196484E-2"/>
                  <c:y val="-9.2797545870332947E-3"/>
                </c:manualLayout>
              </c:layout>
              <c:spPr>
                <a:solidFill>
                  <a:srgbClr val="FFFFCC"/>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LOOK!$J$33:$U$33</c:f>
              <c:numCache>
                <c:formatCode>0.0%</c:formatCod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extLst>
            <c:ext xmlns:c16="http://schemas.microsoft.com/office/drawing/2014/chart" uri="{C3380CC4-5D6E-409C-BE32-E72D297353CC}">
              <c16:uniqueId val="{00000006-247A-44EB-9CCD-7777401973FF}"/>
            </c:ext>
          </c:extLst>
        </c:ser>
        <c:ser>
          <c:idx val="5"/>
          <c:order val="5"/>
          <c:tx>
            <c:v>Meeting</c:v>
          </c:tx>
          <c:spPr>
            <a:ln w="28575">
              <a:noFill/>
            </a:ln>
          </c:spPr>
          <c:marker>
            <c:symbol val="circle"/>
            <c:size val="8"/>
            <c:spPr>
              <a:solidFill>
                <a:srgbClr val="008000"/>
              </a:solidFill>
              <a:ln>
                <a:solidFill>
                  <a:srgbClr val="000000"/>
                </a:solidFill>
                <a:prstDash val="solid"/>
              </a:ln>
            </c:spPr>
          </c:marker>
          <c:dPt>
            <c:idx val="11"/>
            <c:bubble3D val="0"/>
            <c:extLst>
              <c:ext xmlns:c16="http://schemas.microsoft.com/office/drawing/2014/chart" uri="{C3380CC4-5D6E-409C-BE32-E72D297353CC}">
                <c16:uniqueId val="{00000008-247A-44EB-9CCD-7777401973FF}"/>
              </c:ext>
            </c:extLst>
          </c:dPt>
          <c:dLbls>
            <c:dLbl>
              <c:idx val="11"/>
              <c:numFmt formatCode="0.0%" sourceLinked="0"/>
              <c:spPr>
                <a:solidFill>
                  <a:srgbClr val="008000"/>
                </a:solidFill>
                <a:ln w="3175">
                  <a:solidFill>
                    <a:srgbClr val="000000"/>
                  </a:solidFill>
                  <a:prstDash val="solid"/>
                </a:ln>
              </c:spPr>
              <c:txPr>
                <a:bodyPr/>
                <a:lstStyle/>
                <a:p>
                  <a:pPr>
                    <a:defRPr sz="800" b="1" i="0" u="none" strike="noStrike" baseline="0">
                      <a:solidFill>
                        <a:srgbClr val="FFFFFF"/>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LOOK!$J$30:$U$30</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9-247A-44EB-9CCD-7777401973FF}"/>
            </c:ext>
          </c:extLst>
        </c:ser>
        <c:ser>
          <c:idx val="6"/>
          <c:order val="6"/>
          <c:tx>
            <c:v>To Reach</c:v>
          </c:tx>
          <c:spPr>
            <a:ln w="28575">
              <a:noFill/>
            </a:ln>
          </c:spPr>
          <c:marker>
            <c:symbol val="circle"/>
            <c:size val="8"/>
            <c:spPr>
              <a:solidFill>
                <a:srgbClr val="FF99CC"/>
              </a:solidFill>
              <a:ln>
                <a:solidFill>
                  <a:srgbClr val="000000"/>
                </a:solidFill>
                <a:prstDash val="solid"/>
              </a:ln>
            </c:spPr>
          </c:marker>
          <c:dLbls>
            <c:dLbl>
              <c:idx val="11"/>
              <c:numFmt formatCode="0.0%" sourceLinked="0"/>
              <c:spPr>
                <a:solidFill>
                  <a:srgbClr val="FF99CC"/>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LOOK!$J$31:$U$31</c:f>
              <c:numCache>
                <c:formatCode>0.0%</c:formatCode>
                <c:ptCount val="12"/>
                <c:pt idx="0">
                  <c:v>-1</c:v>
                </c:pt>
                <c:pt idx="1">
                  <c:v>-1</c:v>
                </c:pt>
                <c:pt idx="2">
                  <c:v>-1</c:v>
                </c:pt>
                <c:pt idx="3">
                  <c:v>-1</c:v>
                </c:pt>
                <c:pt idx="4">
                  <c:v>-1</c:v>
                </c:pt>
                <c:pt idx="5">
                  <c:v>-1</c:v>
                </c:pt>
                <c:pt idx="6">
                  <c:v>0.98099999999999998</c:v>
                </c:pt>
                <c:pt idx="7">
                  <c:v>0.98099999999999998</c:v>
                </c:pt>
                <c:pt idx="8">
                  <c:v>0.98099999999999998</c:v>
                </c:pt>
                <c:pt idx="9">
                  <c:v>0.98099999999999998</c:v>
                </c:pt>
                <c:pt idx="10">
                  <c:v>0.98099999999999998</c:v>
                </c:pt>
                <c:pt idx="11">
                  <c:v>0.98099999999999998</c:v>
                </c:pt>
              </c:numCache>
            </c:numRef>
          </c:val>
          <c:smooth val="0"/>
          <c:extLst>
            <c:ext xmlns:c16="http://schemas.microsoft.com/office/drawing/2014/chart" uri="{C3380CC4-5D6E-409C-BE32-E72D297353CC}">
              <c16:uniqueId val="{0000000B-247A-44EB-9CCD-7777401973FF}"/>
            </c:ext>
          </c:extLst>
        </c:ser>
        <c:ser>
          <c:idx val="7"/>
          <c:order val="7"/>
          <c:tx>
            <c:v>Missed</c:v>
          </c:tx>
          <c:spPr>
            <a:ln w="28575">
              <a:noFill/>
            </a:ln>
          </c:spPr>
          <c:marker>
            <c:symbol val="circle"/>
            <c:size val="8"/>
            <c:spPr>
              <a:solidFill>
                <a:srgbClr val="FF0000"/>
              </a:solidFill>
              <a:ln>
                <a:solidFill>
                  <a:srgbClr val="000000"/>
                </a:solidFill>
                <a:prstDash val="solid"/>
              </a:ln>
            </c:spPr>
          </c:marker>
          <c:dLbls>
            <c:dLbl>
              <c:idx val="11"/>
              <c:spPr>
                <a:solidFill>
                  <a:srgbClr val="FF0000"/>
                </a:solidFill>
                <a:ln w="3175">
                  <a:solidFill>
                    <a:srgbClr val="000000"/>
                  </a:solidFill>
                  <a:prstDash val="solid"/>
                </a:ln>
              </c:spPr>
              <c:txPr>
                <a:bodyPr/>
                <a:lstStyle/>
                <a:p>
                  <a:pPr>
                    <a:defRPr sz="800" b="1" i="0" u="none" strike="noStrike" baseline="0">
                      <a:solidFill>
                        <a:srgbClr val="FFFFFF"/>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LOOK!$J$32:$U$32</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D-247A-44EB-9CCD-7777401973FF}"/>
            </c:ext>
          </c:extLst>
        </c:ser>
        <c:dLbls>
          <c:showLegendKey val="0"/>
          <c:showVal val="0"/>
          <c:showCatName val="0"/>
          <c:showSerName val="0"/>
          <c:showPercent val="0"/>
          <c:showBubbleSize val="0"/>
        </c:dLbls>
        <c:marker val="1"/>
        <c:smooth val="0"/>
        <c:axId val="3"/>
        <c:axId val="4"/>
      </c:lineChart>
      <c:catAx>
        <c:axId val="1062687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1200" b="0" i="0" u="none" strike="noStrike" baseline="0">
                    <a:solidFill>
                      <a:srgbClr val="000000"/>
                    </a:solidFill>
                    <a:latin typeface="+mn-lt"/>
                    <a:ea typeface="Arial"/>
                    <a:cs typeface="Arial"/>
                  </a:defRPr>
                </a:pPr>
                <a:r>
                  <a:rPr lang="en-US" sz="1200" b="0">
                    <a:latin typeface="+mn-lt"/>
                  </a:rPr>
                  <a:t>Cases</a:t>
                </a:r>
              </a:p>
            </c:rich>
          </c:tx>
          <c:layout>
            <c:manualLayout>
              <c:xMode val="edge"/>
              <c:yMode val="edge"/>
              <c:x val="2.740273081480431E-3"/>
              <c:y val="0.41379400850755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268737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in val="0"/>
        </c:scaling>
        <c:delete val="0"/>
        <c:axPos val="r"/>
        <c:title>
          <c:tx>
            <c:rich>
              <a:bodyPr/>
              <a:lstStyle/>
              <a:p>
                <a:pPr>
                  <a:defRPr sz="1200" b="0" i="0" u="none" strike="noStrike" baseline="0">
                    <a:solidFill>
                      <a:srgbClr val="000000"/>
                    </a:solidFill>
                    <a:latin typeface="+mn-lt"/>
                    <a:ea typeface="Arial"/>
                    <a:cs typeface="Arial"/>
                  </a:defRPr>
                </a:pPr>
                <a:r>
                  <a:rPr lang="en-US" sz="1200" b="0">
                    <a:latin typeface="+mn-lt"/>
                  </a:rPr>
                  <a:t>Rate</a:t>
                </a:r>
              </a:p>
            </c:rich>
          </c:tx>
          <c:layout>
            <c:manualLayout>
              <c:xMode val="edge"/>
              <c:yMode val="edge"/>
              <c:x val="0.97170913695848082"/>
              <c:y val="0.41379400850755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2.8451233385616587E-2"/>
          <c:y val="0.91736374332518777"/>
          <c:w val="0.94581152965635384"/>
          <c:h val="6.3024165082812916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72641282158564E-2"/>
          <c:y val="3.6697851792916125E-2"/>
          <c:w val="0.85967991682199141"/>
          <c:h val="0.82289902786541924"/>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LOOK!$N$35:$N$59</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LOOK!$D$65:$D$88</c:f>
              <c:numCache>
                <c:formatCode>General</c:formatCode>
                <c:ptCount val="24"/>
                <c:pt idx="0">
                  <c:v>272</c:v>
                </c:pt>
                <c:pt idx="1">
                  <c:v>102</c:v>
                </c:pt>
                <c:pt idx="2">
                  <c:v>81</c:v>
                </c:pt>
                <c:pt idx="3">
                  <c:v>99</c:v>
                </c:pt>
                <c:pt idx="4">
                  <c:v>176</c:v>
                </c:pt>
                <c:pt idx="5">
                  <c:v>94</c:v>
                </c:pt>
                <c:pt idx="6">
                  <c:v>84</c:v>
                </c:pt>
                <c:pt idx="7">
                  <c:v>1049</c:v>
                </c:pt>
                <c:pt idx="8">
                  <c:v>163</c:v>
                </c:pt>
                <c:pt idx="9">
                  <c:v>315</c:v>
                </c:pt>
                <c:pt idx="10">
                  <c:v>351</c:v>
                </c:pt>
                <c:pt idx="11">
                  <c:v>1119</c:v>
                </c:pt>
                <c:pt idx="12">
                  <c:v>191</c:v>
                </c:pt>
                <c:pt idx="13">
                  <c:v>402</c:v>
                </c:pt>
                <c:pt idx="14">
                  <c:v>646</c:v>
                </c:pt>
                <c:pt idx="15">
                  <c:v>374</c:v>
                </c:pt>
                <c:pt idx="16">
                  <c:v>361</c:v>
                </c:pt>
                <c:pt idx="17">
                  <c:v>232</c:v>
                </c:pt>
                <c:pt idx="18">
                  <c:v>93</c:v>
                </c:pt>
                <c:pt idx="19">
                  <c:v>185</c:v>
                </c:pt>
                <c:pt idx="20">
                  <c:v>342</c:v>
                </c:pt>
                <c:pt idx="21">
                  <c:v>681</c:v>
                </c:pt>
                <c:pt idx="22">
                  <c:v>907</c:v>
                </c:pt>
                <c:pt idx="23">
                  <c:v>373</c:v>
                </c:pt>
              </c:numCache>
            </c:numRef>
          </c:val>
          <c:extLst>
            <c:ext xmlns:c16="http://schemas.microsoft.com/office/drawing/2014/chart" uri="{C3380CC4-5D6E-409C-BE32-E72D297353CC}">
              <c16:uniqueId val="{00000000-EFC1-4061-88CF-BA477EDCE73B}"/>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LOOK!$N$35:$N$59</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LOOK!$C$65:$C$88</c:f>
              <c:numCache>
                <c:formatCode>General</c:formatCode>
                <c:ptCount val="24"/>
                <c:pt idx="0">
                  <c:v>3</c:v>
                </c:pt>
                <c:pt idx="1">
                  <c:v>0</c:v>
                </c:pt>
                <c:pt idx="2">
                  <c:v>0</c:v>
                </c:pt>
                <c:pt idx="3">
                  <c:v>0</c:v>
                </c:pt>
                <c:pt idx="4">
                  <c:v>2</c:v>
                </c:pt>
                <c:pt idx="5">
                  <c:v>0</c:v>
                </c:pt>
                <c:pt idx="6">
                  <c:v>0</c:v>
                </c:pt>
                <c:pt idx="7">
                  <c:v>29</c:v>
                </c:pt>
                <c:pt idx="8">
                  <c:v>2</c:v>
                </c:pt>
                <c:pt idx="9">
                  <c:v>1</c:v>
                </c:pt>
                <c:pt idx="10">
                  <c:v>9</c:v>
                </c:pt>
                <c:pt idx="11">
                  <c:v>2</c:v>
                </c:pt>
                <c:pt idx="12">
                  <c:v>5</c:v>
                </c:pt>
                <c:pt idx="13">
                  <c:v>22</c:v>
                </c:pt>
                <c:pt idx="14">
                  <c:v>8</c:v>
                </c:pt>
                <c:pt idx="15">
                  <c:v>13</c:v>
                </c:pt>
                <c:pt idx="16">
                  <c:v>5</c:v>
                </c:pt>
                <c:pt idx="17">
                  <c:v>3</c:v>
                </c:pt>
                <c:pt idx="18">
                  <c:v>0</c:v>
                </c:pt>
                <c:pt idx="19">
                  <c:v>1</c:v>
                </c:pt>
                <c:pt idx="20">
                  <c:v>34</c:v>
                </c:pt>
                <c:pt idx="21">
                  <c:v>28</c:v>
                </c:pt>
                <c:pt idx="22">
                  <c:v>0</c:v>
                </c:pt>
                <c:pt idx="23">
                  <c:v>0</c:v>
                </c:pt>
              </c:numCache>
            </c:numRef>
          </c:val>
          <c:extLst>
            <c:ext xmlns:c16="http://schemas.microsoft.com/office/drawing/2014/chart" uri="{C3380CC4-5D6E-409C-BE32-E72D297353CC}">
              <c16:uniqueId val="{00000001-EFC1-4061-88CF-BA477EDCE73B}"/>
            </c:ext>
          </c:extLst>
        </c:ser>
        <c:dLbls>
          <c:showLegendKey val="0"/>
          <c:showVal val="0"/>
          <c:showCatName val="0"/>
          <c:showSerName val="0"/>
          <c:showPercent val="0"/>
          <c:showBubbleSize val="0"/>
        </c:dLbls>
        <c:gapWidth val="30"/>
        <c:overlap val="50"/>
        <c:axId val="1066047744"/>
        <c:axId val="1"/>
      </c:barChart>
      <c:lineChart>
        <c:grouping val="standard"/>
        <c:varyColors val="0"/>
        <c:ser>
          <c:idx val="2"/>
          <c:order val="2"/>
          <c:tx>
            <c:v>Standard</c:v>
          </c:tx>
          <c:spPr>
            <a:ln w="38100">
              <a:solidFill>
                <a:srgbClr val="FF0000"/>
              </a:solidFill>
              <a:prstDash val="solid"/>
            </a:ln>
          </c:spPr>
          <c:marker>
            <c:symbol val="none"/>
          </c:marker>
          <c:dLbls>
            <c:dLbl>
              <c:idx val="23"/>
              <c:layout>
                <c:manualLayout>
                  <c:x val="-3.1794539217565823E-2"/>
                  <c:y val="-6.9419548362906272E-3"/>
                </c:manualLayout>
              </c:layout>
              <c:spPr>
                <a:solidFill>
                  <a:schemeClr val="bg2">
                    <a:lumMod val="90000"/>
                  </a:schemeClr>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C1-4061-88CF-BA477EDCE73B}"/>
                </c:ext>
              </c:extLst>
            </c:dLbl>
            <c:spPr>
              <a:solidFill>
                <a:schemeClr val="bg2">
                  <a:lumMod val="90000"/>
                </a:schemeClr>
              </a:solid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LOOK!$O$35:$O$58</c:f>
              <c:numCache>
                <c:formatCode>0.0%</c:formatCod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extLst>
            <c:ext xmlns:c16="http://schemas.microsoft.com/office/drawing/2014/chart" uri="{C3380CC4-5D6E-409C-BE32-E72D297353CC}">
              <c16:uniqueId val="{00000003-EFC1-4061-88CF-BA477EDCE73B}"/>
            </c:ext>
          </c:extLst>
        </c:ser>
        <c:ser>
          <c:idx val="4"/>
          <c:order val="3"/>
          <c:tx>
            <c:v>Monthly Rate</c:v>
          </c:tx>
          <c:spPr>
            <a:ln w="38100">
              <a:solidFill>
                <a:schemeClr val="accent6">
                  <a:lumMod val="50000"/>
                </a:schemeClr>
              </a:solidFill>
              <a:prstDash val="solid"/>
            </a:ln>
          </c:spPr>
          <c:marker>
            <c:symbol val="circle"/>
            <c:size val="7"/>
            <c:spPr>
              <a:solidFill>
                <a:schemeClr val="accent6">
                  <a:lumMod val="50000"/>
                </a:schemeClr>
              </a:solidFill>
              <a:ln>
                <a:noFill/>
              </a:ln>
            </c:spPr>
          </c:marker>
          <c:dLbls>
            <c:spPr>
              <a:solidFill>
                <a:schemeClr val="bg2">
                  <a:lumMod val="90000"/>
                </a:schemeClr>
              </a:solidFill>
              <a:ln w="3175">
                <a:solidFill>
                  <a:srgbClr val="000000"/>
                </a:solidFill>
                <a:prstDash val="solid"/>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LOOK!$E$65:$E$88</c:f>
              <c:numCache>
                <c:formatCode>0.0%</c:formatCode>
                <c:ptCount val="24"/>
                <c:pt idx="0">
                  <c:v>1.0999999999999999E-2</c:v>
                </c:pt>
                <c:pt idx="1">
                  <c:v>0</c:v>
                </c:pt>
                <c:pt idx="2">
                  <c:v>0</c:v>
                </c:pt>
                <c:pt idx="3">
                  <c:v>0</c:v>
                </c:pt>
                <c:pt idx="4">
                  <c:v>1.0999999999999999E-2</c:v>
                </c:pt>
                <c:pt idx="5">
                  <c:v>0</c:v>
                </c:pt>
                <c:pt idx="6">
                  <c:v>0</c:v>
                </c:pt>
                <c:pt idx="7">
                  <c:v>2.8000000000000001E-2</c:v>
                </c:pt>
                <c:pt idx="8">
                  <c:v>1.2E-2</c:v>
                </c:pt>
                <c:pt idx="9">
                  <c:v>3.0000000000000001E-3</c:v>
                </c:pt>
                <c:pt idx="10">
                  <c:v>2.5999999999999999E-2</c:v>
                </c:pt>
                <c:pt idx="11">
                  <c:v>2E-3</c:v>
                </c:pt>
                <c:pt idx="12">
                  <c:v>2.5999999999999999E-2</c:v>
                </c:pt>
                <c:pt idx="13">
                  <c:v>5.5E-2</c:v>
                </c:pt>
                <c:pt idx="14">
                  <c:v>1.2E-2</c:v>
                </c:pt>
                <c:pt idx="15">
                  <c:v>3.5000000000000003E-2</c:v>
                </c:pt>
                <c:pt idx="16">
                  <c:v>1.4E-2</c:v>
                </c:pt>
                <c:pt idx="17">
                  <c:v>1.2999999999999999E-2</c:v>
                </c:pt>
                <c:pt idx="18">
                  <c:v>0</c:v>
                </c:pt>
                <c:pt idx="19">
                  <c:v>5.0000000000000001E-3</c:v>
                </c:pt>
                <c:pt idx="20">
                  <c:v>9.9000000000000005E-2</c:v>
                </c:pt>
                <c:pt idx="21">
                  <c:v>4.1000000000000002E-2</c:v>
                </c:pt>
                <c:pt idx="22">
                  <c:v>0</c:v>
                </c:pt>
                <c:pt idx="23">
                  <c:v>0</c:v>
                </c:pt>
              </c:numCache>
            </c:numRef>
          </c:val>
          <c:smooth val="0"/>
          <c:extLst>
            <c:ext xmlns:c16="http://schemas.microsoft.com/office/drawing/2014/chart" uri="{C3380CC4-5D6E-409C-BE32-E72D297353CC}">
              <c16:uniqueId val="{00000004-EFC1-4061-88CF-BA477EDCE73B}"/>
            </c:ext>
          </c:extLst>
        </c:ser>
        <c:dLbls>
          <c:showLegendKey val="0"/>
          <c:showVal val="0"/>
          <c:showCatName val="0"/>
          <c:showSerName val="0"/>
          <c:showPercent val="0"/>
          <c:showBubbleSize val="0"/>
        </c:dLbls>
        <c:marker val="1"/>
        <c:smooth val="0"/>
        <c:axId val="3"/>
        <c:axId val="4"/>
      </c:lineChart>
      <c:catAx>
        <c:axId val="10660477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1100" b="0" i="0" u="none" strike="noStrike" baseline="0">
                    <a:solidFill>
                      <a:srgbClr val="000000"/>
                    </a:solidFill>
                    <a:latin typeface="+mn-lt"/>
                    <a:ea typeface="Arial"/>
                    <a:cs typeface="Arial"/>
                  </a:defRPr>
                </a:pPr>
                <a:r>
                  <a:rPr lang="en-US" sz="1100" b="0">
                    <a:latin typeface="+mn-lt"/>
                  </a:rPr>
                  <a:t>Cases</a:t>
                </a:r>
              </a:p>
            </c:rich>
          </c:tx>
          <c:layout>
            <c:manualLayout>
              <c:xMode val="edge"/>
              <c:yMode val="edge"/>
              <c:x val="9.692165290932836E-3"/>
              <c:y val="0.431100441713078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604774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862200920537112"/>
              <c:y val="0.449608494060193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5.3079538970672142E-2"/>
          <c:y val="0.9239525547111489"/>
          <c:w val="0.89609750000762078"/>
          <c:h val="5.9559933057148344E-2"/>
        </c:manualLayout>
      </c:layout>
      <c:overlay val="0"/>
      <c:spPr>
        <a:solidFill>
          <a:srgbClr val="FFFFFF"/>
        </a:solidFill>
        <a:ln w="3175">
          <a:solidFill>
            <a:srgbClr val="000000"/>
          </a:solidFill>
          <a:prstDash val="solid"/>
        </a:ln>
      </c:spPr>
      <c:txPr>
        <a:bodyPr/>
        <a:lstStyle/>
        <a:p>
          <a:pPr>
            <a:defRPr sz="1000" b="1"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852239173228342E-2"/>
          <c:y val="5.1113048368953883E-2"/>
          <c:w val="0.85652056676509192"/>
          <c:h val="0.8119064491938508"/>
        </c:manualLayout>
      </c:layout>
      <c:lineChart>
        <c:grouping val="standard"/>
        <c:varyColors val="0"/>
        <c:ser>
          <c:idx val="0"/>
          <c:order val="0"/>
          <c:tx>
            <c:v>Ranking</c:v>
          </c:tx>
          <c:spPr>
            <a:ln w="38100">
              <a:solidFill>
                <a:srgbClr val="000080"/>
              </a:solidFill>
              <a:prstDash val="solid"/>
            </a:ln>
          </c:spPr>
          <c:marker>
            <c:symbol val="circle"/>
            <c:size val="6"/>
            <c:spPr>
              <a:solidFill>
                <a:srgbClr val="99CCFF"/>
              </a:solidFill>
              <a:ln>
                <a:solidFill>
                  <a:srgbClr val="000000"/>
                </a:solidFill>
                <a:prstDash val="solid"/>
              </a:ln>
            </c:spPr>
          </c:marker>
          <c:cat>
            <c:strRef>
              <c:f>LOOK!$J$5:$U$5</c:f>
              <c:strCache>
                <c:ptCount val="12"/>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strCache>
            </c:strRef>
          </c:cat>
          <c:val>
            <c:numRef>
              <c:f>[0]!RANK</c:f>
              <c:numCache>
                <c:formatCode>General</c:formatCode>
                <c:ptCount val="6"/>
                <c:pt idx="0">
                  <c:v>11</c:v>
                </c:pt>
                <c:pt idx="1">
                  <c:v>9</c:v>
                </c:pt>
                <c:pt idx="2">
                  <c:v>9</c:v>
                </c:pt>
                <c:pt idx="3">
                  <c:v>12</c:v>
                </c:pt>
                <c:pt idx="4">
                  <c:v>12</c:v>
                </c:pt>
                <c:pt idx="5">
                  <c:v>14</c:v>
                </c:pt>
              </c:numCache>
            </c:numRef>
          </c:val>
          <c:smooth val="0"/>
          <c:extLst>
            <c:ext xmlns:c16="http://schemas.microsoft.com/office/drawing/2014/chart" uri="{C3380CC4-5D6E-409C-BE32-E72D297353CC}">
              <c16:uniqueId val="{00000000-2FA3-4675-9FCE-19EB551D1BBF}"/>
            </c:ext>
          </c:extLst>
        </c:ser>
        <c:ser>
          <c:idx val="1"/>
          <c:order val="1"/>
          <c:tx>
            <c:v> </c:v>
          </c:tx>
          <c:spPr>
            <a:ln w="28575">
              <a:noFill/>
            </a:ln>
          </c:spPr>
          <c:marker>
            <c:symbol val="none"/>
          </c:marker>
          <c:val>
            <c:numRef>
              <c:f>LOOK!$J$4:$U$4</c:f>
              <c:numCache>
                <c:formatCode>General</c:formatCode>
                <c:ptCount val="12"/>
              </c:numCache>
            </c:numRef>
          </c:val>
          <c:smooth val="0"/>
          <c:extLst>
            <c:ext xmlns:c16="http://schemas.microsoft.com/office/drawing/2014/chart" uri="{C3380CC4-5D6E-409C-BE32-E72D297353CC}">
              <c16:uniqueId val="{00000001-2FA3-4675-9FCE-19EB551D1BBF}"/>
            </c:ext>
          </c:extLst>
        </c:ser>
        <c:dLbls>
          <c:showLegendKey val="0"/>
          <c:showVal val="0"/>
          <c:showCatName val="0"/>
          <c:showSerName val="0"/>
          <c:showPercent val="0"/>
          <c:showBubbleSize val="0"/>
        </c:dLbls>
        <c:marker val="1"/>
        <c:smooth val="0"/>
        <c:axId val="1066046496"/>
        <c:axId val="1"/>
      </c:lineChart>
      <c:lineChart>
        <c:grouping val="standard"/>
        <c:varyColors val="0"/>
        <c:ser>
          <c:idx val="2"/>
          <c:order val="2"/>
          <c:tx>
            <c:v>Participation Rate</c:v>
          </c:tx>
          <c:spPr>
            <a:ln w="38100">
              <a:solidFill>
                <a:srgbClr val="008000"/>
              </a:solidFill>
              <a:prstDash val="solid"/>
            </a:ln>
          </c:spPr>
          <c:marker>
            <c:symbol val="circle"/>
            <c:size val="6"/>
            <c:spPr>
              <a:solidFill>
                <a:schemeClr val="accent3">
                  <a:lumMod val="20000"/>
                  <a:lumOff val="80000"/>
                </a:schemeClr>
              </a:solidFill>
              <a:ln>
                <a:solidFill>
                  <a:srgbClr val="000000"/>
                </a:solidFill>
                <a:prstDash val="solid"/>
              </a:ln>
            </c:spPr>
          </c:marker>
          <c:dLbls>
            <c:dLbl>
              <c:idx val="0"/>
              <c:layout>
                <c:manualLayout>
                  <c:x val="-1.6964626729085011E-2"/>
                  <c:y val="-6.5165325339659436E-2"/>
                </c:manualLayout>
              </c:layout>
              <c:numFmt formatCode="0.0%" sourceLinked="0"/>
              <c:spPr>
                <a:noFill/>
                <a:ln w="3175">
                  <a:noFill/>
                  <a:prstDash val="solid"/>
                </a:ln>
              </c:spPr>
              <c:txPr>
                <a:bodyPr/>
                <a:lstStyle/>
                <a:p>
                  <a:pPr>
                    <a:defRPr sz="85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A3-4675-9FCE-19EB551D1BBF}"/>
                </c:ext>
              </c:extLst>
            </c:dLbl>
            <c:numFmt formatCode="0.0%" sourceLinked="0"/>
            <c:spPr>
              <a:noFill/>
              <a:ln w="3175">
                <a:noFill/>
                <a:prstDash val="solid"/>
              </a:ln>
            </c:spPr>
            <c:txPr>
              <a:bodyPr wrap="square" lIns="38100" tIns="19050" rIns="38100" bIns="19050" anchor="ctr">
                <a:spAutoFit/>
              </a:bodyPr>
              <a:lstStyle/>
              <a:p>
                <a:pPr>
                  <a:defRPr sz="85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[0]!RP</c:f>
              <c:numCache>
                <c:formatCode>0.000</c:formatCode>
                <c:ptCount val="6"/>
                <c:pt idx="0">
                  <c:v>1.7993499999999999E-2</c:v>
                </c:pt>
                <c:pt idx="1">
                  <c:v>1.5993500000000001E-2</c:v>
                </c:pt>
                <c:pt idx="2">
                  <c:v>1.89935E-2</c:v>
                </c:pt>
                <c:pt idx="3">
                  <c:v>1.09935E-2</c:v>
                </c:pt>
                <c:pt idx="4">
                  <c:v>7.9935000000000006E-3</c:v>
                </c:pt>
                <c:pt idx="5">
                  <c:v>3.9934999999999997E-3</c:v>
                </c:pt>
              </c:numCache>
            </c:numRef>
          </c:val>
          <c:smooth val="0"/>
          <c:extLst>
            <c:ext xmlns:c16="http://schemas.microsoft.com/office/drawing/2014/chart" uri="{C3380CC4-5D6E-409C-BE32-E72D297353CC}">
              <c16:uniqueId val="{00000003-2FA3-4675-9FCE-19EB551D1BBF}"/>
            </c:ext>
          </c:extLst>
        </c:ser>
        <c:dLbls>
          <c:showLegendKey val="0"/>
          <c:showVal val="0"/>
          <c:showCatName val="0"/>
          <c:showSerName val="0"/>
          <c:showPercent val="0"/>
          <c:showBubbleSize val="0"/>
        </c:dLbls>
        <c:marker val="1"/>
        <c:smooth val="0"/>
        <c:axId val="3"/>
        <c:axId val="4"/>
      </c:lineChart>
      <c:catAx>
        <c:axId val="1066046496"/>
        <c:scaling>
          <c:orientation val="minMax"/>
        </c:scaling>
        <c:delete val="0"/>
        <c:axPos val="b"/>
        <c:majorGridlines>
          <c:spPr>
            <a:ln w="3175">
              <a:solidFill>
                <a:schemeClr val="bg1">
                  <a:lumMod val="85000"/>
                </a:schemeClr>
              </a:solidFill>
              <a:prstDash val="solid"/>
            </a:ln>
          </c:spPr>
        </c:majorGridlines>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
        <c:crosses val="max"/>
        <c:auto val="1"/>
        <c:lblAlgn val="ctr"/>
        <c:lblOffset val="100"/>
        <c:tickLblSkip val="1"/>
        <c:tickMarkSkip val="1"/>
        <c:noMultiLvlLbl val="0"/>
      </c:catAx>
      <c:valAx>
        <c:axId val="1"/>
        <c:scaling>
          <c:orientation val="maxMin"/>
          <c:max val="24"/>
          <c:min val="1"/>
        </c:scaling>
        <c:delete val="0"/>
        <c:axPos val="l"/>
        <c:majorGridlines>
          <c:spPr>
            <a:ln w="3175">
              <a:solidFill>
                <a:schemeClr val="bg1">
                  <a:lumMod val="85000"/>
                </a:schemeClr>
              </a:solidFill>
              <a:prstDash val="solid"/>
            </a:ln>
          </c:spPr>
        </c:majorGridlines>
        <c:title>
          <c:tx>
            <c:rich>
              <a:bodyPr/>
              <a:lstStyle/>
              <a:p>
                <a:pPr>
                  <a:defRPr sz="1100" b="0" i="0" u="none" strike="noStrike" baseline="0">
                    <a:solidFill>
                      <a:srgbClr val="000000"/>
                    </a:solidFill>
                    <a:latin typeface="+mn-lt"/>
                    <a:ea typeface="Arial"/>
                    <a:cs typeface="Arial"/>
                  </a:defRPr>
                </a:pPr>
                <a:r>
                  <a:rPr lang="en-US" sz="1100" b="0">
                    <a:latin typeface="+mn-lt"/>
                  </a:rPr>
                  <a:t>Ranking</a:t>
                </a:r>
              </a:p>
            </c:rich>
          </c:tx>
          <c:layout>
            <c:manualLayout>
              <c:xMode val="edge"/>
              <c:yMode val="edge"/>
              <c:x val="1.0088890255905512E-2"/>
              <c:y val="0.419048556430446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6046496"/>
        <c:crosses val="autoZero"/>
        <c:crossBetween val="midCat"/>
        <c:majorUnit val="1"/>
        <c:minorUnit val="1"/>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1499999999999999"/>
          <c:min val="0"/>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645443733595804"/>
              <c:y val="0.4238104611923509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midCat"/>
      </c:valAx>
      <c:spPr>
        <a:noFill/>
        <a:ln w="12700">
          <a:solidFill>
            <a:srgbClr val="808080"/>
          </a:solidFill>
          <a:prstDash val="solid"/>
        </a:ln>
      </c:spPr>
    </c:plotArea>
    <c:legend>
      <c:legendPos val="r"/>
      <c:layout>
        <c:manualLayout>
          <c:xMode val="edge"/>
          <c:yMode val="edge"/>
          <c:x val="0.24877142798556431"/>
          <c:y val="0.92830127484064495"/>
          <c:w val="0.4898499929599584"/>
          <c:h val="5.591544806899137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12700">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93926435548267E-2"/>
          <c:y val="3.9001893056050924E-2"/>
          <c:w val="0.83915189959972425"/>
          <c:h val="0.84118247414195157"/>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LN!$K$7:$V$7</c:f>
              <c:strCache>
                <c:ptCount val="12"/>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strCache>
            </c:strRef>
          </c:cat>
          <c:val>
            <c:numRef>
              <c:f>LN!$K$10:$V$10</c:f>
              <c:numCache>
                <c:formatCode>#,##0_);\(#,##0\)</c:formatCode>
                <c:ptCount val="12"/>
                <c:pt idx="0">
                  <c:v>9562</c:v>
                </c:pt>
                <c:pt idx="1">
                  <c:v>8643</c:v>
                </c:pt>
                <c:pt idx="2">
                  <c:v>8570</c:v>
                </c:pt>
                <c:pt idx="3">
                  <c:v>8692</c:v>
                </c:pt>
                <c:pt idx="4">
                  <c:v>8077</c:v>
                </c:pt>
                <c:pt idx="5">
                  <c:v>8192</c:v>
                </c:pt>
                <c:pt idx="6">
                  <c:v>0</c:v>
                </c:pt>
                <c:pt idx="7">
                  <c:v>0</c:v>
                </c:pt>
                <c:pt idx="8">
                  <c:v>0</c:v>
                </c:pt>
                <c:pt idx="9">
                  <c:v>0</c:v>
                </c:pt>
                <c:pt idx="10">
                  <c:v>0</c:v>
                </c:pt>
                <c:pt idx="11">
                  <c:v>0</c:v>
                </c:pt>
              </c:numCache>
            </c:numRef>
          </c:val>
          <c:extLst>
            <c:ext xmlns:c16="http://schemas.microsoft.com/office/drawing/2014/chart" uri="{C3380CC4-5D6E-409C-BE32-E72D297353CC}">
              <c16:uniqueId val="{00000000-EA6E-4F76-98E6-A5EBF3D66AA8}"/>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LN!$K$7:$V$7</c:f>
              <c:strCache>
                <c:ptCount val="12"/>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strCache>
            </c:strRef>
          </c:cat>
          <c:val>
            <c:numRef>
              <c:f>LN!$K$9:$V$9</c:f>
              <c:numCache>
                <c:formatCode>#,##0_);\(#,##0\)</c:formatCode>
                <c:ptCount val="12"/>
                <c:pt idx="0">
                  <c:v>193</c:v>
                </c:pt>
                <c:pt idx="1">
                  <c:v>189</c:v>
                </c:pt>
                <c:pt idx="2">
                  <c:v>168</c:v>
                </c:pt>
                <c:pt idx="3">
                  <c:v>167</c:v>
                </c:pt>
                <c:pt idx="4">
                  <c:v>140</c:v>
                </c:pt>
                <c:pt idx="5">
                  <c:v>133</c:v>
                </c:pt>
                <c:pt idx="6">
                  <c:v>0</c:v>
                </c:pt>
                <c:pt idx="7">
                  <c:v>0</c:v>
                </c:pt>
                <c:pt idx="8">
                  <c:v>0</c:v>
                </c:pt>
                <c:pt idx="9">
                  <c:v>0</c:v>
                </c:pt>
                <c:pt idx="10">
                  <c:v>0</c:v>
                </c:pt>
                <c:pt idx="11">
                  <c:v>0</c:v>
                </c:pt>
              </c:numCache>
            </c:numRef>
          </c:val>
          <c:extLst>
            <c:ext xmlns:c16="http://schemas.microsoft.com/office/drawing/2014/chart" uri="{C3380CC4-5D6E-409C-BE32-E72D297353CC}">
              <c16:uniqueId val="{00000001-EA6E-4F76-98E6-A5EBF3D66AA8}"/>
            </c:ext>
          </c:extLst>
        </c:ser>
        <c:ser>
          <c:idx val="2"/>
          <c:order val="3"/>
          <c:tx>
            <c:v>Cases Above</c:v>
          </c:tx>
          <c:spPr>
            <a:solidFill>
              <a:srgbClr val="008000"/>
            </a:solidFill>
            <a:ln w="12700">
              <a:solidFill>
                <a:srgbClr val="000000"/>
              </a:solidFill>
              <a:prstDash val="solid"/>
            </a:ln>
          </c:spPr>
          <c:invertIfNegative val="0"/>
          <c:cat>
            <c:strRef>
              <c:f>LN!$K$7:$V$7</c:f>
              <c:strCache>
                <c:ptCount val="12"/>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strCache>
            </c:strRef>
          </c:cat>
          <c:val>
            <c:numRef>
              <c:f>LN!$K$12:$V$12</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A6E-4F76-98E6-A5EBF3D66AA8}"/>
            </c:ext>
          </c:extLst>
        </c:ser>
        <c:ser>
          <c:idx val="3"/>
          <c:order val="4"/>
          <c:tx>
            <c:v>Cases Below</c:v>
          </c:tx>
          <c:spPr>
            <a:solidFill>
              <a:schemeClr val="accent2">
                <a:lumMod val="60000"/>
                <a:lumOff val="40000"/>
              </a:schemeClr>
            </a:solidFill>
            <a:ln w="12700">
              <a:solidFill>
                <a:srgbClr val="000000"/>
              </a:solidFill>
              <a:prstDash val="solid"/>
            </a:ln>
          </c:spPr>
          <c:invertIfNegative val="0"/>
          <c:cat>
            <c:strRef>
              <c:f>LN!$K$7:$V$7</c:f>
              <c:strCache>
                <c:ptCount val="12"/>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strCache>
            </c:strRef>
          </c:cat>
          <c:val>
            <c:numRef>
              <c:f>LN!$K$13:$V$13</c:f>
              <c:numCache>
                <c:formatCode>#,##0_);\(#,##0\)</c:formatCode>
                <c:ptCount val="12"/>
                <c:pt idx="0">
                  <c:v>-4588</c:v>
                </c:pt>
                <c:pt idx="1">
                  <c:v>-4133</c:v>
                </c:pt>
                <c:pt idx="2">
                  <c:v>-4117</c:v>
                </c:pt>
                <c:pt idx="3">
                  <c:v>-4179</c:v>
                </c:pt>
                <c:pt idx="4">
                  <c:v>-3899</c:v>
                </c:pt>
                <c:pt idx="5">
                  <c:v>-3963</c:v>
                </c:pt>
                <c:pt idx="6">
                  <c:v>0</c:v>
                </c:pt>
                <c:pt idx="7">
                  <c:v>0</c:v>
                </c:pt>
                <c:pt idx="8">
                  <c:v>0</c:v>
                </c:pt>
                <c:pt idx="9">
                  <c:v>0</c:v>
                </c:pt>
                <c:pt idx="10">
                  <c:v>0</c:v>
                </c:pt>
                <c:pt idx="11">
                  <c:v>0</c:v>
                </c:pt>
              </c:numCache>
            </c:numRef>
          </c:val>
          <c:extLst>
            <c:ext xmlns:c16="http://schemas.microsoft.com/office/drawing/2014/chart" uri="{C3380CC4-5D6E-409C-BE32-E72D297353CC}">
              <c16:uniqueId val="{00000003-EA6E-4F76-98E6-A5EBF3D66AA8}"/>
            </c:ext>
          </c:extLst>
        </c:ser>
        <c:dLbls>
          <c:showLegendKey val="0"/>
          <c:showVal val="0"/>
          <c:showCatName val="0"/>
          <c:showSerName val="0"/>
          <c:showPercent val="0"/>
          <c:showBubbleSize val="0"/>
        </c:dLbls>
        <c:gapWidth val="10"/>
        <c:overlap val="80"/>
        <c:axId val="1066047328"/>
        <c:axId val="1"/>
      </c:barChart>
      <c:lineChart>
        <c:grouping val="standard"/>
        <c:varyColors val="0"/>
        <c:ser>
          <c:idx val="4"/>
          <c:order val="2"/>
          <c:tx>
            <c:v>Participation Rate</c:v>
          </c:tx>
          <c:spPr>
            <a:ln w="38100">
              <a:solidFill>
                <a:srgbClr val="0000FF"/>
              </a:solidFill>
              <a:prstDash val="solid"/>
            </a:ln>
          </c:spPr>
          <c:marker>
            <c:symbol val="circle"/>
            <c:size val="6"/>
            <c:spPr>
              <a:solidFill>
                <a:schemeClr val="tx2">
                  <a:lumMod val="60000"/>
                  <a:lumOff val="40000"/>
                </a:schemeClr>
              </a:solidFill>
              <a:ln>
                <a:solidFill>
                  <a:srgbClr val="000000"/>
                </a:solidFill>
                <a:prstDash val="solid"/>
              </a:ln>
            </c:spPr>
          </c:marker>
          <c:val>
            <c:numRef>
              <c:f>[0]!NR</c:f>
              <c:numCache>
                <c:formatCode>0.0%</c:formatCode>
                <c:ptCount val="6"/>
                <c:pt idx="0">
                  <c:v>2.0184061911733948E-2</c:v>
                </c:pt>
                <c:pt idx="1">
                  <c:v>2.1867407150295035E-2</c:v>
                </c:pt>
                <c:pt idx="2">
                  <c:v>1.9603267211201866E-2</c:v>
                </c:pt>
                <c:pt idx="3">
                  <c:v>1.9213069489185459E-2</c:v>
                </c:pt>
                <c:pt idx="4">
                  <c:v>1.7333168255540425E-2</c:v>
                </c:pt>
                <c:pt idx="5">
                  <c:v>1.62353515625E-2</c:v>
                </c:pt>
              </c:numCache>
            </c:numRef>
          </c:val>
          <c:smooth val="0"/>
          <c:extLst>
            <c:ext xmlns:c16="http://schemas.microsoft.com/office/drawing/2014/chart" uri="{C3380CC4-5D6E-409C-BE32-E72D297353CC}">
              <c16:uniqueId val="{00000004-EA6E-4F76-98E6-A5EBF3D66AA8}"/>
            </c:ext>
          </c:extLst>
        </c:ser>
        <c:dLbls>
          <c:showLegendKey val="0"/>
          <c:showVal val="0"/>
          <c:showCatName val="0"/>
          <c:showSerName val="0"/>
          <c:showPercent val="0"/>
          <c:showBubbleSize val="0"/>
        </c:dLbls>
        <c:marker val="1"/>
        <c:smooth val="0"/>
        <c:axId val="3"/>
        <c:axId val="4"/>
      </c:lineChart>
      <c:catAx>
        <c:axId val="1066047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mn-lt"/>
                    <a:ea typeface="Arial"/>
                    <a:cs typeface="Arial"/>
                  </a:defRPr>
                </a:pPr>
                <a:r>
                  <a:rPr lang="en-US" sz="1100" b="0">
                    <a:latin typeface="+mn-lt"/>
                  </a:rPr>
                  <a:t>Cases</a:t>
                </a:r>
              </a:p>
            </c:rich>
          </c:tx>
          <c:layout>
            <c:manualLayout>
              <c:xMode val="edge"/>
              <c:yMode val="edge"/>
              <c:x val="1.4574976725103751E-2"/>
              <c:y val="0.43325468462783617"/>
            </c:manualLayout>
          </c:layout>
          <c:overlay val="0"/>
          <c:spPr>
            <a:noFill/>
            <a:ln w="25400">
              <a:noFill/>
            </a:ln>
          </c:spPr>
        </c:title>
        <c:numFmt formatCode="#,##0_);\(#,##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en-US"/>
          </a:p>
        </c:txPr>
        <c:crossAx val="106604732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38824104902719"/>
              <c:y val="0.442471215488307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6.5682440997480523E-2"/>
          <c:y val="0.92837937940684245"/>
          <c:w val="0.8604910608618811"/>
          <c:h val="5.3467584844577358E-2"/>
        </c:manualLayout>
      </c:layout>
      <c:overlay val="0"/>
      <c:spPr>
        <a:solidFill>
          <a:srgbClr val="FFFFFF"/>
        </a:solidFill>
        <a:ln w="3175">
          <a:solidFill>
            <a:srgbClr val="000000"/>
          </a:solidFill>
          <a:prstDash val="solid"/>
        </a:ln>
      </c:spPr>
      <c:txPr>
        <a:bodyPr/>
        <a:lstStyle/>
        <a:p>
          <a:pPr>
            <a:defRPr sz="1000" b="1"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trlProps/ctrlProp1.xml><?xml version="1.0" encoding="utf-8"?>
<formControlPr xmlns="http://schemas.microsoft.com/office/spreadsheetml/2009/9/main" objectType="Spin" dx="16" fmlaLink="LOOK!$J$2" max="30000" page="10" val="14999"/>
</file>

<file path=xl/ctrlProps/ctrlProp10.xml><?xml version="1.0" encoding="utf-8"?>
<formControlPr xmlns="http://schemas.microsoft.com/office/spreadsheetml/2009/9/main" objectType="Spin" dx="16" fmlaLink="LOOK!$E$2" max="30000" page="10" val="15076"/>
</file>

<file path=xl/ctrlProps/ctrlProp11.xml><?xml version="1.0" encoding="utf-8"?>
<formControlPr xmlns="http://schemas.microsoft.com/office/spreadsheetml/2009/9/main" objectType="Spin" dx="16" fmlaLink="LOOK!$M$2" max="30000" page="10" val="15013"/>
</file>

<file path=xl/ctrlProps/ctrlProp12.xml><?xml version="1.0" encoding="utf-8"?>
<formControlPr xmlns="http://schemas.microsoft.com/office/spreadsheetml/2009/9/main" objectType="Spin" dx="16" fmlaLink="LOOK!$R$2" max="30000" page="10" val="15046"/>
</file>

<file path=xl/ctrlProps/ctrlProp13.xml><?xml version="1.0" encoding="utf-8"?>
<formControlPr xmlns="http://schemas.microsoft.com/office/spreadsheetml/2009/9/main" objectType="Spin" dx="16" fmlaLink="LOOK!$E$2" max="30000" page="10" val="15076"/>
</file>

<file path=xl/ctrlProps/ctrlProp14.xml><?xml version="1.0" encoding="utf-8"?>
<formControlPr xmlns="http://schemas.microsoft.com/office/spreadsheetml/2009/9/main" objectType="Spin" dx="16" fmlaLink="LOOK!$X$2" max="30000" page="10" val="15000"/>
</file>

<file path=xl/ctrlProps/ctrlProp15.xml><?xml version="1.0" encoding="utf-8"?>
<formControlPr xmlns="http://schemas.microsoft.com/office/spreadsheetml/2009/9/main" objectType="Spin" dx="16" fmlaLink="LOOK!$R$2" max="30000" page="10" val="15046"/>
</file>

<file path=xl/ctrlProps/ctrlProp16.xml><?xml version="1.0" encoding="utf-8"?>
<formControlPr xmlns="http://schemas.microsoft.com/office/spreadsheetml/2009/9/main" objectType="Spin" dx="16" fmlaLink="LOOK!$U$2" max="30000" page="10" val="15010"/>
</file>

<file path=xl/ctrlProps/ctrlProp17.xml><?xml version="1.0" encoding="utf-8"?>
<formControlPr xmlns="http://schemas.microsoft.com/office/spreadsheetml/2009/9/main" objectType="Spin" dx="16" fmlaLink="LOOK!$J$2" max="30000" page="10" val="14999"/>
</file>

<file path=xl/ctrlProps/ctrlProp18.xml><?xml version="1.0" encoding="utf-8"?>
<formControlPr xmlns="http://schemas.microsoft.com/office/spreadsheetml/2009/9/main" objectType="Spin" dx="16" fmlaLink="LOOK!$R$2" max="30000" page="10" val="15046"/>
</file>

<file path=xl/ctrlProps/ctrlProp19.xml><?xml version="1.0" encoding="utf-8"?>
<formControlPr xmlns="http://schemas.microsoft.com/office/spreadsheetml/2009/9/main" objectType="Spin" dx="16" fmlaLink="LOOK!$E$2" max="30000" page="10" val="15076"/>
</file>

<file path=xl/ctrlProps/ctrlProp2.xml><?xml version="1.0" encoding="utf-8"?>
<formControlPr xmlns="http://schemas.microsoft.com/office/spreadsheetml/2009/9/main" objectType="Spin" dx="16" fmlaLink="LOOK!$E$2" max="30000" page="10" val="15076"/>
</file>

<file path=xl/ctrlProps/ctrlProp20.xml><?xml version="1.0" encoding="utf-8"?>
<formControlPr xmlns="http://schemas.microsoft.com/office/spreadsheetml/2009/9/main" objectType="Spin" dx="16" fmlaLink="LOOK!$M$2" max="30000" page="10" val="15013"/>
</file>

<file path=xl/ctrlProps/ctrlProp21.xml><?xml version="1.0" encoding="utf-8"?>
<formControlPr xmlns="http://schemas.microsoft.com/office/spreadsheetml/2009/9/main" objectType="Spin" dx="16" fmlaLink="LOOK!$C$2" max="30000" page="10" val="15243"/>
</file>

<file path=xl/ctrlProps/ctrlProp22.xml><?xml version="1.0" encoding="utf-8"?>
<formControlPr xmlns="http://schemas.microsoft.com/office/spreadsheetml/2009/9/main" objectType="Spin" dx="16" fmlaLink="LOOK!$J$2" max="30000" page="10" val="14999"/>
</file>

<file path=xl/ctrlProps/ctrlProp23.xml><?xml version="1.0" encoding="utf-8"?>
<formControlPr xmlns="http://schemas.microsoft.com/office/spreadsheetml/2009/9/main" objectType="Spin" dx="16" fmlaLink="LOOK!$E$2" max="30000" page="10" val="15076"/>
</file>

<file path=xl/ctrlProps/ctrlProp24.xml><?xml version="1.0" encoding="utf-8"?>
<formControlPr xmlns="http://schemas.microsoft.com/office/spreadsheetml/2009/9/main" objectType="Spin" dx="16" fmlaLink="$M$2" max="30000" page="10" val="15013"/>
</file>

<file path=xl/ctrlProps/ctrlProp25.xml><?xml version="1.0" encoding="utf-8"?>
<formControlPr xmlns="http://schemas.microsoft.com/office/spreadsheetml/2009/9/main" objectType="Spin" dx="16" fmlaLink="LOOK!$R$2" max="30000" page="10" val="15046"/>
</file>

<file path=xl/ctrlProps/ctrlProp26.xml><?xml version="1.0" encoding="utf-8"?>
<formControlPr xmlns="http://schemas.microsoft.com/office/spreadsheetml/2009/9/main" objectType="Spin" dx="16" fmlaLink="LOOK!$R$2" max="30000" page="10" val="15046"/>
</file>

<file path=xl/ctrlProps/ctrlProp27.xml><?xml version="1.0" encoding="utf-8"?>
<formControlPr xmlns="http://schemas.microsoft.com/office/spreadsheetml/2009/9/main" objectType="Spin" dx="16" fmlaLink="LOOK!$C$2" max="30000" page="10" val="15243"/>
</file>

<file path=xl/ctrlProps/ctrlProp28.xml><?xml version="1.0" encoding="utf-8"?>
<formControlPr xmlns="http://schemas.microsoft.com/office/spreadsheetml/2009/9/main" objectType="Spin" dx="16" fmlaLink="LOOK!$E$2" max="30000" page="10" val="15076"/>
</file>

<file path=xl/ctrlProps/ctrlProp29.xml><?xml version="1.0" encoding="utf-8"?>
<formControlPr xmlns="http://schemas.microsoft.com/office/spreadsheetml/2009/9/main" objectType="Spin" dx="16" fmlaLink="$M$2" max="30000" page="10" val="15013"/>
</file>

<file path=xl/ctrlProps/ctrlProp3.xml><?xml version="1.0" encoding="utf-8"?>
<formControlPr xmlns="http://schemas.microsoft.com/office/spreadsheetml/2009/9/main" objectType="Spin" dx="16" fmlaLink="LOOK!$M$2" max="30000" page="10" val="15013"/>
</file>

<file path=xl/ctrlProps/ctrlProp30.xml><?xml version="1.0" encoding="utf-8"?>
<formControlPr xmlns="http://schemas.microsoft.com/office/spreadsheetml/2009/9/main" objectType="Spin" dx="16" fmlaLink="LOOK!$U$2" max="30000" page="10" val="15010"/>
</file>

<file path=xl/ctrlProps/ctrlProp31.xml><?xml version="1.0" encoding="utf-8"?>
<formControlPr xmlns="http://schemas.microsoft.com/office/spreadsheetml/2009/9/main" objectType="Spin" dx="16" fmlaLink="$X$2" max="30000" page="10" val="15000"/>
</file>

<file path=xl/ctrlProps/ctrlProp32.xml><?xml version="1.0" encoding="utf-8"?>
<formControlPr xmlns="http://schemas.microsoft.com/office/spreadsheetml/2009/9/main" objectType="Spin" dx="16" fmlaLink="LOOK!$C$2" max="30000" page="10" val="15243"/>
</file>

<file path=xl/ctrlProps/ctrlProp33.xml><?xml version="1.0" encoding="utf-8"?>
<formControlPr xmlns="http://schemas.microsoft.com/office/spreadsheetml/2009/9/main" objectType="Spin" dx="16" fmlaLink="LOOK!$E$2" max="30000" page="10" val="15076"/>
</file>

<file path=xl/ctrlProps/ctrlProp34.xml><?xml version="1.0" encoding="utf-8"?>
<formControlPr xmlns="http://schemas.microsoft.com/office/spreadsheetml/2009/9/main" objectType="Spin" dx="16" fmlaLink="LOOK!$R$2" max="30000" page="10" val="15046"/>
</file>

<file path=xl/ctrlProps/ctrlProp35.xml><?xml version="1.0" encoding="utf-8"?>
<formControlPr xmlns="http://schemas.microsoft.com/office/spreadsheetml/2009/9/main" objectType="Spin" dx="16" fmlaLink="$M$2" max="30000" page="10" val="15013"/>
</file>

<file path=xl/ctrlProps/ctrlProp36.xml><?xml version="1.0" encoding="utf-8"?>
<formControlPr xmlns="http://schemas.microsoft.com/office/spreadsheetml/2009/9/main" objectType="Spin" dx="16" fmlaLink="LOOK!$C$2" max="30000" page="10" val="15243"/>
</file>

<file path=xl/ctrlProps/ctrlProp37.xml><?xml version="1.0" encoding="utf-8"?>
<formControlPr xmlns="http://schemas.microsoft.com/office/spreadsheetml/2009/9/main" objectType="Spin" dx="16" fmlaLink="LOOK!$E$2" max="30000" page="10" val="15076"/>
</file>

<file path=xl/ctrlProps/ctrlProp38.xml><?xml version="1.0" encoding="utf-8"?>
<formControlPr xmlns="http://schemas.microsoft.com/office/spreadsheetml/2009/9/main" objectType="Spin" dx="16" fmlaLink="LOOK!$R$2" max="30000" page="10" val="15046"/>
</file>

<file path=xl/ctrlProps/ctrlProp39.xml><?xml version="1.0" encoding="utf-8"?>
<formControlPr xmlns="http://schemas.microsoft.com/office/spreadsheetml/2009/9/main" objectType="Spin" dx="16" fmlaLink="LOOK!$M$2" max="30000" page="10" val="15013"/>
</file>

<file path=xl/ctrlProps/ctrlProp4.xml><?xml version="1.0" encoding="utf-8"?>
<formControlPr xmlns="http://schemas.microsoft.com/office/spreadsheetml/2009/9/main" objectType="Spin" dx="16" fmlaLink="LOOK!$R$2" max="30000" page="10" val="15046"/>
</file>

<file path=xl/ctrlProps/ctrlProp40.xml><?xml version="1.0" encoding="utf-8"?>
<formControlPr xmlns="http://schemas.microsoft.com/office/spreadsheetml/2009/9/main" objectType="Spin" dx="16" fmlaLink="LOOK!$J$2" max="30000" page="10" val="14999"/>
</file>

<file path=xl/ctrlProps/ctrlProp5.xml><?xml version="1.0" encoding="utf-8"?>
<formControlPr xmlns="http://schemas.microsoft.com/office/spreadsheetml/2009/9/main" objectType="Spin" dx="16" fmlaLink="LOOK!$E$2" max="30000" page="10" val="15076"/>
</file>

<file path=xl/ctrlProps/ctrlProp6.xml><?xml version="1.0" encoding="utf-8"?>
<formControlPr xmlns="http://schemas.microsoft.com/office/spreadsheetml/2009/9/main" objectType="Spin" dx="16" fmlaLink="LOOK!$C$2" max="30000" page="10" val="15243"/>
</file>

<file path=xl/ctrlProps/ctrlProp7.xml><?xml version="1.0" encoding="utf-8"?>
<formControlPr xmlns="http://schemas.microsoft.com/office/spreadsheetml/2009/9/main" objectType="Spin" dx="16" fmlaLink="LOOK!$M$2" max="30000" page="10" val="15013"/>
</file>

<file path=xl/ctrlProps/ctrlProp8.xml><?xml version="1.0" encoding="utf-8"?>
<formControlPr xmlns="http://schemas.microsoft.com/office/spreadsheetml/2009/9/main" objectType="Spin" dx="16" fmlaLink="LOOK!$E$2" max="30000" page="10" val="15076"/>
</file>

<file path=xl/ctrlProps/ctrlProp9.xml><?xml version="1.0" encoding="utf-8"?>
<formControlPr xmlns="http://schemas.microsoft.com/office/spreadsheetml/2009/9/main" objectType="Spin" dx="16" fmlaLink="LOOK!$C$2" max="30000" page="10" val="1524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2038350</xdr:colOff>
      <xdr:row>34</xdr:row>
      <xdr:rowOff>0</xdr:rowOff>
    </xdr:to>
    <xdr:graphicFrame macro="">
      <xdr:nvGraphicFramePr>
        <xdr:cNvPr id="9490" name="Chart 1">
          <a:extLst>
            <a:ext uri="{FF2B5EF4-FFF2-40B4-BE49-F238E27FC236}">
              <a16:creationId xmlns:a16="http://schemas.microsoft.com/office/drawing/2014/main" id="{00000000-0008-0000-0000-0000122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45720</xdr:colOff>
          <xdr:row>3</xdr:row>
          <xdr:rowOff>7620</xdr:rowOff>
        </xdr:from>
        <xdr:to>
          <xdr:col>3</xdr:col>
          <xdr:colOff>289560</xdr:colOff>
          <xdr:row>3</xdr:row>
          <xdr:rowOff>297180</xdr:rowOff>
        </xdr:to>
        <xdr:sp macro="" textlink="">
          <xdr:nvSpPr>
            <xdr:cNvPr id="9218" name="Spinner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xdr:row>
          <xdr:rowOff>7620</xdr:rowOff>
        </xdr:from>
        <xdr:to>
          <xdr:col>5</xdr:col>
          <xdr:colOff>289560</xdr:colOff>
          <xdr:row>3</xdr:row>
          <xdr:rowOff>297180</xdr:rowOff>
        </xdr:to>
        <xdr:sp macro="" textlink="">
          <xdr:nvSpPr>
            <xdr:cNvPr id="9219" name="Spinner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3</xdr:row>
          <xdr:rowOff>22860</xdr:rowOff>
        </xdr:from>
        <xdr:to>
          <xdr:col>7</xdr:col>
          <xdr:colOff>297180</xdr:colOff>
          <xdr:row>4</xdr:row>
          <xdr:rowOff>0</xdr:rowOff>
        </xdr:to>
        <xdr:sp macro="" textlink="">
          <xdr:nvSpPr>
            <xdr:cNvPr id="9220" name="Spinner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xdr:row>
          <xdr:rowOff>7620</xdr:rowOff>
        </xdr:from>
        <xdr:to>
          <xdr:col>1</xdr:col>
          <xdr:colOff>297180</xdr:colOff>
          <xdr:row>3</xdr:row>
          <xdr:rowOff>297180</xdr:rowOff>
        </xdr:to>
        <xdr:sp macro="" textlink="">
          <xdr:nvSpPr>
            <xdr:cNvPr id="9221" name="Spinner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3</xdr:row>
          <xdr:rowOff>22860</xdr:rowOff>
        </xdr:from>
        <xdr:to>
          <xdr:col>5</xdr:col>
          <xdr:colOff>297180</xdr:colOff>
          <xdr:row>4</xdr:row>
          <xdr:rowOff>0</xdr:rowOff>
        </xdr:to>
        <xdr:sp macro="" textlink="">
          <xdr:nvSpPr>
            <xdr:cNvPr id="9222" name="Spinner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3</xdr:row>
          <xdr:rowOff>0</xdr:rowOff>
        </xdr:from>
        <xdr:to>
          <xdr:col>1</xdr:col>
          <xdr:colOff>289560</xdr:colOff>
          <xdr:row>4</xdr:row>
          <xdr:rowOff>0</xdr:rowOff>
        </xdr:to>
        <xdr:sp macro="" textlink="">
          <xdr:nvSpPr>
            <xdr:cNvPr id="7171" name="Spinner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541020</xdr:colOff>
          <xdr:row>3</xdr:row>
          <xdr:rowOff>0</xdr:rowOff>
        </xdr:from>
        <xdr:to>
          <xdr:col>10</xdr:col>
          <xdr:colOff>830580</xdr:colOff>
          <xdr:row>4</xdr:row>
          <xdr:rowOff>0</xdr:rowOff>
        </xdr:to>
        <xdr:sp macro="" textlink="">
          <xdr:nvSpPr>
            <xdr:cNvPr id="7173" name="Spinner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3</xdr:row>
          <xdr:rowOff>0</xdr:rowOff>
        </xdr:from>
        <xdr:to>
          <xdr:col>4</xdr:col>
          <xdr:colOff>838200</xdr:colOff>
          <xdr:row>4</xdr:row>
          <xdr:rowOff>0</xdr:rowOff>
        </xdr:to>
        <xdr:sp macro="" textlink="">
          <xdr:nvSpPr>
            <xdr:cNvPr id="7175" name="Spinner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9525</xdr:colOff>
      <xdr:row>33</xdr:row>
      <xdr:rowOff>133350</xdr:rowOff>
    </xdr:to>
    <xdr:graphicFrame macro="">
      <xdr:nvGraphicFramePr>
        <xdr:cNvPr id="10514" name="Chart 6">
          <a:extLst>
            <a:ext uri="{FF2B5EF4-FFF2-40B4-BE49-F238E27FC236}">
              <a16:creationId xmlns:a16="http://schemas.microsoft.com/office/drawing/2014/main" id="{00000000-0008-0000-0200-000012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45720</xdr:colOff>
          <xdr:row>3</xdr:row>
          <xdr:rowOff>7620</xdr:rowOff>
        </xdr:from>
        <xdr:to>
          <xdr:col>3</xdr:col>
          <xdr:colOff>289560</xdr:colOff>
          <xdr:row>3</xdr:row>
          <xdr:rowOff>297180</xdr:rowOff>
        </xdr:to>
        <xdr:sp macro="" textlink="">
          <xdr:nvSpPr>
            <xdr:cNvPr id="10242" name="Spinner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xdr:row>
          <xdr:rowOff>7620</xdr:rowOff>
        </xdr:from>
        <xdr:to>
          <xdr:col>5</xdr:col>
          <xdr:colOff>289560</xdr:colOff>
          <xdr:row>3</xdr:row>
          <xdr:rowOff>297180</xdr:rowOff>
        </xdr:to>
        <xdr:sp macro="" textlink="">
          <xdr:nvSpPr>
            <xdr:cNvPr id="10243" name="Spinner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3</xdr:row>
          <xdr:rowOff>22860</xdr:rowOff>
        </xdr:from>
        <xdr:to>
          <xdr:col>7</xdr:col>
          <xdr:colOff>297180</xdr:colOff>
          <xdr:row>4</xdr:row>
          <xdr:rowOff>0</xdr:rowOff>
        </xdr:to>
        <xdr:sp macro="" textlink="">
          <xdr:nvSpPr>
            <xdr:cNvPr id="10244" name="Spinner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xdr:row>
          <xdr:rowOff>7620</xdr:rowOff>
        </xdr:from>
        <xdr:to>
          <xdr:col>1</xdr:col>
          <xdr:colOff>297180</xdr:colOff>
          <xdr:row>3</xdr:row>
          <xdr:rowOff>297180</xdr:rowOff>
        </xdr:to>
        <xdr:sp macro="" textlink="">
          <xdr:nvSpPr>
            <xdr:cNvPr id="10245" name="Spinner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7</xdr:row>
      <xdr:rowOff>0</xdr:rowOff>
    </xdr:from>
    <xdr:to>
      <xdr:col>9</xdr:col>
      <xdr:colOff>0</xdr:colOff>
      <xdr:row>35</xdr:row>
      <xdr:rowOff>0</xdr:rowOff>
    </xdr:to>
    <xdr:graphicFrame macro="">
      <xdr:nvGraphicFramePr>
        <xdr:cNvPr id="11538" name="Chart 2">
          <a:extLst>
            <a:ext uri="{FF2B5EF4-FFF2-40B4-BE49-F238E27FC236}">
              <a16:creationId xmlns:a16="http://schemas.microsoft.com/office/drawing/2014/main" id="{00000000-0008-0000-0300-0000122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76200</xdr:colOff>
          <xdr:row>5</xdr:row>
          <xdr:rowOff>7620</xdr:rowOff>
        </xdr:from>
        <xdr:to>
          <xdr:col>7</xdr:col>
          <xdr:colOff>312420</xdr:colOff>
          <xdr:row>5</xdr:row>
          <xdr:rowOff>297180</xdr:rowOff>
        </xdr:to>
        <xdr:sp macro="" textlink="">
          <xdr:nvSpPr>
            <xdr:cNvPr id="11267" name="Spinner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7620</xdr:rowOff>
        </xdr:from>
        <xdr:to>
          <xdr:col>1</xdr:col>
          <xdr:colOff>312420</xdr:colOff>
          <xdr:row>5</xdr:row>
          <xdr:rowOff>297180</xdr:rowOff>
        </xdr:to>
        <xdr:sp macro="" textlink="">
          <xdr:nvSpPr>
            <xdr:cNvPr id="11268" name="Spinner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7620</xdr:rowOff>
        </xdr:from>
        <xdr:to>
          <xdr:col>3</xdr:col>
          <xdr:colOff>312420</xdr:colOff>
          <xdr:row>5</xdr:row>
          <xdr:rowOff>297180</xdr:rowOff>
        </xdr:to>
        <xdr:sp macro="" textlink="">
          <xdr:nvSpPr>
            <xdr:cNvPr id="11269" name="Spinner 5" hidden="1">
              <a:extLst>
                <a:ext uri="{63B3BB69-23CF-44E3-9099-C40C66FF867C}">
                  <a14:compatExt spid="_x0000_s11269"/>
                </a:ext>
                <a:ext uri="{FF2B5EF4-FFF2-40B4-BE49-F238E27FC236}">
                  <a16:creationId xmlns:a16="http://schemas.microsoft.com/office/drawing/2014/main" id="{00000000-0008-0000-0300-000005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5</xdr:row>
          <xdr:rowOff>7620</xdr:rowOff>
        </xdr:from>
        <xdr:to>
          <xdr:col>5</xdr:col>
          <xdr:colOff>327660</xdr:colOff>
          <xdr:row>5</xdr:row>
          <xdr:rowOff>297180</xdr:rowOff>
        </xdr:to>
        <xdr:sp macro="" textlink="">
          <xdr:nvSpPr>
            <xdr:cNvPr id="11270" name="Spinner 6" hidden="1">
              <a:extLst>
                <a:ext uri="{63B3BB69-23CF-44E3-9099-C40C66FF867C}">
                  <a14:compatExt spid="_x0000_s11270"/>
                </a:ext>
                <a:ext uri="{FF2B5EF4-FFF2-40B4-BE49-F238E27FC236}">
                  <a16:creationId xmlns:a16="http://schemas.microsoft.com/office/drawing/2014/main" id="{00000000-0008-0000-0300-000006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xdr:colOff>
      <xdr:row>5</xdr:row>
      <xdr:rowOff>0</xdr:rowOff>
    </xdr:from>
    <xdr:to>
      <xdr:col>8</xdr:col>
      <xdr:colOff>2028826</xdr:colOff>
      <xdr:row>33</xdr:row>
      <xdr:rowOff>133350</xdr:rowOff>
    </xdr:to>
    <xdr:graphicFrame macro="">
      <xdr:nvGraphicFramePr>
        <xdr:cNvPr id="13585" name="Chart 1">
          <a:extLst>
            <a:ext uri="{FF2B5EF4-FFF2-40B4-BE49-F238E27FC236}">
              <a16:creationId xmlns:a16="http://schemas.microsoft.com/office/drawing/2014/main" id="{00000000-0008-0000-0400-0000113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45720</xdr:colOff>
          <xdr:row>3</xdr:row>
          <xdr:rowOff>7620</xdr:rowOff>
        </xdr:from>
        <xdr:to>
          <xdr:col>1</xdr:col>
          <xdr:colOff>289560</xdr:colOff>
          <xdr:row>3</xdr:row>
          <xdr:rowOff>297180</xdr:rowOff>
        </xdr:to>
        <xdr:sp macro="" textlink="">
          <xdr:nvSpPr>
            <xdr:cNvPr id="13314" name="Spinner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xdr:row>
          <xdr:rowOff>7620</xdr:rowOff>
        </xdr:from>
        <xdr:to>
          <xdr:col>3</xdr:col>
          <xdr:colOff>297180</xdr:colOff>
          <xdr:row>3</xdr:row>
          <xdr:rowOff>297180</xdr:rowOff>
        </xdr:to>
        <xdr:sp macro="" textlink="">
          <xdr:nvSpPr>
            <xdr:cNvPr id="13315" name="Spinner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xdr:row>
          <xdr:rowOff>7620</xdr:rowOff>
        </xdr:from>
        <xdr:to>
          <xdr:col>5</xdr:col>
          <xdr:colOff>289560</xdr:colOff>
          <xdr:row>3</xdr:row>
          <xdr:rowOff>297180</xdr:rowOff>
        </xdr:to>
        <xdr:sp macro="" textlink="">
          <xdr:nvSpPr>
            <xdr:cNvPr id="13316" name="Spinner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3</xdr:row>
          <xdr:rowOff>22860</xdr:rowOff>
        </xdr:from>
        <xdr:to>
          <xdr:col>7</xdr:col>
          <xdr:colOff>297180</xdr:colOff>
          <xdr:row>4</xdr:row>
          <xdr:rowOff>0</xdr:rowOff>
        </xdr:to>
        <xdr:sp macro="" textlink="">
          <xdr:nvSpPr>
            <xdr:cNvPr id="13317" name="Spinner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22860</xdr:colOff>
          <xdr:row>1</xdr:row>
          <xdr:rowOff>0</xdr:rowOff>
        </xdr:from>
        <xdr:to>
          <xdr:col>1</xdr:col>
          <xdr:colOff>259080</xdr:colOff>
          <xdr:row>3</xdr:row>
          <xdr:rowOff>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175260</xdr:colOff>
          <xdr:row>1</xdr:row>
          <xdr:rowOff>0</xdr:rowOff>
        </xdr:from>
        <xdr:to>
          <xdr:col>8</xdr:col>
          <xdr:colOff>411480</xdr:colOff>
          <xdr:row>3</xdr:row>
          <xdr:rowOff>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7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1</xdr:row>
          <xdr:rowOff>0</xdr:rowOff>
        </xdr:from>
        <xdr:to>
          <xdr:col>3</xdr:col>
          <xdr:colOff>426720</xdr:colOff>
          <xdr:row>3</xdr:row>
          <xdr:rowOff>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175260</xdr:colOff>
          <xdr:row>1</xdr:row>
          <xdr:rowOff>0</xdr:rowOff>
        </xdr:from>
        <xdr:to>
          <xdr:col>11</xdr:col>
          <xdr:colOff>411480</xdr:colOff>
          <xdr:row>3</xdr:row>
          <xdr:rowOff>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7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160020</xdr:colOff>
          <xdr:row>1</xdr:row>
          <xdr:rowOff>0</xdr:rowOff>
        </xdr:from>
        <xdr:to>
          <xdr:col>16</xdr:col>
          <xdr:colOff>403860</xdr:colOff>
          <xdr:row>3</xdr:row>
          <xdr:rowOff>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7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99060</xdr:colOff>
          <xdr:row>60</xdr:row>
          <xdr:rowOff>7620</xdr:rowOff>
        </xdr:from>
        <xdr:to>
          <xdr:col>3</xdr:col>
          <xdr:colOff>335280</xdr:colOff>
          <xdr:row>62</xdr:row>
          <xdr:rowOff>7620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700-00000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xdr:colOff>
          <xdr:row>60</xdr:row>
          <xdr:rowOff>0</xdr:rowOff>
        </xdr:from>
        <xdr:to>
          <xdr:col>1</xdr:col>
          <xdr:colOff>259080</xdr:colOff>
          <xdr:row>62</xdr:row>
          <xdr:rowOff>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700-00000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121920</xdr:colOff>
          <xdr:row>60</xdr:row>
          <xdr:rowOff>0</xdr:rowOff>
        </xdr:from>
        <xdr:to>
          <xdr:col>2</xdr:col>
          <xdr:colOff>365760</xdr:colOff>
          <xdr:row>62</xdr:row>
          <xdr:rowOff>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700-000009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144780</xdr:colOff>
          <xdr:row>60</xdr:row>
          <xdr:rowOff>0</xdr:rowOff>
        </xdr:from>
        <xdr:to>
          <xdr:col>4</xdr:col>
          <xdr:colOff>381000</xdr:colOff>
          <xdr:row>62</xdr:row>
          <xdr:rowOff>0</xdr:rowOff>
        </xdr:to>
        <xdr:sp macro="" textlink="">
          <xdr:nvSpPr>
            <xdr:cNvPr id="5131" name="Spinner 11" hidden="1">
              <a:extLst>
                <a:ext uri="{63B3BB69-23CF-44E3-9099-C40C66FF867C}">
                  <a14:compatExt spid="_x0000_s5131"/>
                </a:ext>
                <a:ext uri="{FF2B5EF4-FFF2-40B4-BE49-F238E27FC236}">
                  <a16:creationId xmlns:a16="http://schemas.microsoft.com/office/drawing/2014/main" id="{00000000-0008-0000-0700-00000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160020</xdr:colOff>
          <xdr:row>1</xdr:row>
          <xdr:rowOff>0</xdr:rowOff>
        </xdr:from>
        <xdr:to>
          <xdr:col>19</xdr:col>
          <xdr:colOff>403860</xdr:colOff>
          <xdr:row>3</xdr:row>
          <xdr:rowOff>0</xdr:rowOff>
        </xdr:to>
        <xdr:sp macro="" textlink="">
          <xdr:nvSpPr>
            <xdr:cNvPr id="5158" name="Spinner 38" hidden="1">
              <a:extLst>
                <a:ext uri="{63B3BB69-23CF-44E3-9099-C40C66FF867C}">
                  <a14:compatExt spid="_x0000_s5158"/>
                </a:ext>
                <a:ext uri="{FF2B5EF4-FFF2-40B4-BE49-F238E27FC236}">
                  <a16:creationId xmlns:a16="http://schemas.microsoft.com/office/drawing/2014/main" id="{00000000-0008-0000-0700-00002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1</xdr:row>
          <xdr:rowOff>0</xdr:rowOff>
        </xdr:from>
        <xdr:to>
          <xdr:col>22</xdr:col>
          <xdr:colOff>388620</xdr:colOff>
          <xdr:row>3</xdr:row>
          <xdr:rowOff>0</xdr:rowOff>
        </xdr:to>
        <xdr:sp macro="" textlink="">
          <xdr:nvSpPr>
            <xdr:cNvPr id="5159" name="Spinner 39" hidden="1">
              <a:extLst>
                <a:ext uri="{63B3BB69-23CF-44E3-9099-C40C66FF867C}">
                  <a14:compatExt spid="_x0000_s5159"/>
                </a:ext>
                <a:ext uri="{FF2B5EF4-FFF2-40B4-BE49-F238E27FC236}">
                  <a16:creationId xmlns:a16="http://schemas.microsoft.com/office/drawing/2014/main" id="{00000000-0008-0000-0700-00002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xdr:colOff>
          <xdr:row>120</xdr:row>
          <xdr:rowOff>0</xdr:rowOff>
        </xdr:from>
        <xdr:to>
          <xdr:col>1</xdr:col>
          <xdr:colOff>259080</xdr:colOff>
          <xdr:row>122</xdr:row>
          <xdr:rowOff>0</xdr:rowOff>
        </xdr:to>
        <xdr:sp macro="" textlink="">
          <xdr:nvSpPr>
            <xdr:cNvPr id="5160" name="Spinner 40" hidden="1">
              <a:extLst>
                <a:ext uri="{63B3BB69-23CF-44E3-9099-C40C66FF867C}">
                  <a14:compatExt spid="_x0000_s5160"/>
                </a:ext>
                <a:ext uri="{FF2B5EF4-FFF2-40B4-BE49-F238E27FC236}">
                  <a16:creationId xmlns:a16="http://schemas.microsoft.com/office/drawing/2014/main" id="{00000000-0008-0000-0700-00002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121920</xdr:colOff>
          <xdr:row>119</xdr:row>
          <xdr:rowOff>137160</xdr:rowOff>
        </xdr:from>
        <xdr:to>
          <xdr:col>2</xdr:col>
          <xdr:colOff>365760</xdr:colOff>
          <xdr:row>121</xdr:row>
          <xdr:rowOff>137160</xdr:rowOff>
        </xdr:to>
        <xdr:sp macro="" textlink="">
          <xdr:nvSpPr>
            <xdr:cNvPr id="5161" name="Spinner 41" hidden="1">
              <a:extLst>
                <a:ext uri="{63B3BB69-23CF-44E3-9099-C40C66FF867C}">
                  <a14:compatExt spid="_x0000_s5161"/>
                </a:ext>
                <a:ext uri="{FF2B5EF4-FFF2-40B4-BE49-F238E27FC236}">
                  <a16:creationId xmlns:a16="http://schemas.microsoft.com/office/drawing/2014/main" id="{00000000-0008-0000-0700-000029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106680</xdr:colOff>
          <xdr:row>120</xdr:row>
          <xdr:rowOff>0</xdr:rowOff>
        </xdr:from>
        <xdr:to>
          <xdr:col>3</xdr:col>
          <xdr:colOff>342900</xdr:colOff>
          <xdr:row>122</xdr:row>
          <xdr:rowOff>0</xdr:rowOff>
        </xdr:to>
        <xdr:sp macro="" textlink="">
          <xdr:nvSpPr>
            <xdr:cNvPr id="5162" name="Spinner 42" hidden="1">
              <a:extLst>
                <a:ext uri="{63B3BB69-23CF-44E3-9099-C40C66FF867C}">
                  <a14:compatExt spid="_x0000_s5162"/>
                </a:ext>
                <a:ext uri="{FF2B5EF4-FFF2-40B4-BE49-F238E27FC236}">
                  <a16:creationId xmlns:a16="http://schemas.microsoft.com/office/drawing/2014/main" id="{00000000-0008-0000-0700-00002A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137160</xdr:colOff>
          <xdr:row>120</xdr:row>
          <xdr:rowOff>0</xdr:rowOff>
        </xdr:from>
        <xdr:to>
          <xdr:col>4</xdr:col>
          <xdr:colOff>373380</xdr:colOff>
          <xdr:row>122</xdr:row>
          <xdr:rowOff>0</xdr:rowOff>
        </xdr:to>
        <xdr:sp macro="" textlink="">
          <xdr:nvSpPr>
            <xdr:cNvPr id="5163" name="Spinner 43" hidden="1">
              <a:extLst>
                <a:ext uri="{63B3BB69-23CF-44E3-9099-C40C66FF867C}">
                  <a14:compatExt spid="_x0000_s5163"/>
                </a:ext>
                <a:ext uri="{FF2B5EF4-FFF2-40B4-BE49-F238E27FC236}">
                  <a16:creationId xmlns:a16="http://schemas.microsoft.com/office/drawing/2014/main" id="{00000000-0008-0000-0700-00002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4</xdr:row>
          <xdr:rowOff>7620</xdr:rowOff>
        </xdr:from>
        <xdr:to>
          <xdr:col>1</xdr:col>
          <xdr:colOff>289560</xdr:colOff>
          <xdr:row>6</xdr:row>
          <xdr:rowOff>7620</xdr:rowOff>
        </xdr:to>
        <xdr:sp macro="" textlink="">
          <xdr:nvSpPr>
            <xdr:cNvPr id="12289" name="Spinner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121920</xdr:colOff>
          <xdr:row>3</xdr:row>
          <xdr:rowOff>137160</xdr:rowOff>
        </xdr:from>
        <xdr:to>
          <xdr:col>2</xdr:col>
          <xdr:colOff>365760</xdr:colOff>
          <xdr:row>5</xdr:row>
          <xdr:rowOff>137160</xdr:rowOff>
        </xdr:to>
        <xdr:sp macro="" textlink="">
          <xdr:nvSpPr>
            <xdr:cNvPr id="12290" name="Spinner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106680</xdr:colOff>
          <xdr:row>4</xdr:row>
          <xdr:rowOff>0</xdr:rowOff>
        </xdr:from>
        <xdr:to>
          <xdr:col>3</xdr:col>
          <xdr:colOff>342900</xdr:colOff>
          <xdr:row>6</xdr:row>
          <xdr:rowOff>0</xdr:rowOff>
        </xdr:to>
        <xdr:sp macro="" textlink="">
          <xdr:nvSpPr>
            <xdr:cNvPr id="12291" name="Spinner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137160</xdr:colOff>
          <xdr:row>3</xdr:row>
          <xdr:rowOff>137160</xdr:rowOff>
        </xdr:from>
        <xdr:to>
          <xdr:col>4</xdr:col>
          <xdr:colOff>373380</xdr:colOff>
          <xdr:row>5</xdr:row>
          <xdr:rowOff>137160</xdr:rowOff>
        </xdr:to>
        <xdr:sp macro="" textlink="">
          <xdr:nvSpPr>
            <xdr:cNvPr id="12292" name="Spinner 4" hidden="1">
              <a:extLst>
                <a:ext uri="{63B3BB69-23CF-44E3-9099-C40C66FF867C}">
                  <a14:compatExt spid="_x0000_s12292"/>
                </a:ext>
                <a:ext uri="{FF2B5EF4-FFF2-40B4-BE49-F238E27FC236}">
                  <a16:creationId xmlns:a16="http://schemas.microsoft.com/office/drawing/2014/main" id="{00000000-0008-0000-0800-000004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137160</xdr:colOff>
          <xdr:row>4</xdr:row>
          <xdr:rowOff>7620</xdr:rowOff>
        </xdr:from>
        <xdr:to>
          <xdr:col>5</xdr:col>
          <xdr:colOff>373380</xdr:colOff>
          <xdr:row>6</xdr:row>
          <xdr:rowOff>7620</xdr:rowOff>
        </xdr:to>
        <xdr:sp macro="" textlink="">
          <xdr:nvSpPr>
            <xdr:cNvPr id="12293" name="Spinner 5" hidden="1">
              <a:extLst>
                <a:ext uri="{63B3BB69-23CF-44E3-9099-C40C66FF867C}">
                  <a14:compatExt spid="_x0000_s12293"/>
                </a:ext>
                <a:ext uri="{FF2B5EF4-FFF2-40B4-BE49-F238E27FC236}">
                  <a16:creationId xmlns:a16="http://schemas.microsoft.com/office/drawing/2014/main" id="{00000000-0008-0000-0800-000005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printerSettings" Target="../printerSettings/printerSettings6.bin"/><Relationship Id="rId7" Type="http://schemas.openxmlformats.org/officeDocument/2006/relationships/ctrlProp" Target="../ctrlProps/ctrlProp7.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printerSettings" Target="../printerSettings/printerSettings9.bin"/><Relationship Id="rId7" Type="http://schemas.openxmlformats.org/officeDocument/2006/relationships/ctrlProp" Target="../ctrlProps/ctrlProp10.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9.xml"/><Relationship Id="rId5" Type="http://schemas.openxmlformats.org/officeDocument/2006/relationships/vmlDrawing" Target="../drawings/vmlDrawing3.vml"/><Relationship Id="rId4" Type="http://schemas.openxmlformats.org/officeDocument/2006/relationships/drawing" Target="../drawings/drawing3.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printerSettings" Target="../printerSettings/printerSettings12.bin"/><Relationship Id="rId7" Type="http://schemas.openxmlformats.org/officeDocument/2006/relationships/ctrlProp" Target="../ctrlProps/ctrlProp1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13.xml"/><Relationship Id="rId5" Type="http://schemas.openxmlformats.org/officeDocument/2006/relationships/vmlDrawing" Target="../drawings/vmlDrawing4.vml"/><Relationship Id="rId4" Type="http://schemas.openxmlformats.org/officeDocument/2006/relationships/drawing" Target="../drawings/drawing4.xml"/><Relationship Id="rId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drawing" Target="../drawings/drawing5.xml"/><Relationship Id="rId7" Type="http://schemas.openxmlformats.org/officeDocument/2006/relationships/ctrlProp" Target="../ctrlProps/ctrlProp19.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6.v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6.xml"/><Relationship Id="rId16" Type="http://schemas.openxmlformats.org/officeDocument/2006/relationships/ctrlProp" Target="../ctrlProps/ctrlProp33.xml"/><Relationship Id="rId1" Type="http://schemas.openxmlformats.org/officeDocument/2006/relationships/printerSettings" Target="../printerSettings/printerSettings1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printerSettings" Target="../printerSettings/printerSettings19.bin"/><Relationship Id="rId7" Type="http://schemas.openxmlformats.org/officeDocument/2006/relationships/ctrlProp" Target="../ctrlProps/ctrlProp37.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trlProp" Target="../ctrlProps/ctrlProp36.xml"/><Relationship Id="rId5" Type="http://schemas.openxmlformats.org/officeDocument/2006/relationships/vmlDrawing" Target="../drawings/vmlDrawing7.vml"/><Relationship Id="rId10" Type="http://schemas.openxmlformats.org/officeDocument/2006/relationships/ctrlProp" Target="../ctrlProps/ctrlProp40.xml"/><Relationship Id="rId4" Type="http://schemas.openxmlformats.org/officeDocument/2006/relationships/drawing" Target="../drawings/drawing7.xml"/><Relationship Id="rId9"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36"/>
  <sheetViews>
    <sheetView showGridLines="0" tabSelected="1" showRuler="0" workbookViewId="0">
      <selection activeCell="O14" sqref="O14"/>
    </sheetView>
  </sheetViews>
  <sheetFormatPr defaultRowHeight="10.199999999999999" x14ac:dyDescent="0.2"/>
  <cols>
    <col min="1" max="1" width="2.85546875" customWidth="1"/>
    <col min="2" max="2" width="5.85546875" customWidth="1"/>
    <col min="3" max="3" width="35.85546875" customWidth="1"/>
    <col min="4" max="4" width="5.85546875" customWidth="1"/>
    <col min="5" max="5" width="35.85546875" customWidth="1"/>
    <col min="6" max="6" width="5.85546875" customWidth="1"/>
    <col min="7" max="7" width="35.85546875" customWidth="1"/>
    <col min="8" max="8" width="5.85546875" customWidth="1"/>
    <col min="9" max="9" width="35.85546875" customWidth="1"/>
    <col min="10" max="10" width="5.85546875" customWidth="1"/>
    <col min="11" max="11" width="2.85546875" customWidth="1"/>
  </cols>
  <sheetData>
    <row r="1" spans="2:10" ht="6" customHeight="1" x14ac:dyDescent="0.2"/>
    <row r="2" spans="2:10" ht="30" customHeight="1" x14ac:dyDescent="0.2">
      <c r="B2" s="154" t="s">
        <v>181</v>
      </c>
      <c r="C2" s="155"/>
      <c r="D2" s="155"/>
      <c r="E2" s="155"/>
      <c r="F2" s="155"/>
      <c r="G2" s="155"/>
      <c r="H2" s="155"/>
      <c r="I2" s="156"/>
      <c r="J2" s="131"/>
    </row>
    <row r="3" spans="2:10" ht="6" customHeight="1" x14ac:dyDescent="0.2"/>
    <row r="4" spans="2:10" ht="24" customHeight="1" x14ac:dyDescent="0.2">
      <c r="C4" s="14" t="str">
        <f>LOOK!$I$35</f>
        <v>All Family Rate</v>
      </c>
      <c r="E4" s="16" t="str">
        <f>LOOK!$I$36</f>
        <v>Statewide</v>
      </c>
      <c r="F4" s="28"/>
      <c r="G4" s="15" t="str">
        <f>LOOK!$I$37</f>
        <v>Federal Reporting Criteria</v>
      </c>
      <c r="H4" s="28"/>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s="13">
        <f>LOOK!R3</f>
        <v>0</v>
      </c>
    </row>
    <row r="13" spans="2:10" ht="15" customHeight="1" x14ac:dyDescent="0.2">
      <c r="D13" s="13">
        <f>LOOK!J3</f>
        <v>25</v>
      </c>
    </row>
    <row r="14" spans="2:10" ht="15" customHeight="1" x14ac:dyDescent="0.2">
      <c r="D14" s="13">
        <f>LOOK!E3</f>
        <v>0</v>
      </c>
    </row>
    <row r="15" spans="2:10" ht="15" customHeight="1" x14ac:dyDescent="0.2">
      <c r="D15" s="13">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5" ht="15" customHeight="1" x14ac:dyDescent="0.2"/>
    <row r="34" spans="3:5" ht="15" customHeight="1" x14ac:dyDescent="0.2"/>
    <row r="35" spans="3:5" ht="15" customHeight="1" x14ac:dyDescent="0.2"/>
    <row r="36" spans="3:5" ht="15" customHeight="1" x14ac:dyDescent="0.2">
      <c r="C36" s="153"/>
      <c r="D36" s="153"/>
      <c r="E36" s="153"/>
    </row>
  </sheetData>
  <customSheetViews>
    <customSheetView guid="{8D39929F-4FE8-4444-AB1C-DC054200058A}" showPageBreaks="1" fitToPage="1" printArea="1" showRuler="0">
      <pageMargins left="0.5" right="0.5" top="0.5" bottom="0.5" header="0.5" footer="0.5"/>
      <printOptions horizontalCentered="1" verticalCentered="1"/>
      <pageSetup orientation="landscape" horizontalDpi="4294967293" verticalDpi="0" r:id="rId1"/>
      <headerFooter alignWithMargins="0"/>
    </customSheetView>
    <customSheetView guid="{378CB72F-0FE0-4B46-BBC2-F0EE8D83D535}" showPageBreaks="1" showGridLines="0" fitToPage="1" printArea="1" showRuler="0">
      <selection activeCell="D20" sqref="D20"/>
      <pageMargins left="0.5" right="0.5" top="0.5" bottom="0.5" header="0.5" footer="0.5"/>
      <printOptions horizontalCentered="1" verticalCentered="1"/>
      <pageSetup orientation="landscape" horizontalDpi="4294967293" r:id="rId2"/>
      <headerFooter alignWithMargins="0"/>
    </customSheetView>
  </customSheetViews>
  <mergeCells count="2">
    <mergeCell ref="C36:E36"/>
    <mergeCell ref="B2:I2"/>
  </mergeCells>
  <phoneticPr fontId="0" type="noConversion"/>
  <conditionalFormatting sqref="C4">
    <cfRule type="expression" dxfId="37" priority="1" stopIfTrue="1">
      <formula>$D$12=1</formula>
    </cfRule>
  </conditionalFormatting>
  <conditionalFormatting sqref="E4">
    <cfRule type="expression" dxfId="36" priority="2" stopIfTrue="1">
      <formula>$D$13=25</formula>
    </cfRule>
  </conditionalFormatting>
  <conditionalFormatting sqref="G4">
    <cfRule type="expression" dxfId="35" priority="3" stopIfTrue="1">
      <formula>$D$14=0</formula>
    </cfRule>
  </conditionalFormatting>
  <conditionalFormatting sqref="I4">
    <cfRule type="expression" dxfId="34" priority="4" stopIfTrue="1">
      <formula>$D$15=0</formula>
    </cfRule>
  </conditionalFormatting>
  <printOptions horizontalCentered="1" verticalCentered="1"/>
  <pageMargins left="0.5" right="0.5" top="0.5" bottom="0.5" header="0.5" footer="0.5"/>
  <pageSetup orientation="landscape" horizontalDpi="4294967293"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9218" r:id="rId6" name="Spinner 2">
              <controlPr defaultSize="0" print="0" autoPict="0">
                <anchor moveWithCells="1">
                  <from>
                    <xdr:col>3</xdr:col>
                    <xdr:colOff>45720</xdr:colOff>
                    <xdr:row>3</xdr:row>
                    <xdr:rowOff>7620</xdr:rowOff>
                  </from>
                  <to>
                    <xdr:col>3</xdr:col>
                    <xdr:colOff>289560</xdr:colOff>
                    <xdr:row>3</xdr:row>
                    <xdr:rowOff>297180</xdr:rowOff>
                  </to>
                </anchor>
              </controlPr>
            </control>
          </mc:Choice>
        </mc:AlternateContent>
        <mc:AlternateContent xmlns:mc="http://schemas.openxmlformats.org/markup-compatibility/2006">
          <mc:Choice Requires="x14">
            <control shapeId="9219" r:id="rId7" name="Spinner 3">
              <controlPr defaultSize="0" print="0" autoPict="0">
                <anchor moveWithCells="1">
                  <from>
                    <xdr:col>5</xdr:col>
                    <xdr:colOff>45720</xdr:colOff>
                    <xdr:row>3</xdr:row>
                    <xdr:rowOff>7620</xdr:rowOff>
                  </from>
                  <to>
                    <xdr:col>5</xdr:col>
                    <xdr:colOff>289560</xdr:colOff>
                    <xdr:row>3</xdr:row>
                    <xdr:rowOff>297180</xdr:rowOff>
                  </to>
                </anchor>
              </controlPr>
            </control>
          </mc:Choice>
        </mc:AlternateContent>
        <mc:AlternateContent xmlns:mc="http://schemas.openxmlformats.org/markup-compatibility/2006">
          <mc:Choice Requires="x14">
            <control shapeId="9220" r:id="rId8" name="Spinner 4">
              <controlPr defaultSize="0" print="0" autoPict="0">
                <anchor moveWithCells="1">
                  <from>
                    <xdr:col>7</xdr:col>
                    <xdr:colOff>60960</xdr:colOff>
                    <xdr:row>3</xdr:row>
                    <xdr:rowOff>22860</xdr:rowOff>
                  </from>
                  <to>
                    <xdr:col>7</xdr:col>
                    <xdr:colOff>297180</xdr:colOff>
                    <xdr:row>4</xdr:row>
                    <xdr:rowOff>0</xdr:rowOff>
                  </to>
                </anchor>
              </controlPr>
            </control>
          </mc:Choice>
        </mc:AlternateContent>
        <mc:AlternateContent xmlns:mc="http://schemas.openxmlformats.org/markup-compatibility/2006">
          <mc:Choice Requires="x14">
            <control shapeId="9221" r:id="rId9" name="Spinner 5">
              <controlPr defaultSize="0" print="0" autoPict="0">
                <anchor moveWithCells="1">
                  <from>
                    <xdr:col>1</xdr:col>
                    <xdr:colOff>60960</xdr:colOff>
                    <xdr:row>3</xdr:row>
                    <xdr:rowOff>7620</xdr:rowOff>
                  </from>
                  <to>
                    <xdr:col>1</xdr:col>
                    <xdr:colOff>297180</xdr:colOff>
                    <xdr:row>3</xdr:row>
                    <xdr:rowOff>297180</xdr:rowOff>
                  </to>
                </anchor>
              </controlPr>
            </control>
          </mc:Choice>
        </mc:AlternateContent>
        <mc:AlternateContent xmlns:mc="http://schemas.openxmlformats.org/markup-compatibility/2006">
          <mc:Choice Requires="x14">
            <control shapeId="9222" r:id="rId10" name="Spinner 6">
              <controlPr defaultSize="0" print="0" autoPict="0">
                <anchor moveWithCells="1">
                  <from>
                    <xdr:col>5</xdr:col>
                    <xdr:colOff>60960</xdr:colOff>
                    <xdr:row>3</xdr:row>
                    <xdr:rowOff>22860</xdr:rowOff>
                  </from>
                  <to>
                    <xdr:col>5</xdr:col>
                    <xdr:colOff>297180</xdr:colOff>
                    <xdr:row>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
  <sheetViews>
    <sheetView workbookViewId="0">
      <selection activeCell="D6" sqref="D6"/>
    </sheetView>
  </sheetViews>
  <sheetFormatPr defaultRowHeight="10.199999999999999" x14ac:dyDescent="0.2"/>
  <cols>
    <col min="1" max="1" width="9.28515625" style="32" customWidth="1"/>
    <col min="2" max="2" width="24.28515625" style="33" bestFit="1" customWidth="1"/>
    <col min="3" max="3" width="19.28515625" style="33" customWidth="1"/>
    <col min="4" max="4" width="82.42578125" customWidth="1"/>
    <col min="5" max="5" width="28.28515625" bestFit="1" customWidth="1"/>
  </cols>
  <sheetData>
    <row r="1" spans="1:5" s="34" customFormat="1" ht="18" customHeight="1" x14ac:dyDescent="0.2">
      <c r="A1" s="35" t="s">
        <v>129</v>
      </c>
      <c r="B1" s="36" t="s">
        <v>131</v>
      </c>
      <c r="C1" s="36" t="s">
        <v>136</v>
      </c>
      <c r="D1" s="36" t="s">
        <v>130</v>
      </c>
      <c r="E1" s="36" t="s">
        <v>133</v>
      </c>
    </row>
    <row r="2" spans="1:5" s="31" customFormat="1" ht="30.6" x14ac:dyDescent="0.2">
      <c r="A2" s="37">
        <v>39498</v>
      </c>
      <c r="B2" s="38" t="s">
        <v>135</v>
      </c>
      <c r="C2" s="39" t="s">
        <v>106</v>
      </c>
      <c r="D2" s="40" t="s">
        <v>132</v>
      </c>
      <c r="E2" s="41" t="s">
        <v>134</v>
      </c>
    </row>
    <row r="3" spans="1:5" ht="20.399999999999999" x14ac:dyDescent="0.2">
      <c r="A3" s="42">
        <v>39675</v>
      </c>
      <c r="B3" s="40" t="s">
        <v>135</v>
      </c>
      <c r="C3" s="40" t="s">
        <v>137</v>
      </c>
      <c r="D3" s="40" t="s">
        <v>139</v>
      </c>
      <c r="E3" s="40" t="s">
        <v>138</v>
      </c>
    </row>
    <row r="4" spans="1:5" ht="20.399999999999999" x14ac:dyDescent="0.2">
      <c r="A4" s="43">
        <v>40057</v>
      </c>
      <c r="B4" s="40" t="s">
        <v>135</v>
      </c>
      <c r="C4" s="44" t="s">
        <v>141</v>
      </c>
      <c r="D4" s="45" t="s">
        <v>142</v>
      </c>
      <c r="E4" s="45" t="s">
        <v>143</v>
      </c>
    </row>
    <row r="5" spans="1:5" ht="32.25" customHeight="1" x14ac:dyDescent="0.2">
      <c r="A5" s="47" t="s">
        <v>144</v>
      </c>
      <c r="B5" s="48" t="s">
        <v>145</v>
      </c>
      <c r="C5" s="48" t="s">
        <v>148</v>
      </c>
      <c r="D5" s="46" t="s">
        <v>150</v>
      </c>
      <c r="E5" s="40"/>
    </row>
    <row r="6" spans="1:5" ht="36.75" customHeight="1" x14ac:dyDescent="0.2">
      <c r="A6" s="47" t="s">
        <v>146</v>
      </c>
      <c r="B6" s="48" t="s">
        <v>145</v>
      </c>
      <c r="C6" s="48" t="s">
        <v>147</v>
      </c>
      <c r="D6" s="46" t="s">
        <v>149</v>
      </c>
      <c r="E6" s="40"/>
    </row>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B2:D69"/>
  <sheetViews>
    <sheetView showRuler="0" topLeftCell="A37" workbookViewId="0">
      <selection activeCell="D45" sqref="D45:D56"/>
    </sheetView>
  </sheetViews>
  <sheetFormatPr defaultColWidth="9.28515625" defaultRowHeight="10.8" x14ac:dyDescent="0.25"/>
  <cols>
    <col min="1" max="1" width="2.85546875" style="1" customWidth="1"/>
    <col min="2" max="2" width="65.85546875" style="1" customWidth="1"/>
    <col min="3" max="3" width="2.85546875" style="1" customWidth="1"/>
    <col min="4" max="4" width="65.85546875" style="1" customWidth="1"/>
    <col min="5" max="16384" width="9.28515625" style="1"/>
  </cols>
  <sheetData>
    <row r="2" spans="2:4" x14ac:dyDescent="0.25">
      <c r="B2" s="2" t="s">
        <v>22</v>
      </c>
      <c r="D2" s="2" t="s">
        <v>23</v>
      </c>
    </row>
    <row r="3" spans="2:4" x14ac:dyDescent="0.25">
      <c r="B3" s="2" t="s">
        <v>119</v>
      </c>
      <c r="D3" s="2" t="s">
        <v>120</v>
      </c>
    </row>
    <row r="4" spans="2:4" x14ac:dyDescent="0.25">
      <c r="B4" s="2" t="s">
        <v>121</v>
      </c>
      <c r="D4" s="2" t="s">
        <v>122</v>
      </c>
    </row>
    <row r="5" spans="2:4" x14ac:dyDescent="0.25">
      <c r="B5" s="6" t="s">
        <v>25</v>
      </c>
      <c r="D5" s="6" t="s">
        <v>24</v>
      </c>
    </row>
    <row r="6" spans="2:4" x14ac:dyDescent="0.25">
      <c r="B6" s="9" t="s">
        <v>17</v>
      </c>
      <c r="D6" s="9" t="s">
        <v>16</v>
      </c>
    </row>
    <row r="7" spans="2:4" x14ac:dyDescent="0.25">
      <c r="B7" s="9" t="s">
        <v>18</v>
      </c>
      <c r="D7" s="9" t="s">
        <v>15</v>
      </c>
    </row>
    <row r="8" spans="2:4" x14ac:dyDescent="0.25">
      <c r="B8" s="6" t="s">
        <v>33</v>
      </c>
      <c r="D8" s="6" t="s">
        <v>32</v>
      </c>
    </row>
    <row r="10" spans="2:4" x14ac:dyDescent="0.25">
      <c r="B10" s="2" t="s">
        <v>22</v>
      </c>
      <c r="D10" s="2" t="s">
        <v>23</v>
      </c>
    </row>
    <row r="11" spans="2:4" x14ac:dyDescent="0.25">
      <c r="B11" s="1" t="s">
        <v>123</v>
      </c>
      <c r="D11" s="1" t="s">
        <v>123</v>
      </c>
    </row>
    <row r="12" spans="2:4" x14ac:dyDescent="0.25">
      <c r="B12" s="1" t="s">
        <v>0</v>
      </c>
      <c r="D12" s="1" t="s">
        <v>0</v>
      </c>
    </row>
    <row r="13" spans="2:4" x14ac:dyDescent="0.25">
      <c r="B13" s="1" t="s">
        <v>128</v>
      </c>
      <c r="D13" s="1" t="s">
        <v>128</v>
      </c>
    </row>
    <row r="14" spans="2:4" x14ac:dyDescent="0.25">
      <c r="B14" s="1" t="s">
        <v>99</v>
      </c>
      <c r="D14" s="1" t="s">
        <v>98</v>
      </c>
    </row>
    <row r="15" spans="2:4" x14ac:dyDescent="0.25">
      <c r="B15" s="1" t="s">
        <v>2</v>
      </c>
      <c r="D15" s="1" t="s">
        <v>2</v>
      </c>
    </row>
    <row r="17" spans="2:4" x14ac:dyDescent="0.25">
      <c r="B17" s="2" t="s">
        <v>119</v>
      </c>
      <c r="D17" s="2" t="s">
        <v>120</v>
      </c>
    </row>
    <row r="18" spans="2:4" x14ac:dyDescent="0.25">
      <c r="B18" s="1" t="s">
        <v>123</v>
      </c>
      <c r="D18" s="1" t="s">
        <v>123</v>
      </c>
    </row>
    <row r="19" spans="2:4" x14ac:dyDescent="0.25">
      <c r="B19" s="1" t="s">
        <v>0</v>
      </c>
      <c r="D19" s="1" t="s">
        <v>0</v>
      </c>
    </row>
    <row r="20" spans="2:4" x14ac:dyDescent="0.25">
      <c r="B20" s="1" t="s">
        <v>128</v>
      </c>
      <c r="D20" s="1" t="s">
        <v>128</v>
      </c>
    </row>
    <row r="21" spans="2:4" x14ac:dyDescent="0.25">
      <c r="B21" s="1" t="s">
        <v>124</v>
      </c>
      <c r="D21" s="1" t="s">
        <v>125</v>
      </c>
    </row>
    <row r="22" spans="2:4" x14ac:dyDescent="0.25">
      <c r="B22" s="1" t="s">
        <v>2</v>
      </c>
      <c r="D22" s="1" t="s">
        <v>2</v>
      </c>
    </row>
    <row r="24" spans="2:4" x14ac:dyDescent="0.25">
      <c r="B24" s="2" t="s">
        <v>121</v>
      </c>
      <c r="D24" s="2" t="s">
        <v>122</v>
      </c>
    </row>
    <row r="25" spans="2:4" x14ac:dyDescent="0.25">
      <c r="B25" s="1" t="s">
        <v>123</v>
      </c>
      <c r="D25" s="1" t="s">
        <v>123</v>
      </c>
    </row>
    <row r="26" spans="2:4" x14ac:dyDescent="0.25">
      <c r="B26" s="1" t="s">
        <v>0</v>
      </c>
      <c r="D26" s="1" t="s">
        <v>0</v>
      </c>
    </row>
    <row r="27" spans="2:4" x14ac:dyDescent="0.25">
      <c r="B27" s="1" t="s">
        <v>128</v>
      </c>
      <c r="D27" s="1" t="s">
        <v>128</v>
      </c>
    </row>
    <row r="28" spans="2:4" x14ac:dyDescent="0.25">
      <c r="B28" s="1" t="s">
        <v>3</v>
      </c>
      <c r="D28" s="1" t="s">
        <v>1</v>
      </c>
    </row>
    <row r="29" spans="2:4" x14ac:dyDescent="0.25">
      <c r="B29" s="1" t="s">
        <v>2</v>
      </c>
      <c r="D29" s="1" t="s">
        <v>2</v>
      </c>
    </row>
    <row r="31" spans="2:4" x14ac:dyDescent="0.25">
      <c r="B31" s="6" t="s">
        <v>25</v>
      </c>
      <c r="D31" s="6" t="s">
        <v>24</v>
      </c>
    </row>
    <row r="32" spans="2:4" x14ac:dyDescent="0.25">
      <c r="B32" s="1" t="s">
        <v>28</v>
      </c>
      <c r="D32" s="1" t="s">
        <v>28</v>
      </c>
    </row>
    <row r="33" spans="2:4" x14ac:dyDescent="0.25">
      <c r="B33" s="1" t="s">
        <v>105</v>
      </c>
      <c r="D33" s="1" t="s">
        <v>105</v>
      </c>
    </row>
    <row r="34" spans="2:4" x14ac:dyDescent="0.25">
      <c r="B34" s="1" t="s">
        <v>26</v>
      </c>
      <c r="D34" s="1" t="s">
        <v>26</v>
      </c>
    </row>
    <row r="35" spans="2:4" x14ac:dyDescent="0.25">
      <c r="B35" s="1" t="s">
        <v>103</v>
      </c>
      <c r="D35" s="1" t="s">
        <v>103</v>
      </c>
    </row>
    <row r="36" spans="2:4" x14ac:dyDescent="0.25">
      <c r="B36" s="1" t="s">
        <v>108</v>
      </c>
      <c r="D36" s="1" t="s">
        <v>108</v>
      </c>
    </row>
    <row r="37" spans="2:4" x14ac:dyDescent="0.25">
      <c r="B37" s="1" t="s">
        <v>27</v>
      </c>
      <c r="D37" s="1" t="s">
        <v>27</v>
      </c>
    </row>
    <row r="38" spans="2:4" x14ac:dyDescent="0.25">
      <c r="B38" s="1" t="s">
        <v>126</v>
      </c>
      <c r="D38" s="1" t="s">
        <v>127</v>
      </c>
    </row>
    <row r="39" spans="2:4" x14ac:dyDescent="0.25">
      <c r="B39" s="1" t="s">
        <v>101</v>
      </c>
      <c r="D39" s="1" t="s">
        <v>100</v>
      </c>
    </row>
    <row r="40" spans="2:4" x14ac:dyDescent="0.25">
      <c r="B40" s="1" t="s">
        <v>29</v>
      </c>
      <c r="D40" s="1" t="s">
        <v>29</v>
      </c>
    </row>
    <row r="41" spans="2:4" x14ac:dyDescent="0.25">
      <c r="B41" s="1" t="s">
        <v>104</v>
      </c>
      <c r="D41" s="1" t="s">
        <v>104</v>
      </c>
    </row>
    <row r="42" spans="2:4" x14ac:dyDescent="0.25">
      <c r="D42" s="29" t="s">
        <v>102</v>
      </c>
    </row>
    <row r="44" spans="2:4" x14ac:dyDescent="0.25">
      <c r="B44" s="9" t="s">
        <v>17</v>
      </c>
      <c r="D44" s="9" t="s">
        <v>16</v>
      </c>
    </row>
    <row r="45" spans="2:4" x14ac:dyDescent="0.25">
      <c r="B45" s="1" t="s">
        <v>95</v>
      </c>
      <c r="D45" s="1" t="s">
        <v>95</v>
      </c>
    </row>
    <row r="46" spans="2:4" x14ac:dyDescent="0.25">
      <c r="B46" s="1" t="s">
        <v>0</v>
      </c>
      <c r="D46" s="1" t="s">
        <v>0</v>
      </c>
    </row>
    <row r="47" spans="2:4" x14ac:dyDescent="0.25">
      <c r="B47" s="1" t="s">
        <v>107</v>
      </c>
      <c r="D47" s="1" t="s">
        <v>107</v>
      </c>
    </row>
    <row r="48" spans="2:4" x14ac:dyDescent="0.25">
      <c r="B48" s="1" t="s">
        <v>31</v>
      </c>
      <c r="D48" s="1" t="s">
        <v>14</v>
      </c>
    </row>
    <row r="49" spans="2:4" x14ac:dyDescent="0.25">
      <c r="B49" s="1" t="s">
        <v>2</v>
      </c>
      <c r="D49" s="1" t="s">
        <v>2</v>
      </c>
    </row>
    <row r="51" spans="2:4" x14ac:dyDescent="0.25">
      <c r="B51" s="9" t="s">
        <v>18</v>
      </c>
      <c r="D51" s="9" t="s">
        <v>15</v>
      </c>
    </row>
    <row r="52" spans="2:4" x14ac:dyDescent="0.25">
      <c r="B52" s="1" t="s">
        <v>95</v>
      </c>
      <c r="D52" s="1" t="s">
        <v>95</v>
      </c>
    </row>
    <row r="53" spans="2:4" x14ac:dyDescent="0.25">
      <c r="B53" s="1" t="s">
        <v>0</v>
      </c>
      <c r="D53" s="1" t="s">
        <v>0</v>
      </c>
    </row>
    <row r="54" spans="2:4" x14ac:dyDescent="0.25">
      <c r="B54" s="1" t="s">
        <v>128</v>
      </c>
      <c r="D54" s="1" t="s">
        <v>128</v>
      </c>
    </row>
    <row r="55" spans="2:4" x14ac:dyDescent="0.25">
      <c r="B55" s="1" t="s">
        <v>30</v>
      </c>
      <c r="D55" s="1" t="s">
        <v>13</v>
      </c>
    </row>
    <row r="56" spans="2:4" x14ac:dyDescent="0.25">
      <c r="B56" s="1" t="s">
        <v>2</v>
      </c>
      <c r="D56" s="1" t="s">
        <v>2</v>
      </c>
    </row>
    <row r="59" spans="2:4" x14ac:dyDescent="0.25">
      <c r="B59" s="6" t="s">
        <v>33</v>
      </c>
      <c r="D59" s="6" t="s">
        <v>32</v>
      </c>
    </row>
    <row r="60" spans="2:4" x14ac:dyDescent="0.25">
      <c r="B60" s="1" t="s">
        <v>28</v>
      </c>
      <c r="D60" s="1" t="s">
        <v>28</v>
      </c>
    </row>
    <row r="61" spans="2:4" x14ac:dyDescent="0.25">
      <c r="B61" s="1" t="s">
        <v>105</v>
      </c>
      <c r="D61" s="1" t="s">
        <v>105</v>
      </c>
    </row>
    <row r="62" spans="2:4" x14ac:dyDescent="0.25">
      <c r="B62" s="1" t="s">
        <v>26</v>
      </c>
      <c r="D62" s="1" t="s">
        <v>26</v>
      </c>
    </row>
    <row r="63" spans="2:4" x14ac:dyDescent="0.25">
      <c r="B63" s="1" t="s">
        <v>103</v>
      </c>
      <c r="D63" s="1" t="s">
        <v>103</v>
      </c>
    </row>
    <row r="64" spans="2:4" x14ac:dyDescent="0.25">
      <c r="B64" s="1" t="s">
        <v>108</v>
      </c>
      <c r="D64" s="1" t="s">
        <v>108</v>
      </c>
    </row>
    <row r="65" spans="2:4" x14ac:dyDescent="0.25">
      <c r="B65" s="1" t="s">
        <v>27</v>
      </c>
      <c r="D65" s="1" t="s">
        <v>27</v>
      </c>
    </row>
    <row r="66" spans="2:4" x14ac:dyDescent="0.25">
      <c r="B66" s="1" t="s">
        <v>30</v>
      </c>
      <c r="D66" s="1" t="s">
        <v>13</v>
      </c>
    </row>
    <row r="67" spans="2:4" x14ac:dyDescent="0.25">
      <c r="B67" s="1" t="s">
        <v>35</v>
      </c>
      <c r="D67" s="1" t="s">
        <v>34</v>
      </c>
    </row>
    <row r="68" spans="2:4" x14ac:dyDescent="0.25">
      <c r="B68" s="1" t="s">
        <v>29</v>
      </c>
      <c r="D68" s="1" t="s">
        <v>29</v>
      </c>
    </row>
    <row r="69" spans="2:4" x14ac:dyDescent="0.25">
      <c r="B69" s="1" t="s">
        <v>104</v>
      </c>
      <c r="D69" s="1" t="s">
        <v>104</v>
      </c>
    </row>
  </sheetData>
  <customSheetViews>
    <customSheetView guid="{8D39929F-4FE8-4444-AB1C-DC054200058A}" showRuler="0">
      <pageMargins left="0.75" right="0.75" top="1" bottom="1" header="0.5" footer="0.5"/>
      <headerFooter alignWithMargins="0"/>
    </customSheetView>
    <customSheetView guid="{378CB72F-0FE0-4B46-BBC2-F0EE8D83D535}" state="hidden" showRuler="0">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1:Q35"/>
  <sheetViews>
    <sheetView showGridLines="0" showRuler="0" workbookViewId="0">
      <selection activeCell="T23" sqref="T23"/>
    </sheetView>
  </sheetViews>
  <sheetFormatPr defaultColWidth="9.28515625" defaultRowHeight="10.199999999999999" x14ac:dyDescent="0.2"/>
  <cols>
    <col min="1" max="1" width="2.85546875" style="68" customWidth="1"/>
    <col min="2" max="2" width="6.85546875" style="68" customWidth="1"/>
    <col min="3" max="5" width="15.85546875" style="68" customWidth="1"/>
    <col min="6" max="6" width="2.85546875" style="68" customWidth="1"/>
    <col min="7" max="7" width="15.85546875" style="68" customWidth="1"/>
    <col min="8" max="8" width="2.85546875" style="68" customWidth="1"/>
    <col min="9" max="9" width="6.85546875" style="68" customWidth="1"/>
    <col min="10" max="12" width="15.85546875" style="68" customWidth="1"/>
    <col min="13" max="13" width="2.85546875" style="68" customWidth="1"/>
    <col min="14" max="15" width="15.85546875" style="68" customWidth="1"/>
    <col min="16" max="16" width="9.28515625" style="132" hidden="1" customWidth="1"/>
    <col min="17" max="16384" width="9.28515625" style="68"/>
  </cols>
  <sheetData>
    <row r="1" spans="2:17" ht="6" customHeight="1" x14ac:dyDescent="0.2"/>
    <row r="2" spans="2:17" ht="30" customHeight="1" x14ac:dyDescent="0.2">
      <c r="B2" s="154" t="str">
        <f>Chart!$B$2</f>
        <v>Welfare Transition Participation Rate    FFY 2020-2021 - Preliminary Data</v>
      </c>
      <c r="C2" s="155"/>
      <c r="D2" s="155"/>
      <c r="E2" s="155"/>
      <c r="F2" s="155"/>
      <c r="G2" s="155"/>
      <c r="H2" s="155"/>
      <c r="I2" s="155"/>
      <c r="J2" s="155"/>
      <c r="K2" s="155"/>
      <c r="L2" s="155"/>
      <c r="M2" s="155"/>
      <c r="N2" s="156"/>
    </row>
    <row r="3" spans="2:17" ht="6" customHeight="1" x14ac:dyDescent="0.2"/>
    <row r="4" spans="2:17" ht="20.100000000000001" customHeight="1" x14ac:dyDescent="0.2">
      <c r="C4" s="164" t="str">
        <f ca="1">LOOK!$I$45</f>
        <v>January 2021</v>
      </c>
      <c r="D4" s="164"/>
      <c r="F4" s="168" t="str">
        <f>LOOK!$I$37</f>
        <v>Federal Reporting Criteria</v>
      </c>
      <c r="G4" s="169"/>
      <c r="H4" s="169"/>
      <c r="I4" s="169"/>
      <c r="J4" s="170"/>
      <c r="L4" s="171" t="str">
        <f>LOOK!$I$38</f>
        <v>Federal Standards</v>
      </c>
      <c r="M4" s="172"/>
      <c r="N4" s="173"/>
      <c r="P4" s="68"/>
      <c r="Q4" s="132"/>
    </row>
    <row r="5" spans="2:17" ht="12" customHeight="1" x14ac:dyDescent="0.2"/>
    <row r="6" spans="2:17" ht="18" customHeight="1" x14ac:dyDescent="0.2">
      <c r="B6" s="161" t="s">
        <v>37</v>
      </c>
      <c r="C6" s="162"/>
      <c r="D6" s="162"/>
      <c r="E6" s="162"/>
      <c r="F6" s="162"/>
      <c r="G6" s="163"/>
      <c r="I6" s="165" t="s">
        <v>36</v>
      </c>
      <c r="J6" s="166"/>
      <c r="K6" s="166"/>
      <c r="L6" s="166"/>
      <c r="M6" s="166"/>
      <c r="N6" s="167"/>
    </row>
    <row r="7" spans="2:17" ht="15" customHeight="1" x14ac:dyDescent="0.2">
      <c r="B7" s="159" t="s">
        <v>42</v>
      </c>
      <c r="C7" s="160"/>
      <c r="D7" s="160"/>
      <c r="E7" s="160"/>
      <c r="F7" s="160"/>
      <c r="G7" s="133">
        <f>VALUE(LOOK!P2)</f>
        <v>0.5</v>
      </c>
      <c r="I7" s="159" t="s">
        <v>42</v>
      </c>
      <c r="J7" s="160"/>
      <c r="K7" s="160"/>
      <c r="L7" s="160"/>
      <c r="M7" s="160"/>
      <c r="N7" s="133">
        <f>VALUE(LOOK!P3)</f>
        <v>0.9</v>
      </c>
    </row>
    <row r="8" spans="2:17" s="49" customFormat="1" ht="15" customHeight="1" x14ac:dyDescent="0.3">
      <c r="B8" s="142" t="s">
        <v>164</v>
      </c>
      <c r="C8" s="142" t="s">
        <v>44</v>
      </c>
      <c r="D8" s="142" t="s">
        <v>45</v>
      </c>
      <c r="E8" s="142" t="s">
        <v>41</v>
      </c>
      <c r="G8" s="135" t="str">
        <f ca="1">$P$9&amp;" Mo Avg"</f>
        <v>4 Mo Avg</v>
      </c>
      <c r="I8" s="142" t="s">
        <v>164</v>
      </c>
      <c r="J8" s="142" t="s">
        <v>44</v>
      </c>
      <c r="K8" s="142" t="s">
        <v>45</v>
      </c>
      <c r="L8" s="142" t="s">
        <v>41</v>
      </c>
      <c r="N8" s="135" t="str">
        <f ca="1">$P$9&amp;" Mo Avg"</f>
        <v>4 Mo Avg</v>
      </c>
      <c r="P8" s="136"/>
    </row>
    <row r="9" spans="2:17" s="49" customFormat="1" ht="15" customHeight="1" x14ac:dyDescent="0.3">
      <c r="B9" s="142">
        <v>1</v>
      </c>
      <c r="C9" s="150">
        <f ca="1">LOOK!C5</f>
        <v>3</v>
      </c>
      <c r="D9" s="150">
        <f ca="1">LOOK!D5</f>
        <v>272</v>
      </c>
      <c r="E9" s="75">
        <f ca="1">LOOK!E5</f>
        <v>1.0999999999999999E-2</v>
      </c>
      <c r="G9" s="75">
        <f ca="1">LOOK!V65</f>
        <v>1.5993500000000001E-2</v>
      </c>
      <c r="H9" s="137"/>
      <c r="I9" s="142">
        <v>1</v>
      </c>
      <c r="J9" s="150">
        <f ca="1">LOOK!C35</f>
        <v>0</v>
      </c>
      <c r="K9" s="150">
        <f ca="1">LOOK!D35</f>
        <v>28</v>
      </c>
      <c r="L9" s="75">
        <f ca="1">LOOK!E35</f>
        <v>0</v>
      </c>
      <c r="N9" s="75">
        <f ca="1">LOOK!V95</f>
        <v>8.9904999999999985E-3</v>
      </c>
      <c r="P9" s="138">
        <f ca="1">LOOK!C3</f>
        <v>4</v>
      </c>
    </row>
    <row r="10" spans="2:17" s="49" customFormat="1" ht="15" customHeight="1" x14ac:dyDescent="0.3">
      <c r="B10" s="142">
        <v>2</v>
      </c>
      <c r="C10" s="150">
        <f ca="1">LOOK!C6</f>
        <v>0</v>
      </c>
      <c r="D10" s="150">
        <f ca="1">LOOK!D6</f>
        <v>102</v>
      </c>
      <c r="E10" s="75">
        <f ca="1">LOOK!E6</f>
        <v>0</v>
      </c>
      <c r="G10" s="75">
        <f ca="1">LOOK!V66</f>
        <v>-6.6000000000000003E-6</v>
      </c>
      <c r="H10" s="137"/>
      <c r="I10" s="142">
        <v>2</v>
      </c>
      <c r="J10" s="150">
        <f ca="1">LOOK!C36</f>
        <v>0</v>
      </c>
      <c r="K10" s="150">
        <f ca="1">LOOK!D36</f>
        <v>18</v>
      </c>
      <c r="L10" s="75">
        <f ca="1">LOOK!E36</f>
        <v>0</v>
      </c>
      <c r="N10" s="75">
        <f ca="1">LOOK!V96</f>
        <v>-9.5999999999999996E-6</v>
      </c>
      <c r="P10" s="138">
        <f>LOOK!E3</f>
        <v>0</v>
      </c>
    </row>
    <row r="11" spans="2:17" s="49" customFormat="1" ht="15" customHeight="1" x14ac:dyDescent="0.3">
      <c r="B11" s="142">
        <v>3</v>
      </c>
      <c r="C11" s="150">
        <f ca="1">LOOK!C7</f>
        <v>0</v>
      </c>
      <c r="D11" s="150">
        <f ca="1">LOOK!D7</f>
        <v>81</v>
      </c>
      <c r="E11" s="75">
        <f ca="1">LOOK!E7</f>
        <v>0</v>
      </c>
      <c r="G11" s="75">
        <f ca="1">LOOK!V67</f>
        <v>6.9933E-3</v>
      </c>
      <c r="H11" s="137"/>
      <c r="I11" s="142">
        <v>3</v>
      </c>
      <c r="J11" s="150">
        <f ca="1">LOOK!C37</f>
        <v>0</v>
      </c>
      <c r="K11" s="150">
        <f ca="1">LOOK!D37</f>
        <v>11</v>
      </c>
      <c r="L11" s="75">
        <f ca="1">LOOK!E37</f>
        <v>0</v>
      </c>
      <c r="N11" s="75">
        <f ca="1">LOOK!V97</f>
        <v>-9.7000000000000003E-6</v>
      </c>
      <c r="P11" s="138">
        <f>LOOK!M3</f>
        <v>0</v>
      </c>
    </row>
    <row r="12" spans="2:17" s="49" customFormat="1" ht="15" customHeight="1" x14ac:dyDescent="0.3">
      <c r="B12" s="142">
        <v>4</v>
      </c>
      <c r="C12" s="150">
        <f ca="1">LOOK!C8</f>
        <v>0</v>
      </c>
      <c r="D12" s="150">
        <f ca="1">LOOK!D8</f>
        <v>99</v>
      </c>
      <c r="E12" s="75">
        <f ca="1">LOOK!E8</f>
        <v>0</v>
      </c>
      <c r="G12" s="75">
        <f ca="1">LOOK!V68</f>
        <v>2.9932000000000001E-3</v>
      </c>
      <c r="H12" s="137"/>
      <c r="I12" s="142">
        <v>4</v>
      </c>
      <c r="J12" s="150">
        <f ca="1">LOOK!C38</f>
        <v>0</v>
      </c>
      <c r="K12" s="150">
        <f ca="1">LOOK!D38</f>
        <v>13</v>
      </c>
      <c r="L12" s="75">
        <f ca="1">LOOK!E38</f>
        <v>0</v>
      </c>
      <c r="N12" s="75">
        <f ca="1">LOOK!V98</f>
        <v>-9.7999999999999993E-6</v>
      </c>
      <c r="P12" s="138" t="str">
        <f>LOOK!P2</f>
        <v>50.0%</v>
      </c>
    </row>
    <row r="13" spans="2:17" s="49" customFormat="1" ht="15" customHeight="1" x14ac:dyDescent="0.3">
      <c r="B13" s="142">
        <v>5</v>
      </c>
      <c r="C13" s="150">
        <f ca="1">LOOK!C9</f>
        <v>2</v>
      </c>
      <c r="D13" s="150">
        <f ca="1">LOOK!D9</f>
        <v>176</v>
      </c>
      <c r="E13" s="151">
        <f ca="1">LOOK!E9</f>
        <v>1.0999999999999999E-2</v>
      </c>
      <c r="G13" s="75">
        <f ca="1">LOOK!V69</f>
        <v>2.9931000000000003E-3</v>
      </c>
      <c r="H13" s="137"/>
      <c r="I13" s="142">
        <v>5</v>
      </c>
      <c r="J13" s="150">
        <f ca="1">LOOK!C39</f>
        <v>0</v>
      </c>
      <c r="K13" s="150">
        <f ca="1">LOOK!D39</f>
        <v>23</v>
      </c>
      <c r="L13" s="75">
        <f ca="1">LOOK!E39</f>
        <v>0</v>
      </c>
      <c r="N13" s="75">
        <f ca="1">LOOK!V99</f>
        <v>-9.9000000000000001E-6</v>
      </c>
      <c r="P13" s="138" t="str">
        <f>LOOK!P3</f>
        <v>90.0%</v>
      </c>
    </row>
    <row r="14" spans="2:17" s="49" customFormat="1" ht="15" customHeight="1" x14ac:dyDescent="0.3">
      <c r="B14" s="142">
        <v>6</v>
      </c>
      <c r="C14" s="150">
        <f ca="1">LOOK!C10</f>
        <v>0</v>
      </c>
      <c r="D14" s="150">
        <f ca="1">LOOK!D10</f>
        <v>94</v>
      </c>
      <c r="E14" s="75">
        <f ca="1">LOOK!E10</f>
        <v>0</v>
      </c>
      <c r="G14" s="75">
        <f ca="1">LOOK!V70</f>
        <v>-6.9999999999999999E-6</v>
      </c>
      <c r="H14" s="137"/>
      <c r="I14" s="142">
        <v>6</v>
      </c>
      <c r="J14" s="150">
        <f ca="1">LOOK!C40</f>
        <v>0</v>
      </c>
      <c r="K14" s="150">
        <f ca="1">LOOK!D40</f>
        <v>11</v>
      </c>
      <c r="L14" s="75">
        <f ca="1">LOOK!E40</f>
        <v>0</v>
      </c>
      <c r="N14" s="75">
        <f ca="1">LOOK!V100</f>
        <v>-1.0000000000000001E-5</v>
      </c>
      <c r="P14" s="139">
        <f>LOOK!U3</f>
        <v>0</v>
      </c>
    </row>
    <row r="15" spans="2:17" s="49" customFormat="1" ht="15" customHeight="1" x14ac:dyDescent="0.3">
      <c r="B15" s="142">
        <v>7</v>
      </c>
      <c r="C15" s="150">
        <f ca="1">LOOK!C11</f>
        <v>0</v>
      </c>
      <c r="D15" s="150">
        <f ca="1">LOOK!D11</f>
        <v>84</v>
      </c>
      <c r="E15" s="75">
        <f ca="1">LOOK!E11</f>
        <v>0</v>
      </c>
      <c r="G15" s="75">
        <f ca="1">LOOK!V71</f>
        <v>-7.0999999999999998E-6</v>
      </c>
      <c r="H15" s="137"/>
      <c r="I15" s="142">
        <v>7</v>
      </c>
      <c r="J15" s="150">
        <f ca="1">LOOK!C41</f>
        <v>0</v>
      </c>
      <c r="K15" s="150">
        <f ca="1">LOOK!D41</f>
        <v>14</v>
      </c>
      <c r="L15" s="75">
        <f ca="1">LOOK!E41</f>
        <v>0</v>
      </c>
      <c r="N15" s="75">
        <f ca="1">LOOK!V101</f>
        <v>-1.01E-5</v>
      </c>
      <c r="P15" s="136"/>
    </row>
    <row r="16" spans="2:17" s="49" customFormat="1" ht="15" customHeight="1" x14ac:dyDescent="0.3">
      <c r="B16" s="142">
        <v>8</v>
      </c>
      <c r="C16" s="150">
        <f ca="1">LOOK!C12</f>
        <v>29</v>
      </c>
      <c r="D16" s="150">
        <f ca="1">LOOK!D12</f>
        <v>1049</v>
      </c>
      <c r="E16" s="75">
        <f ca="1">LOOK!E12</f>
        <v>2.8000000000000001E-2</v>
      </c>
      <c r="G16" s="75">
        <f ca="1">LOOK!V72</f>
        <v>3.3992800000000004E-2</v>
      </c>
      <c r="H16" s="137"/>
      <c r="I16" s="142">
        <v>8</v>
      </c>
      <c r="J16" s="150">
        <f ca="1">LOOK!C42</f>
        <v>0</v>
      </c>
      <c r="K16" s="150">
        <f ca="1">LOOK!D42</f>
        <v>108</v>
      </c>
      <c r="L16" s="75">
        <f ca="1">LOOK!E42</f>
        <v>0</v>
      </c>
      <c r="N16" s="75">
        <f ca="1">LOOK!V102</f>
        <v>2.19898E-2</v>
      </c>
      <c r="P16" s="136"/>
    </row>
    <row r="17" spans="2:16" s="49" customFormat="1" ht="15" customHeight="1" x14ac:dyDescent="0.3">
      <c r="B17" s="142">
        <v>9</v>
      </c>
      <c r="C17" s="150">
        <f ca="1">LOOK!C13</f>
        <v>2</v>
      </c>
      <c r="D17" s="150">
        <f ca="1">LOOK!D13</f>
        <v>163</v>
      </c>
      <c r="E17" s="75">
        <f ca="1">LOOK!E13</f>
        <v>1.2E-2</v>
      </c>
      <c r="G17" s="75">
        <f ca="1">LOOK!V73</f>
        <v>9.9927000000000002E-3</v>
      </c>
      <c r="H17" s="137"/>
      <c r="I17" s="142">
        <v>9</v>
      </c>
      <c r="J17" s="150">
        <f ca="1">LOOK!C43</f>
        <v>0</v>
      </c>
      <c r="K17" s="150">
        <f ca="1">LOOK!D43</f>
        <v>15</v>
      </c>
      <c r="L17" s="75">
        <f ca="1">LOOK!E43</f>
        <v>0</v>
      </c>
      <c r="N17" s="75">
        <f ca="1">LOOK!V103</f>
        <v>-1.03E-5</v>
      </c>
      <c r="P17" s="136"/>
    </row>
    <row r="18" spans="2:16" s="49" customFormat="1" ht="15" customHeight="1" x14ac:dyDescent="0.3">
      <c r="B18" s="142">
        <v>10</v>
      </c>
      <c r="C18" s="150">
        <f ca="1">LOOK!C14</f>
        <v>1</v>
      </c>
      <c r="D18" s="150">
        <f ca="1">LOOK!D14</f>
        <v>315</v>
      </c>
      <c r="E18" s="75">
        <f ca="1">LOOK!E14</f>
        <v>3.0000000000000001E-3</v>
      </c>
      <c r="G18" s="75">
        <f ca="1">LOOK!V74</f>
        <v>9.9259999999999995E-4</v>
      </c>
      <c r="H18" s="137"/>
      <c r="I18" s="142">
        <v>10</v>
      </c>
      <c r="J18" s="150">
        <f ca="1">LOOK!C44</f>
        <v>0</v>
      </c>
      <c r="K18" s="150">
        <f ca="1">LOOK!D44</f>
        <v>41</v>
      </c>
      <c r="L18" s="75">
        <f ca="1">LOOK!E44</f>
        <v>0</v>
      </c>
      <c r="N18" s="75">
        <f ca="1">LOOK!V104</f>
        <v>-1.04E-5</v>
      </c>
      <c r="P18" s="136"/>
    </row>
    <row r="19" spans="2:16" s="49" customFormat="1" ht="15" customHeight="1" x14ac:dyDescent="0.3">
      <c r="B19" s="142">
        <v>11</v>
      </c>
      <c r="C19" s="150">
        <f ca="1">LOOK!C15</f>
        <v>9</v>
      </c>
      <c r="D19" s="150">
        <f ca="1">LOOK!D15</f>
        <v>351</v>
      </c>
      <c r="E19" s="75">
        <f ca="1">LOOK!E15</f>
        <v>2.5999999999999999E-2</v>
      </c>
      <c r="G19" s="75">
        <f ca="1">LOOK!V75</f>
        <v>3.3992500000000002E-2</v>
      </c>
      <c r="H19" s="137"/>
      <c r="I19" s="142">
        <v>11</v>
      </c>
      <c r="J19" s="150">
        <f ca="1">LOOK!C45</f>
        <v>1</v>
      </c>
      <c r="K19" s="150">
        <f ca="1">LOOK!D45</f>
        <v>50</v>
      </c>
      <c r="L19" s="75">
        <f ca="1">LOOK!E45</f>
        <v>0.02</v>
      </c>
      <c r="N19" s="75">
        <f ca="1">LOOK!V105</f>
        <v>2.1989499999999999E-2</v>
      </c>
      <c r="P19" s="136"/>
    </row>
    <row r="20" spans="2:16" s="49" customFormat="1" ht="15" customHeight="1" x14ac:dyDescent="0.3">
      <c r="B20" s="142">
        <v>12</v>
      </c>
      <c r="C20" s="150">
        <f ca="1">LOOK!C16</f>
        <v>2</v>
      </c>
      <c r="D20" s="150">
        <f ca="1">LOOK!D16</f>
        <v>1119</v>
      </c>
      <c r="E20" s="75">
        <f ca="1">LOOK!E16</f>
        <v>2E-3</v>
      </c>
      <c r="G20" s="75">
        <f ca="1">LOOK!V76</f>
        <v>2.9924000000000001E-3</v>
      </c>
      <c r="H20" s="137"/>
      <c r="I20" s="142">
        <v>12</v>
      </c>
      <c r="J20" s="150">
        <f ca="1">LOOK!C46</f>
        <v>0</v>
      </c>
      <c r="K20" s="150">
        <f ca="1">LOOK!D46</f>
        <v>154</v>
      </c>
      <c r="L20" s="75">
        <f ca="1">LOOK!E46</f>
        <v>0</v>
      </c>
      <c r="N20" s="75">
        <f ca="1">LOOK!V106</f>
        <v>9.8940000000000009E-4</v>
      </c>
      <c r="P20" s="136"/>
    </row>
    <row r="21" spans="2:16" s="49" customFormat="1" ht="15" customHeight="1" x14ac:dyDescent="0.3">
      <c r="B21" s="142">
        <v>13</v>
      </c>
      <c r="C21" s="150">
        <f ca="1">LOOK!C17</f>
        <v>5</v>
      </c>
      <c r="D21" s="150">
        <f ca="1">LOOK!D17</f>
        <v>191</v>
      </c>
      <c r="E21" s="75">
        <f ca="1">LOOK!E17</f>
        <v>2.5999999999999999E-2</v>
      </c>
      <c r="G21" s="75">
        <f ca="1">LOOK!V77</f>
        <v>2.29923E-2</v>
      </c>
      <c r="H21" s="137"/>
      <c r="I21" s="142">
        <v>13</v>
      </c>
      <c r="J21" s="150">
        <f ca="1">LOOK!C47</f>
        <v>0</v>
      </c>
      <c r="K21" s="150">
        <f ca="1">LOOK!D47</f>
        <v>24</v>
      </c>
      <c r="L21" s="75">
        <f ca="1">LOOK!E47</f>
        <v>0</v>
      </c>
      <c r="N21" s="75">
        <f ca="1">LOOK!V107</f>
        <v>-1.0699999999999999E-5</v>
      </c>
      <c r="P21" s="136"/>
    </row>
    <row r="22" spans="2:16" s="49" customFormat="1" ht="15" customHeight="1" x14ac:dyDescent="0.3">
      <c r="B22" s="142">
        <v>14</v>
      </c>
      <c r="C22" s="150">
        <f ca="1">LOOK!C18</f>
        <v>22</v>
      </c>
      <c r="D22" s="150">
        <f ca="1">LOOK!D18</f>
        <v>402</v>
      </c>
      <c r="E22" s="75">
        <f ca="1">LOOK!E18</f>
        <v>5.5E-2</v>
      </c>
      <c r="G22" s="75">
        <f ca="1">LOOK!V78</f>
        <v>4.3992199999999995E-2</v>
      </c>
      <c r="H22" s="137"/>
      <c r="I22" s="142">
        <v>14</v>
      </c>
      <c r="J22" s="150">
        <f ca="1">LOOK!C48</f>
        <v>1</v>
      </c>
      <c r="K22" s="150">
        <f ca="1">LOOK!D48</f>
        <v>41</v>
      </c>
      <c r="L22" s="75">
        <f ca="1">LOOK!E48</f>
        <v>2.4E-2</v>
      </c>
      <c r="N22" s="75">
        <f ca="1">LOOK!V108</f>
        <v>2.7989200000000002E-2</v>
      </c>
      <c r="P22" s="136"/>
    </row>
    <row r="23" spans="2:16" s="49" customFormat="1" ht="15" customHeight="1" x14ac:dyDescent="0.3">
      <c r="B23" s="142">
        <v>15</v>
      </c>
      <c r="C23" s="150">
        <f ca="1">LOOK!C19</f>
        <v>8</v>
      </c>
      <c r="D23" s="150">
        <f ca="1">LOOK!D19</f>
        <v>646</v>
      </c>
      <c r="E23" s="75">
        <f ca="1">LOOK!E19</f>
        <v>1.2E-2</v>
      </c>
      <c r="G23" s="75">
        <f ca="1">LOOK!V79</f>
        <v>7.9921000000000002E-3</v>
      </c>
      <c r="H23" s="137"/>
      <c r="I23" s="142">
        <v>15</v>
      </c>
      <c r="J23" s="150">
        <f ca="1">LOOK!C49</f>
        <v>0</v>
      </c>
      <c r="K23" s="150">
        <f ca="1">LOOK!D49</f>
        <v>85</v>
      </c>
      <c r="L23" s="75">
        <f ca="1">LOOK!E49</f>
        <v>0</v>
      </c>
      <c r="N23" s="75">
        <f ca="1">LOOK!V109</f>
        <v>-1.0900000000000001E-5</v>
      </c>
      <c r="P23" s="136"/>
    </row>
    <row r="24" spans="2:16" s="49" customFormat="1" ht="15" customHeight="1" x14ac:dyDescent="0.3">
      <c r="B24" s="142">
        <v>16</v>
      </c>
      <c r="C24" s="150">
        <f ca="1">LOOK!C20</f>
        <v>13</v>
      </c>
      <c r="D24" s="150">
        <f ca="1">LOOK!D20</f>
        <v>374</v>
      </c>
      <c r="E24" s="75">
        <f ca="1">LOOK!E20</f>
        <v>3.5000000000000003E-2</v>
      </c>
      <c r="G24" s="75">
        <f ca="1">LOOK!V80</f>
        <v>3.3992000000000001E-2</v>
      </c>
      <c r="H24" s="137"/>
      <c r="I24" s="142">
        <v>16</v>
      </c>
      <c r="J24" s="150">
        <f ca="1">LOOK!C50</f>
        <v>0</v>
      </c>
      <c r="K24" s="150">
        <f ca="1">LOOK!D50</f>
        <v>58</v>
      </c>
      <c r="L24" s="75">
        <f ca="1">LOOK!E50</f>
        <v>0</v>
      </c>
      <c r="N24" s="75">
        <f ca="1">LOOK!V110</f>
        <v>3.9890000000000004E-3</v>
      </c>
      <c r="P24" s="136"/>
    </row>
    <row r="25" spans="2:16" s="49" customFormat="1" ht="15" customHeight="1" x14ac:dyDescent="0.3">
      <c r="B25" s="142">
        <v>17</v>
      </c>
      <c r="C25" s="150">
        <f ca="1">LOOK!C21</f>
        <v>5</v>
      </c>
      <c r="D25" s="150">
        <f ca="1">LOOK!D21</f>
        <v>361</v>
      </c>
      <c r="E25" s="75">
        <f ca="1">LOOK!E21</f>
        <v>1.4E-2</v>
      </c>
      <c r="G25" s="75">
        <f ca="1">LOOK!V81</f>
        <v>2.79919E-2</v>
      </c>
      <c r="H25" s="137"/>
      <c r="I25" s="142">
        <v>17</v>
      </c>
      <c r="J25" s="150">
        <f ca="1">LOOK!C51</f>
        <v>0</v>
      </c>
      <c r="K25" s="150">
        <f ca="1">LOOK!D51</f>
        <v>54</v>
      </c>
      <c r="L25" s="75">
        <f ca="1">LOOK!E51</f>
        <v>0</v>
      </c>
      <c r="N25" s="75">
        <f ca="1">LOOK!V111</f>
        <v>1.99889E-2</v>
      </c>
      <c r="P25" s="136"/>
    </row>
    <row r="26" spans="2:16" s="49" customFormat="1" ht="15" customHeight="1" x14ac:dyDescent="0.3">
      <c r="B26" s="142">
        <v>18</v>
      </c>
      <c r="C26" s="150">
        <f ca="1">LOOK!C22</f>
        <v>3</v>
      </c>
      <c r="D26" s="150">
        <f ca="1">LOOK!D22</f>
        <v>232</v>
      </c>
      <c r="E26" s="75">
        <f ca="1">LOOK!E22</f>
        <v>1.2999999999999999E-2</v>
      </c>
      <c r="G26" s="75">
        <f ca="1">LOOK!V82</f>
        <v>4.9918000000000002E-3</v>
      </c>
      <c r="H26" s="137"/>
      <c r="I26" s="142">
        <v>18</v>
      </c>
      <c r="J26" s="150">
        <f ca="1">LOOK!C52</f>
        <v>0</v>
      </c>
      <c r="K26" s="150">
        <f ca="1">LOOK!D52</f>
        <v>16</v>
      </c>
      <c r="L26" s="75">
        <f ca="1">LOOK!E52</f>
        <v>0</v>
      </c>
      <c r="N26" s="75">
        <f ca="1">LOOK!V112</f>
        <v>-1.1199999999999999E-5</v>
      </c>
      <c r="P26" s="136"/>
    </row>
    <row r="27" spans="2:16" s="49" customFormat="1" ht="15" customHeight="1" x14ac:dyDescent="0.3">
      <c r="B27" s="142">
        <v>19</v>
      </c>
      <c r="C27" s="150">
        <f ca="1">LOOK!C23</f>
        <v>0</v>
      </c>
      <c r="D27" s="150">
        <f ca="1">LOOK!D23</f>
        <v>93</v>
      </c>
      <c r="E27" s="75">
        <f ca="1">LOOK!E23</f>
        <v>0</v>
      </c>
      <c r="G27" s="75">
        <f ca="1">LOOK!V83</f>
        <v>1.09917E-2</v>
      </c>
      <c r="H27" s="137"/>
      <c r="I27" s="142">
        <v>19</v>
      </c>
      <c r="J27" s="150">
        <f ca="1">LOOK!C53</f>
        <v>0</v>
      </c>
      <c r="K27" s="150">
        <f ca="1">LOOK!D53</f>
        <v>14</v>
      </c>
      <c r="L27" s="75">
        <f ca="1">LOOK!E53</f>
        <v>0</v>
      </c>
      <c r="N27" s="75">
        <f ca="1">LOOK!V113</f>
        <v>-1.13E-5</v>
      </c>
      <c r="P27" s="136"/>
    </row>
    <row r="28" spans="2:16" s="49" customFormat="1" ht="15" customHeight="1" x14ac:dyDescent="0.3">
      <c r="B28" s="142">
        <v>20</v>
      </c>
      <c r="C28" s="150">
        <f ca="1">LOOK!C24</f>
        <v>1</v>
      </c>
      <c r="D28" s="150">
        <f ca="1">LOOK!D24</f>
        <v>185</v>
      </c>
      <c r="E28" s="75">
        <f ca="1">LOOK!E24</f>
        <v>5.0000000000000001E-3</v>
      </c>
      <c r="G28" s="75">
        <f ca="1">LOOK!V84</f>
        <v>1.4991599999999999E-2</v>
      </c>
      <c r="H28" s="137"/>
      <c r="I28" s="142">
        <v>20</v>
      </c>
      <c r="J28" s="150">
        <f ca="1">LOOK!C54</f>
        <v>0</v>
      </c>
      <c r="K28" s="150">
        <f ca="1">LOOK!D54</f>
        <v>26</v>
      </c>
      <c r="L28" s="75">
        <f ca="1">LOOK!E54</f>
        <v>0</v>
      </c>
      <c r="N28" s="75">
        <f ca="1">LOOK!V114</f>
        <v>1.0988599999999999E-2</v>
      </c>
      <c r="P28" s="136"/>
    </row>
    <row r="29" spans="2:16" s="49" customFormat="1" ht="15" customHeight="1" x14ac:dyDescent="0.3">
      <c r="B29" s="142">
        <v>21</v>
      </c>
      <c r="C29" s="150">
        <f ca="1">LOOK!C25</f>
        <v>34</v>
      </c>
      <c r="D29" s="150">
        <f ca="1">LOOK!D25</f>
        <v>342</v>
      </c>
      <c r="E29" s="75">
        <f ca="1">LOOK!E25</f>
        <v>9.9000000000000005E-2</v>
      </c>
      <c r="G29" s="75">
        <f ca="1">LOOK!V85</f>
        <v>0.1019915</v>
      </c>
      <c r="H29" s="137"/>
      <c r="I29" s="142">
        <v>21</v>
      </c>
      <c r="J29" s="150">
        <f ca="1">LOOK!C55</f>
        <v>3</v>
      </c>
      <c r="K29" s="150">
        <f ca="1">LOOK!D55</f>
        <v>54</v>
      </c>
      <c r="L29" s="75">
        <f ca="1">LOOK!E55</f>
        <v>5.6000000000000001E-2</v>
      </c>
      <c r="N29" s="75">
        <f ca="1">LOOK!V115</f>
        <v>4.5988500000000002E-2</v>
      </c>
      <c r="P29" s="136"/>
    </row>
    <row r="30" spans="2:16" s="49" customFormat="1" ht="15" customHeight="1" x14ac:dyDescent="0.3">
      <c r="B30" s="142">
        <v>22</v>
      </c>
      <c r="C30" s="150">
        <f ca="1">LOOK!C26</f>
        <v>28</v>
      </c>
      <c r="D30" s="150">
        <f ca="1">LOOK!D26</f>
        <v>681</v>
      </c>
      <c r="E30" s="75">
        <f ca="1">LOOK!E26</f>
        <v>4.1000000000000002E-2</v>
      </c>
      <c r="G30" s="75">
        <f ca="1">LOOK!V86</f>
        <v>3.1991400000000003E-2</v>
      </c>
      <c r="H30" s="137"/>
      <c r="I30" s="142">
        <v>22</v>
      </c>
      <c r="J30" s="150">
        <f ca="1">LOOK!C56</f>
        <v>1</v>
      </c>
      <c r="K30" s="150">
        <f ca="1">LOOK!D56</f>
        <v>89</v>
      </c>
      <c r="L30" s="75">
        <f ca="1">LOOK!E56</f>
        <v>1.0999999999999999E-2</v>
      </c>
      <c r="N30" s="75">
        <f ca="1">LOOK!V116</f>
        <v>1.59884E-2</v>
      </c>
      <c r="P30" s="136"/>
    </row>
    <row r="31" spans="2:16" s="49" customFormat="1" ht="15" customHeight="1" x14ac:dyDescent="0.3">
      <c r="B31" s="142">
        <v>23</v>
      </c>
      <c r="C31" s="150">
        <f ca="1">LOOK!C27</f>
        <v>0</v>
      </c>
      <c r="D31" s="150">
        <f ca="1">LOOK!D27</f>
        <v>907</v>
      </c>
      <c r="E31" s="75">
        <f ca="1">LOOK!E27</f>
        <v>0</v>
      </c>
      <c r="G31" s="75">
        <f ca="1">LOOK!V87</f>
        <v>2.9913000000000001E-3</v>
      </c>
      <c r="H31" s="137"/>
      <c r="I31" s="142">
        <v>23</v>
      </c>
      <c r="J31" s="150">
        <f ca="1">LOOK!C57</f>
        <v>0</v>
      </c>
      <c r="K31" s="150">
        <f ca="1">LOOK!D57</f>
        <v>94</v>
      </c>
      <c r="L31" s="75">
        <f ca="1">LOOK!E57</f>
        <v>0</v>
      </c>
      <c r="N31" s="75">
        <f ca="1">LOOK!V117</f>
        <v>-1.17E-5</v>
      </c>
      <c r="P31" s="136"/>
    </row>
    <row r="32" spans="2:16" s="49" customFormat="1" ht="15" customHeight="1" x14ac:dyDescent="0.3">
      <c r="B32" s="142">
        <v>24</v>
      </c>
      <c r="C32" s="150">
        <f ca="1">LOOK!C28</f>
        <v>0</v>
      </c>
      <c r="D32" s="150">
        <f ca="1">LOOK!D28</f>
        <v>373</v>
      </c>
      <c r="E32" s="75">
        <f ca="1">LOOK!E28</f>
        <v>0</v>
      </c>
      <c r="G32" s="75">
        <f ca="1">LOOK!V88</f>
        <v>1.9911999999999998E-3</v>
      </c>
      <c r="H32" s="137"/>
      <c r="I32" s="142">
        <v>24</v>
      </c>
      <c r="J32" s="150">
        <f ca="1">LOOK!C58</f>
        <v>0</v>
      </c>
      <c r="K32" s="150">
        <f ca="1">LOOK!D58</f>
        <v>46</v>
      </c>
      <c r="L32" s="75">
        <f ca="1">LOOK!E58</f>
        <v>0</v>
      </c>
      <c r="N32" s="75">
        <f ca="1">LOOK!V118</f>
        <v>-1.1800000000000001E-5</v>
      </c>
      <c r="P32" s="136"/>
    </row>
    <row r="33" spans="2:16" s="49" customFormat="1" ht="15" customHeight="1" x14ac:dyDescent="0.3">
      <c r="B33" s="142" t="s">
        <v>4</v>
      </c>
      <c r="C33" s="143">
        <f ca="1">LOOK!C29</f>
        <v>167</v>
      </c>
      <c r="D33" s="143">
        <f ca="1">LOOK!D29</f>
        <v>8692</v>
      </c>
      <c r="E33" s="144">
        <f ca="1">LOOK!E29</f>
        <v>1.9E-2</v>
      </c>
      <c r="F33" s="140"/>
      <c r="G33" s="144">
        <f ca="1">LOOK!V89</f>
        <v>0.02</v>
      </c>
      <c r="H33" s="137"/>
      <c r="I33" s="142" t="s">
        <v>4</v>
      </c>
      <c r="J33" s="143">
        <f ca="1">LOOK!C59</f>
        <v>6</v>
      </c>
      <c r="K33" s="143">
        <f ca="1">LOOK!D59</f>
        <v>1087</v>
      </c>
      <c r="L33" s="144">
        <f ca="1">LOOK!E59</f>
        <v>6.0000000000000001E-3</v>
      </c>
      <c r="M33" s="140"/>
      <c r="N33" s="144">
        <f ca="1">LOOK!V119</f>
        <v>0.01</v>
      </c>
      <c r="P33" s="136"/>
    </row>
    <row r="34" spans="2:16" ht="11.25" customHeight="1" x14ac:dyDescent="0.2"/>
    <row r="35" spans="2:16" ht="12" customHeight="1" x14ac:dyDescent="0.2">
      <c r="B35" s="158"/>
      <c r="C35" s="158"/>
      <c r="D35" s="158"/>
      <c r="E35" s="158"/>
      <c r="I35" s="134"/>
      <c r="J35" s="157"/>
      <c r="K35" s="157"/>
      <c r="L35" s="157"/>
      <c r="M35" s="157"/>
      <c r="N35" s="157"/>
    </row>
  </sheetData>
  <customSheetViews>
    <customSheetView guid="{8D39929F-4FE8-4444-AB1C-DC054200058A}" showRuler="0">
      <pageMargins left="0.75" right="0.75" top="1" bottom="1" header="0.5" footer="0.5"/>
      <pageSetup orientation="portrait" horizontalDpi="4294967293" verticalDpi="0" r:id="rId1"/>
      <headerFooter alignWithMargins="0"/>
    </customSheetView>
    <customSheetView guid="{378CB72F-0FE0-4B46-BBC2-F0EE8D83D535}" showGridLines="0" fitToPage="1" printArea="1" hiddenColumns="1" showRuler="0">
      <selection activeCell="B51" sqref="B51"/>
      <pageMargins left="0.5" right="0.5" top="0.5" bottom="0.5" header="0.5" footer="0.5"/>
      <printOptions horizontalCentered="1" verticalCentered="1"/>
      <pageSetup orientation="landscape" r:id="rId2"/>
      <headerFooter alignWithMargins="0"/>
    </customSheetView>
  </customSheetViews>
  <mergeCells count="10">
    <mergeCell ref="J35:N35"/>
    <mergeCell ref="B35:E35"/>
    <mergeCell ref="B2:N2"/>
    <mergeCell ref="B7:F7"/>
    <mergeCell ref="I7:M7"/>
    <mergeCell ref="B6:G6"/>
    <mergeCell ref="C4:D4"/>
    <mergeCell ref="I6:N6"/>
    <mergeCell ref="F4:J4"/>
    <mergeCell ref="L4:N4"/>
  </mergeCells>
  <phoneticPr fontId="0" type="noConversion"/>
  <conditionalFormatting sqref="C4">
    <cfRule type="expression" dxfId="33" priority="1" stopIfTrue="1">
      <formula>$P$9&gt;3</formula>
    </cfRule>
  </conditionalFormatting>
  <conditionalFormatting sqref="F4">
    <cfRule type="expression" dxfId="32" priority="2" stopIfTrue="1">
      <formula>$P$10=0</formula>
    </cfRule>
  </conditionalFormatting>
  <conditionalFormatting sqref="L4 G7 N7">
    <cfRule type="expression" dxfId="31" priority="3" stopIfTrue="1">
      <formula>$P$11=0</formula>
    </cfRule>
  </conditionalFormatting>
  <conditionalFormatting sqref="N9:N33 G33">
    <cfRule type="expression" dxfId="30" priority="4" stopIfTrue="1">
      <formula>G9&gt;=G$7</formula>
    </cfRule>
  </conditionalFormatting>
  <conditionalFormatting sqref="L33">
    <cfRule type="expression" dxfId="29" priority="5" stopIfTrue="1">
      <formula>L33&gt;=N$7</formula>
    </cfRule>
  </conditionalFormatting>
  <printOptions horizontalCentered="1" verticalCentered="1"/>
  <pageMargins left="0.5" right="0.5" top="0.5" bottom="0.5" header="0.5" footer="0.5"/>
  <pageSetup orientation="landscape" r:id="rId3"/>
  <headerFooter alignWithMargins="0"/>
  <ignoredErrors>
    <ignoredError sqref="E13"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7171" r:id="rId6" name="Spinner 3">
              <controlPr defaultSize="0" print="0" autoPict="0">
                <anchor moveWithCells="1">
                  <from>
                    <xdr:col>1</xdr:col>
                    <xdr:colOff>45720</xdr:colOff>
                    <xdr:row>3</xdr:row>
                    <xdr:rowOff>0</xdr:rowOff>
                  </from>
                  <to>
                    <xdr:col>1</xdr:col>
                    <xdr:colOff>289560</xdr:colOff>
                    <xdr:row>4</xdr:row>
                    <xdr:rowOff>0</xdr:rowOff>
                  </to>
                </anchor>
              </controlPr>
            </control>
          </mc:Choice>
        </mc:AlternateContent>
        <mc:AlternateContent xmlns:mc="http://schemas.openxmlformats.org/markup-compatibility/2006">
          <mc:Choice Requires="x14">
            <control shapeId="7173" r:id="rId7" name="Spinner 5">
              <controlPr defaultSize="0" print="0" autoPict="0">
                <anchor moveWithCells="1">
                  <from>
                    <xdr:col>10</xdr:col>
                    <xdr:colOff>541020</xdr:colOff>
                    <xdr:row>3</xdr:row>
                    <xdr:rowOff>0</xdr:rowOff>
                  </from>
                  <to>
                    <xdr:col>10</xdr:col>
                    <xdr:colOff>830580</xdr:colOff>
                    <xdr:row>4</xdr:row>
                    <xdr:rowOff>0</xdr:rowOff>
                  </to>
                </anchor>
              </controlPr>
            </control>
          </mc:Choice>
        </mc:AlternateContent>
        <mc:AlternateContent xmlns:mc="http://schemas.openxmlformats.org/markup-compatibility/2006">
          <mc:Choice Requires="x14">
            <control shapeId="7175" r:id="rId8" name="Spinner 7">
              <controlPr defaultSize="0" print="0" autoPict="0">
                <anchor moveWithCells="1">
                  <from>
                    <xdr:col>4</xdr:col>
                    <xdr:colOff>601980</xdr:colOff>
                    <xdr:row>3</xdr:row>
                    <xdr:rowOff>0</xdr:rowOff>
                  </from>
                  <to>
                    <xdr:col>4</xdr:col>
                    <xdr:colOff>838200</xdr:colOff>
                    <xdr:row>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1:J36"/>
  <sheetViews>
    <sheetView showGridLines="0" showRuler="0" workbookViewId="0">
      <selection activeCell="L38" sqref="L38"/>
    </sheetView>
  </sheetViews>
  <sheetFormatPr defaultRowHeight="10.199999999999999" x14ac:dyDescent="0.2"/>
  <cols>
    <col min="1" max="1" width="2.85546875" customWidth="1"/>
    <col min="2" max="2" width="5.85546875" customWidth="1"/>
    <col min="3" max="3" width="35.85546875" customWidth="1"/>
    <col min="4" max="4" width="5.85546875" customWidth="1"/>
    <col min="5" max="5" width="35.85546875" customWidth="1"/>
    <col min="6" max="6" width="5.85546875" customWidth="1"/>
    <col min="7" max="7" width="35.85546875" customWidth="1"/>
    <col min="8" max="8" width="5.85546875" customWidth="1"/>
    <col min="9" max="9" width="35.85546875" customWidth="1"/>
    <col min="10" max="10" width="5.85546875" customWidth="1"/>
    <col min="11" max="11" width="2.85546875" customWidth="1"/>
  </cols>
  <sheetData>
    <row r="1" spans="2:10" ht="6" customHeight="1" x14ac:dyDescent="0.2"/>
    <row r="2" spans="2:10" ht="30" customHeight="1" x14ac:dyDescent="0.2">
      <c r="B2" s="154" t="str">
        <f>Chart!$B$2</f>
        <v>Welfare Transition Participation Rate    FFY 2020-2021 - Preliminary Data</v>
      </c>
      <c r="C2" s="155"/>
      <c r="D2" s="155"/>
      <c r="E2" s="155"/>
      <c r="F2" s="155"/>
      <c r="G2" s="155"/>
      <c r="H2" s="155"/>
      <c r="I2" s="156"/>
      <c r="J2" s="141"/>
    </row>
    <row r="3" spans="2:10" ht="6" customHeight="1" x14ac:dyDescent="0.2"/>
    <row r="4" spans="2:10" ht="24" customHeight="1" x14ac:dyDescent="0.2">
      <c r="C4" s="14" t="str">
        <f>LOOK!$I$35</f>
        <v>All Family Rate</v>
      </c>
      <c r="E4" s="16" t="str">
        <f ca="1">LOOK!$I$45</f>
        <v>January 2021</v>
      </c>
      <c r="G4" s="15" t="str">
        <f>LOOK!$I$37</f>
        <v>Federal Reporting Criteria</v>
      </c>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s="13">
        <f>LOOK!R3</f>
        <v>0</v>
      </c>
    </row>
    <row r="13" spans="2:10" ht="15" customHeight="1" x14ac:dyDescent="0.2">
      <c r="D13" s="13">
        <f ca="1">LOOK!C3</f>
        <v>4</v>
      </c>
    </row>
    <row r="14" spans="2:10" ht="15" customHeight="1" x14ac:dyDescent="0.2">
      <c r="D14" s="13">
        <f>LOOK!E3</f>
        <v>0</v>
      </c>
    </row>
    <row r="15" spans="2:10" ht="15" customHeight="1" x14ac:dyDescent="0.2">
      <c r="D15" s="13">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5" ht="15" customHeight="1" x14ac:dyDescent="0.2"/>
    <row r="34" spans="3:5" ht="15" customHeight="1" x14ac:dyDescent="0.2"/>
    <row r="35" spans="3:5" ht="15" customHeight="1" x14ac:dyDescent="0.2"/>
    <row r="36" spans="3:5" ht="12" customHeight="1" x14ac:dyDescent="0.2">
      <c r="C36" s="153"/>
      <c r="D36" s="153"/>
      <c r="E36" s="153"/>
    </row>
  </sheetData>
  <customSheetViews>
    <customSheetView guid="{8D39929F-4FE8-4444-AB1C-DC054200058A}" fitToPage="1" showRuler="0">
      <selection activeCell="D20" sqref="D20"/>
      <pageMargins left="0.5" right="0.5" top="0.5" bottom="0.5" header="0.5" footer="0.5"/>
      <printOptions horizontalCentered="1" verticalCentered="1"/>
      <pageSetup orientation="landscape" r:id="rId1"/>
      <headerFooter alignWithMargins="0"/>
    </customSheetView>
    <customSheetView guid="{378CB72F-0FE0-4B46-BBC2-F0EE8D83D535}" showGridLines="0" fitToPage="1" printArea="1" showRuler="0">
      <selection activeCell="D20" sqref="D20"/>
      <pageMargins left="0.5" right="0.5" top="0.5" bottom="0.5" header="0.5" footer="0.5"/>
      <printOptions horizontalCentered="1" verticalCentered="1"/>
      <pageSetup orientation="landscape" r:id="rId2"/>
      <headerFooter alignWithMargins="0"/>
    </customSheetView>
  </customSheetViews>
  <mergeCells count="2">
    <mergeCell ref="C36:E36"/>
    <mergeCell ref="B2:I2"/>
  </mergeCells>
  <phoneticPr fontId="0" type="noConversion"/>
  <conditionalFormatting sqref="C4">
    <cfRule type="expression" dxfId="28" priority="1" stopIfTrue="1">
      <formula>$D$12=1</formula>
    </cfRule>
  </conditionalFormatting>
  <conditionalFormatting sqref="G4">
    <cfRule type="expression" dxfId="27" priority="2" stopIfTrue="1">
      <formula>$D$14=0</formula>
    </cfRule>
  </conditionalFormatting>
  <conditionalFormatting sqref="E4">
    <cfRule type="expression" dxfId="26" priority="3" stopIfTrue="1">
      <formula>$D$13&gt;3</formula>
    </cfRule>
  </conditionalFormatting>
  <conditionalFormatting sqref="I4">
    <cfRule type="expression" dxfId="25" priority="4" stopIfTrue="1">
      <formula>$D$15=0</formula>
    </cfRule>
  </conditionalFormatting>
  <printOptions horizontalCentered="1" verticalCentered="1"/>
  <pageMargins left="0.5" right="0.5" top="0.5" bottom="0.5" header="0.5" footer="0.5"/>
  <pageSetup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42" r:id="rId6" name="Spinner 2">
              <controlPr defaultSize="0" print="0" autoPict="0">
                <anchor moveWithCells="1">
                  <from>
                    <xdr:col>3</xdr:col>
                    <xdr:colOff>45720</xdr:colOff>
                    <xdr:row>3</xdr:row>
                    <xdr:rowOff>7620</xdr:rowOff>
                  </from>
                  <to>
                    <xdr:col>3</xdr:col>
                    <xdr:colOff>289560</xdr:colOff>
                    <xdr:row>3</xdr:row>
                    <xdr:rowOff>297180</xdr:rowOff>
                  </to>
                </anchor>
              </controlPr>
            </control>
          </mc:Choice>
        </mc:AlternateContent>
        <mc:AlternateContent xmlns:mc="http://schemas.openxmlformats.org/markup-compatibility/2006">
          <mc:Choice Requires="x14">
            <control shapeId="10243" r:id="rId7" name="Spinner 3">
              <controlPr defaultSize="0" print="0" autoPict="0">
                <anchor moveWithCells="1">
                  <from>
                    <xdr:col>5</xdr:col>
                    <xdr:colOff>45720</xdr:colOff>
                    <xdr:row>3</xdr:row>
                    <xdr:rowOff>7620</xdr:rowOff>
                  </from>
                  <to>
                    <xdr:col>5</xdr:col>
                    <xdr:colOff>289560</xdr:colOff>
                    <xdr:row>3</xdr:row>
                    <xdr:rowOff>297180</xdr:rowOff>
                  </to>
                </anchor>
              </controlPr>
            </control>
          </mc:Choice>
        </mc:AlternateContent>
        <mc:AlternateContent xmlns:mc="http://schemas.openxmlformats.org/markup-compatibility/2006">
          <mc:Choice Requires="x14">
            <control shapeId="10244" r:id="rId8" name="Spinner 4">
              <controlPr defaultSize="0" print="0" autoPict="0">
                <anchor moveWithCells="1">
                  <from>
                    <xdr:col>7</xdr:col>
                    <xdr:colOff>60960</xdr:colOff>
                    <xdr:row>3</xdr:row>
                    <xdr:rowOff>22860</xdr:rowOff>
                  </from>
                  <to>
                    <xdr:col>7</xdr:col>
                    <xdr:colOff>297180</xdr:colOff>
                    <xdr:row>4</xdr:row>
                    <xdr:rowOff>0</xdr:rowOff>
                  </to>
                </anchor>
              </controlPr>
            </control>
          </mc:Choice>
        </mc:AlternateContent>
        <mc:AlternateContent xmlns:mc="http://schemas.openxmlformats.org/markup-compatibility/2006">
          <mc:Choice Requires="x14">
            <control shapeId="10245" r:id="rId9" name="Spinner 5">
              <controlPr defaultSize="0" print="0" autoPict="0">
                <anchor moveWithCells="1">
                  <from>
                    <xdr:col>1</xdr:col>
                    <xdr:colOff>60960</xdr:colOff>
                    <xdr:row>3</xdr:row>
                    <xdr:rowOff>7620</xdr:rowOff>
                  </from>
                  <to>
                    <xdr:col>1</xdr:col>
                    <xdr:colOff>297180</xdr:colOff>
                    <xdr:row>3</xdr:row>
                    <xdr:rowOff>297180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1:K39"/>
  <sheetViews>
    <sheetView showGridLines="0" showRuler="0" workbookViewId="0">
      <selection activeCell="B2" sqref="B2:I2"/>
    </sheetView>
  </sheetViews>
  <sheetFormatPr defaultRowHeight="10.199999999999999" x14ac:dyDescent="0.2"/>
  <cols>
    <col min="1" max="1" width="2.85546875" customWidth="1"/>
    <col min="2" max="2" width="6.85546875" customWidth="1"/>
    <col min="3" max="3" width="35.85546875" customWidth="1"/>
    <col min="4" max="4" width="6.85546875" customWidth="1"/>
    <col min="5" max="5" width="35.85546875" customWidth="1"/>
    <col min="6" max="6" width="6.85546875" customWidth="1"/>
    <col min="7" max="7" width="35.85546875" customWidth="1"/>
    <col min="8" max="8" width="6.85546875" customWidth="1"/>
    <col min="9" max="9" width="35.85546875" customWidth="1"/>
    <col min="10" max="10" width="6.7109375" customWidth="1"/>
    <col min="11" max="11" width="5.85546875" style="13" hidden="1" customWidth="1"/>
  </cols>
  <sheetData>
    <row r="1" spans="2:11" ht="6" customHeight="1" x14ac:dyDescent="0.2"/>
    <row r="2" spans="2:11" ht="30" customHeight="1" x14ac:dyDescent="0.2">
      <c r="B2" s="154" t="str">
        <f>Chart!$B$2</f>
        <v>Welfare Transition Participation Rate    FFY 2020-2021 - Preliminary Data</v>
      </c>
      <c r="C2" s="155"/>
      <c r="D2" s="155"/>
      <c r="E2" s="155"/>
      <c r="F2" s="155"/>
      <c r="G2" s="155"/>
      <c r="H2" s="155"/>
      <c r="I2" s="156"/>
    </row>
    <row r="3" spans="2:11" ht="6" customHeight="1" x14ac:dyDescent="0.2"/>
    <row r="4" spans="2:11" ht="18" customHeight="1" x14ac:dyDescent="0.2">
      <c r="B4" s="175" t="s">
        <v>48</v>
      </c>
      <c r="C4" s="176"/>
      <c r="D4" s="176"/>
      <c r="E4" s="177"/>
      <c r="F4" s="145"/>
      <c r="G4" s="174" t="s">
        <v>49</v>
      </c>
      <c r="H4" s="174"/>
      <c r="I4" s="174"/>
    </row>
    <row r="5" spans="2:11" ht="6" customHeight="1" x14ac:dyDescent="0.2"/>
    <row r="6" spans="2:11" ht="24" customHeight="1" x14ac:dyDescent="0.2">
      <c r="C6" s="147" t="str">
        <f>"LWDB  "&amp;LOOK!X3</f>
        <v>LWDB  1</v>
      </c>
      <c r="E6" s="146" t="str">
        <f>LOOK!$I$35</f>
        <v>All Family Rate</v>
      </c>
      <c r="G6" s="146" t="str">
        <f>IF(K19=0,"Monthly","Year-to-Date")</f>
        <v>Monthly</v>
      </c>
      <c r="I6" s="148" t="str">
        <f>LOOK!I37</f>
        <v>Federal Reporting Criteria</v>
      </c>
    </row>
    <row r="7" spans="2:11" ht="6" customHeight="1" x14ac:dyDescent="0.2"/>
    <row r="8" spans="2:11" ht="15" customHeight="1" x14ac:dyDescent="0.2"/>
    <row r="9" spans="2:11" ht="15" customHeight="1" x14ac:dyDescent="0.2"/>
    <row r="10" spans="2:11" ht="15" customHeight="1" x14ac:dyDescent="0.2">
      <c r="K10" s="13">
        <f>LOOK!$E$3</f>
        <v>0</v>
      </c>
    </row>
    <row r="11" spans="2:11" ht="15" customHeight="1" x14ac:dyDescent="0.2"/>
    <row r="12" spans="2:11" ht="15" customHeight="1" x14ac:dyDescent="0.2"/>
    <row r="13" spans="2:11" ht="15" customHeight="1" x14ac:dyDescent="0.2">
      <c r="K13" s="13">
        <f>LOOK!$X$3</f>
        <v>1</v>
      </c>
    </row>
    <row r="14" spans="2:11" ht="15" customHeight="1" x14ac:dyDescent="0.2"/>
    <row r="15" spans="2:11" ht="15" customHeight="1" x14ac:dyDescent="0.2"/>
    <row r="16" spans="2:11" ht="15" customHeight="1" x14ac:dyDescent="0.2">
      <c r="K16" s="13">
        <f>LOOK!$R$3</f>
        <v>0</v>
      </c>
    </row>
    <row r="17" spans="11:11" ht="15" customHeight="1" x14ac:dyDescent="0.2"/>
    <row r="18" spans="11:11" ht="15" customHeight="1" x14ac:dyDescent="0.2"/>
    <row r="19" spans="11:11" ht="15" customHeight="1" x14ac:dyDescent="0.2">
      <c r="K19" s="13">
        <f>LOOK!$U$3</f>
        <v>0</v>
      </c>
    </row>
    <row r="20" spans="11:11" ht="15" customHeight="1" x14ac:dyDescent="0.2"/>
    <row r="21" spans="11:11" ht="15" customHeight="1" x14ac:dyDescent="0.2"/>
    <row r="22" spans="11:11" ht="15" customHeight="1" x14ac:dyDescent="0.2"/>
    <row r="23" spans="11:11" ht="15" customHeight="1" x14ac:dyDescent="0.2"/>
    <row r="24" spans="11:11" ht="15" customHeight="1" x14ac:dyDescent="0.2"/>
    <row r="25" spans="11:11" ht="15" customHeight="1" x14ac:dyDescent="0.2"/>
    <row r="26" spans="11:11" ht="15" customHeight="1" x14ac:dyDescent="0.2"/>
    <row r="27" spans="11:11" ht="15" customHeight="1" x14ac:dyDescent="0.2"/>
    <row r="28" spans="11:11" ht="15" customHeight="1" x14ac:dyDescent="0.2"/>
    <row r="29" spans="11:11" ht="15" customHeight="1" x14ac:dyDescent="0.2"/>
    <row r="30" spans="11:11" ht="15" customHeight="1" x14ac:dyDescent="0.2"/>
    <row r="31" spans="11:11" ht="15" customHeight="1" x14ac:dyDescent="0.2"/>
    <row r="32" spans="11:11" ht="15" customHeight="1" x14ac:dyDescent="0.2"/>
    <row r="33" spans="3:6" ht="15" customHeight="1" x14ac:dyDescent="0.2"/>
    <row r="34" spans="3:6" ht="15" customHeight="1" x14ac:dyDescent="0.2"/>
    <row r="35" spans="3:6" ht="15" customHeight="1" x14ac:dyDescent="0.2"/>
    <row r="36" spans="3:6" ht="15" customHeight="1" x14ac:dyDescent="0.2"/>
    <row r="37" spans="3:6" ht="15" customHeight="1" x14ac:dyDescent="0.2">
      <c r="C37" s="153"/>
      <c r="D37" s="153"/>
      <c r="E37" s="153"/>
      <c r="F37" s="153"/>
    </row>
    <row r="38" spans="3:6" ht="15" customHeight="1" x14ac:dyDescent="0.2"/>
    <row r="39" spans="3:6" ht="15" customHeight="1" x14ac:dyDescent="0.2"/>
  </sheetData>
  <customSheetViews>
    <customSheetView guid="{8D39929F-4FE8-4444-AB1C-DC054200058A}" fitToPage="1" hiddenColumns="1" showRuler="0">
      <selection activeCell="D20" sqref="D20"/>
      <pageMargins left="0.5" right="0.5" top="0.5" bottom="0.5" header="0.5" footer="0.5"/>
      <printOptions horizontalCentered="1" verticalCentered="1"/>
      <pageSetup orientation="landscape" horizontalDpi="4294967293" verticalDpi="0" r:id="rId1"/>
      <headerFooter alignWithMargins="0"/>
    </customSheetView>
    <customSheetView guid="{378CB72F-0FE0-4B46-BBC2-F0EE8D83D535}" showGridLines="0" fitToPage="1" printArea="1" hiddenColumns="1" showRuler="0">
      <selection activeCell="D20" sqref="D20"/>
      <pageMargins left="0.5" right="0.5" top="0.5" bottom="0.5" header="0.5" footer="0.5"/>
      <printOptions horizontalCentered="1" verticalCentered="1"/>
      <pageSetup orientation="landscape" horizontalDpi="4294967293" verticalDpi="0" r:id="rId2"/>
      <headerFooter alignWithMargins="0"/>
    </customSheetView>
  </customSheetViews>
  <mergeCells count="4">
    <mergeCell ref="B2:I2"/>
    <mergeCell ref="G4:I4"/>
    <mergeCell ref="C37:F37"/>
    <mergeCell ref="B4:E4"/>
  </mergeCells>
  <phoneticPr fontId="0" type="noConversion"/>
  <conditionalFormatting sqref="E6">
    <cfRule type="expression" dxfId="24" priority="1" stopIfTrue="1">
      <formula>$K$16=1</formula>
    </cfRule>
    <cfRule type="expression" dxfId="23" priority="2" stopIfTrue="1">
      <formula>$K$16=0</formula>
    </cfRule>
  </conditionalFormatting>
  <conditionalFormatting sqref="G6">
    <cfRule type="expression" dxfId="22" priority="3" stopIfTrue="1">
      <formula>$K$19=0</formula>
    </cfRule>
    <cfRule type="expression" dxfId="21" priority="4" stopIfTrue="1">
      <formula>$K$19=1</formula>
    </cfRule>
  </conditionalFormatting>
  <conditionalFormatting sqref="I6">
    <cfRule type="expression" dxfId="20" priority="5" stopIfTrue="1">
      <formula>K10=0</formula>
    </cfRule>
    <cfRule type="expression" dxfId="19" priority="6" stopIfTrue="1">
      <formula>K10=1</formula>
    </cfRule>
  </conditionalFormatting>
  <printOptions horizontalCentered="1" verticalCentered="1"/>
  <pageMargins left="0.5" right="0.5" top="0.5" bottom="0.5" header="0.5" footer="0.5"/>
  <pageSetup orientation="landscape" horizontalDpi="4294967293"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1267" r:id="rId6" name="Spinner 3">
              <controlPr defaultSize="0" print="0" autoPict="0">
                <anchor moveWithCells="1">
                  <from>
                    <xdr:col>7</xdr:col>
                    <xdr:colOff>76200</xdr:colOff>
                    <xdr:row>5</xdr:row>
                    <xdr:rowOff>7620</xdr:rowOff>
                  </from>
                  <to>
                    <xdr:col>7</xdr:col>
                    <xdr:colOff>312420</xdr:colOff>
                    <xdr:row>5</xdr:row>
                    <xdr:rowOff>297180</xdr:rowOff>
                  </to>
                </anchor>
              </controlPr>
            </control>
          </mc:Choice>
        </mc:AlternateContent>
        <mc:AlternateContent xmlns:mc="http://schemas.openxmlformats.org/markup-compatibility/2006">
          <mc:Choice Requires="x14">
            <control shapeId="11268" r:id="rId7" name="Spinner 4">
              <controlPr defaultSize="0" print="0" autoPict="0">
                <anchor moveWithCells="1">
                  <from>
                    <xdr:col>1</xdr:col>
                    <xdr:colOff>76200</xdr:colOff>
                    <xdr:row>5</xdr:row>
                    <xdr:rowOff>7620</xdr:rowOff>
                  </from>
                  <to>
                    <xdr:col>1</xdr:col>
                    <xdr:colOff>312420</xdr:colOff>
                    <xdr:row>5</xdr:row>
                    <xdr:rowOff>297180</xdr:rowOff>
                  </to>
                </anchor>
              </controlPr>
            </control>
          </mc:Choice>
        </mc:AlternateContent>
        <mc:AlternateContent xmlns:mc="http://schemas.openxmlformats.org/markup-compatibility/2006">
          <mc:Choice Requires="x14">
            <control shapeId="11269" r:id="rId8" name="Spinner 5">
              <controlPr defaultSize="0" print="0" autoPict="0">
                <anchor moveWithCells="1">
                  <from>
                    <xdr:col>3</xdr:col>
                    <xdr:colOff>76200</xdr:colOff>
                    <xdr:row>5</xdr:row>
                    <xdr:rowOff>7620</xdr:rowOff>
                  </from>
                  <to>
                    <xdr:col>3</xdr:col>
                    <xdr:colOff>312420</xdr:colOff>
                    <xdr:row>5</xdr:row>
                    <xdr:rowOff>297180</xdr:rowOff>
                  </to>
                </anchor>
              </controlPr>
            </control>
          </mc:Choice>
        </mc:AlternateContent>
        <mc:AlternateContent xmlns:mc="http://schemas.openxmlformats.org/markup-compatibility/2006">
          <mc:Choice Requires="x14">
            <control shapeId="11270" r:id="rId9" name="Spinner 6">
              <controlPr defaultSize="0" print="0" autoPict="0">
                <anchor moveWithCells="1">
                  <from>
                    <xdr:col>5</xdr:col>
                    <xdr:colOff>83820</xdr:colOff>
                    <xdr:row>5</xdr:row>
                    <xdr:rowOff>7620</xdr:rowOff>
                  </from>
                  <to>
                    <xdr:col>5</xdr:col>
                    <xdr:colOff>327660</xdr:colOff>
                    <xdr:row>5</xdr:row>
                    <xdr:rowOff>297180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1:J36"/>
  <sheetViews>
    <sheetView showGridLines="0" showRuler="0" workbookViewId="0">
      <selection activeCell="B2" sqref="B2:I2"/>
    </sheetView>
  </sheetViews>
  <sheetFormatPr defaultRowHeight="10.199999999999999" x14ac:dyDescent="0.2"/>
  <cols>
    <col min="1" max="1" width="2.85546875" customWidth="1"/>
    <col min="2" max="2" width="5.85546875" customWidth="1"/>
    <col min="3" max="3" width="35.85546875" customWidth="1"/>
    <col min="4" max="4" width="5.85546875" customWidth="1"/>
    <col min="5" max="5" width="35.85546875" customWidth="1"/>
    <col min="6" max="6" width="5.85546875" customWidth="1"/>
    <col min="7" max="7" width="35.85546875" customWidth="1"/>
    <col min="8" max="8" width="5.85546875" customWidth="1"/>
    <col min="9" max="9" width="35.85546875" customWidth="1"/>
    <col min="10" max="10" width="5.85546875" customWidth="1"/>
    <col min="11" max="11" width="2.85546875" customWidth="1"/>
  </cols>
  <sheetData>
    <row r="1" spans="2:10" ht="6" customHeight="1" x14ac:dyDescent="0.2"/>
    <row r="2" spans="2:10" ht="30" customHeight="1" x14ac:dyDescent="0.2">
      <c r="B2" s="154" t="str">
        <f>Chart!$B$2</f>
        <v>Welfare Transition Participation Rate    FFY 2020-2021 - Preliminary Data</v>
      </c>
      <c r="C2" s="155"/>
      <c r="D2" s="155"/>
      <c r="E2" s="155"/>
      <c r="F2" s="155"/>
      <c r="G2" s="155"/>
      <c r="H2" s="155"/>
      <c r="I2" s="156"/>
      <c r="J2" s="149"/>
    </row>
    <row r="3" spans="2:10" ht="6" customHeight="1" x14ac:dyDescent="0.2"/>
    <row r="4" spans="2:10" ht="24" customHeight="1" x14ac:dyDescent="0.2">
      <c r="C4" s="16" t="str">
        <f>LOOK!$I$36</f>
        <v>Statewide</v>
      </c>
      <c r="E4" s="14" t="str">
        <f>LOOK!$I$35</f>
        <v>All Family Rate</v>
      </c>
      <c r="G4" s="15" t="str">
        <f>LOOK!$I$37</f>
        <v>Federal Reporting Criteria</v>
      </c>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f>LOOK!R3</f>
        <v>0</v>
      </c>
    </row>
    <row r="13" spans="2:10" ht="15" customHeight="1" x14ac:dyDescent="0.2">
      <c r="D13">
        <f>LOOK!J3</f>
        <v>25</v>
      </c>
    </row>
    <row r="14" spans="2:10" ht="15" customHeight="1" x14ac:dyDescent="0.2">
      <c r="D14">
        <f>LOOK!E3</f>
        <v>0</v>
      </c>
    </row>
    <row r="15" spans="2:10" ht="15" customHeight="1" x14ac:dyDescent="0.2">
      <c r="D15">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6" ht="15" customHeight="1" x14ac:dyDescent="0.2"/>
    <row r="34" spans="3:6" ht="15" customHeight="1" x14ac:dyDescent="0.2"/>
    <row r="35" spans="3:6" ht="15" customHeight="1" x14ac:dyDescent="0.2"/>
    <row r="36" spans="3:6" ht="15" customHeight="1" x14ac:dyDescent="0.2">
      <c r="C36" s="153"/>
      <c r="D36" s="153"/>
      <c r="E36" s="153"/>
      <c r="F36" s="153"/>
    </row>
  </sheetData>
  <customSheetViews>
    <customSheetView guid="{378CB72F-0FE0-4B46-BBC2-F0EE8D83D535}" showGridLines="0" fitToPage="1" printArea="1" showRuler="0">
      <selection activeCell="D20" sqref="D20"/>
      <pageMargins left="0.5" right="0.5" top="0.5" bottom="0.5" header="0.5" footer="0.5"/>
      <printOptions horizontalCentered="1" verticalCentered="1"/>
      <pageSetup orientation="landscape" horizontalDpi="4294967293" verticalDpi="0" r:id="rId1"/>
      <headerFooter alignWithMargins="0"/>
    </customSheetView>
  </customSheetViews>
  <mergeCells count="2">
    <mergeCell ref="C36:F36"/>
    <mergeCell ref="B2:I2"/>
  </mergeCells>
  <phoneticPr fontId="0" type="noConversion"/>
  <conditionalFormatting sqref="C4">
    <cfRule type="expression" dxfId="18" priority="1" stopIfTrue="1">
      <formula>$D$13=25</formula>
    </cfRule>
  </conditionalFormatting>
  <conditionalFormatting sqref="E4">
    <cfRule type="expression" dxfId="17" priority="2" stopIfTrue="1">
      <formula>$D$12=1</formula>
    </cfRule>
  </conditionalFormatting>
  <conditionalFormatting sqref="I4">
    <cfRule type="expression" dxfId="16" priority="3" stopIfTrue="1">
      <formula>$D$15=0</formula>
    </cfRule>
  </conditionalFormatting>
  <conditionalFormatting sqref="G4">
    <cfRule type="expression" dxfId="15" priority="4" stopIfTrue="1">
      <formula>$D$14=0</formula>
    </cfRule>
  </conditionalFormatting>
  <printOptions horizontalCentered="1" verticalCentered="1"/>
  <pageMargins left="0.5" right="0.5" top="0.5" bottom="0.5" header="0.5" footer="0.5"/>
  <pageSetup orientation="landscape"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3314" r:id="rId5" name="Spinner 2">
              <controlPr defaultSize="0" print="0" autoPict="0">
                <anchor moveWithCells="1">
                  <from>
                    <xdr:col>1</xdr:col>
                    <xdr:colOff>45720</xdr:colOff>
                    <xdr:row>3</xdr:row>
                    <xdr:rowOff>7620</xdr:rowOff>
                  </from>
                  <to>
                    <xdr:col>1</xdr:col>
                    <xdr:colOff>289560</xdr:colOff>
                    <xdr:row>3</xdr:row>
                    <xdr:rowOff>297180</xdr:rowOff>
                  </to>
                </anchor>
              </controlPr>
            </control>
          </mc:Choice>
        </mc:AlternateContent>
        <mc:AlternateContent xmlns:mc="http://schemas.openxmlformats.org/markup-compatibility/2006">
          <mc:Choice Requires="x14">
            <control shapeId="13315" r:id="rId6" name="Spinner 3">
              <controlPr defaultSize="0" print="0" autoPict="0">
                <anchor moveWithCells="1">
                  <from>
                    <xdr:col>3</xdr:col>
                    <xdr:colOff>60960</xdr:colOff>
                    <xdr:row>3</xdr:row>
                    <xdr:rowOff>7620</xdr:rowOff>
                  </from>
                  <to>
                    <xdr:col>3</xdr:col>
                    <xdr:colOff>297180</xdr:colOff>
                    <xdr:row>3</xdr:row>
                    <xdr:rowOff>297180</xdr:rowOff>
                  </to>
                </anchor>
              </controlPr>
            </control>
          </mc:Choice>
        </mc:AlternateContent>
        <mc:AlternateContent xmlns:mc="http://schemas.openxmlformats.org/markup-compatibility/2006">
          <mc:Choice Requires="x14">
            <control shapeId="13316" r:id="rId7" name="Spinner 4">
              <controlPr defaultSize="0" print="0" autoPict="0">
                <anchor moveWithCells="1">
                  <from>
                    <xdr:col>5</xdr:col>
                    <xdr:colOff>45720</xdr:colOff>
                    <xdr:row>3</xdr:row>
                    <xdr:rowOff>7620</xdr:rowOff>
                  </from>
                  <to>
                    <xdr:col>5</xdr:col>
                    <xdr:colOff>289560</xdr:colOff>
                    <xdr:row>3</xdr:row>
                    <xdr:rowOff>297180</xdr:rowOff>
                  </to>
                </anchor>
              </controlPr>
            </control>
          </mc:Choice>
        </mc:AlternateContent>
        <mc:AlternateContent xmlns:mc="http://schemas.openxmlformats.org/markup-compatibility/2006">
          <mc:Choice Requires="x14">
            <control shapeId="13317" r:id="rId8" name="Spinner 5">
              <controlPr defaultSize="0" print="0" autoPict="0">
                <anchor moveWithCells="1">
                  <from>
                    <xdr:col>7</xdr:col>
                    <xdr:colOff>60960</xdr:colOff>
                    <xdr:row>3</xdr:row>
                    <xdr:rowOff>22860</xdr:rowOff>
                  </from>
                  <to>
                    <xdr:col>7</xdr:col>
                    <xdr:colOff>297180</xdr:colOff>
                    <xdr:row>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B1:B105"/>
  <sheetViews>
    <sheetView showGridLines="0" showRuler="0" workbookViewId="0">
      <selection activeCell="H34" sqref="H34"/>
    </sheetView>
  </sheetViews>
  <sheetFormatPr defaultRowHeight="10.199999999999999" x14ac:dyDescent="0.2"/>
  <cols>
    <col min="1" max="1" width="2.85546875" customWidth="1"/>
    <col min="2" max="2" width="105.28515625" customWidth="1"/>
    <col min="3" max="3" width="2.85546875" customWidth="1"/>
  </cols>
  <sheetData>
    <row r="1" spans="2:2" ht="6" customHeight="1" x14ac:dyDescent="0.3">
      <c r="B1" s="112"/>
    </row>
    <row r="2" spans="2:2" ht="14.4" x14ac:dyDescent="0.3">
      <c r="B2" s="113" t="s">
        <v>60</v>
      </c>
    </row>
    <row r="3" spans="2:2" ht="6" customHeight="1" x14ac:dyDescent="0.3">
      <c r="B3" s="112"/>
    </row>
    <row r="4" spans="2:2" ht="14.4" x14ac:dyDescent="0.2">
      <c r="B4" s="114" t="s">
        <v>180</v>
      </c>
    </row>
    <row r="5" spans="2:2" ht="57.6" x14ac:dyDescent="0.2">
      <c r="B5" s="115" t="s">
        <v>161</v>
      </c>
    </row>
    <row r="6" spans="2:2" ht="43.2" x14ac:dyDescent="0.2">
      <c r="B6" s="114" t="s">
        <v>162</v>
      </c>
    </row>
    <row r="7" spans="2:2" ht="28.8" x14ac:dyDescent="0.2">
      <c r="B7" s="114" t="s">
        <v>73</v>
      </c>
    </row>
    <row r="8" spans="2:2" ht="6" customHeight="1" x14ac:dyDescent="0.2">
      <c r="B8" s="116"/>
    </row>
    <row r="9" spans="2:2" ht="14.4" x14ac:dyDescent="0.2">
      <c r="B9" s="117" t="s">
        <v>71</v>
      </c>
    </row>
    <row r="10" spans="2:2" ht="6" customHeight="1" x14ac:dyDescent="0.2">
      <c r="B10" s="115"/>
    </row>
    <row r="11" spans="2:2" ht="14.4" x14ac:dyDescent="0.2">
      <c r="B11" s="118" t="s">
        <v>57</v>
      </c>
    </row>
    <row r="12" spans="2:2" ht="14.4" x14ac:dyDescent="0.2">
      <c r="B12" s="119" t="s">
        <v>97</v>
      </c>
    </row>
    <row r="13" spans="2:2" ht="6" customHeight="1" x14ac:dyDescent="0.2">
      <c r="B13" s="119"/>
    </row>
    <row r="14" spans="2:2" ht="14.4" x14ac:dyDescent="0.2">
      <c r="B14" s="118" t="s">
        <v>92</v>
      </c>
    </row>
    <row r="15" spans="2:2" ht="14.4" x14ac:dyDescent="0.2">
      <c r="B15" s="119" t="s">
        <v>163</v>
      </c>
    </row>
    <row r="16" spans="2:2" ht="6" customHeight="1" x14ac:dyDescent="0.2">
      <c r="B16" s="119"/>
    </row>
    <row r="17" spans="2:2" ht="14.4" x14ac:dyDescent="0.2">
      <c r="B17" s="118" t="s">
        <v>116</v>
      </c>
    </row>
    <row r="18" spans="2:2" ht="57.6" x14ac:dyDescent="0.2">
      <c r="B18" s="120" t="s">
        <v>151</v>
      </c>
    </row>
    <row r="19" spans="2:2" ht="6" customHeight="1" x14ac:dyDescent="0.2">
      <c r="B19" s="120"/>
    </row>
    <row r="20" spans="2:2" ht="14.4" x14ac:dyDescent="0.2">
      <c r="B20" s="118" t="s">
        <v>94</v>
      </c>
    </row>
    <row r="21" spans="2:2" ht="14.4" x14ac:dyDescent="0.2">
      <c r="B21" s="119" t="s">
        <v>96</v>
      </c>
    </row>
    <row r="22" spans="2:2" ht="6" customHeight="1" x14ac:dyDescent="0.2">
      <c r="B22" s="118"/>
    </row>
    <row r="23" spans="2:2" ht="14.4" x14ac:dyDescent="0.2">
      <c r="B23" s="118" t="s">
        <v>75</v>
      </c>
    </row>
    <row r="24" spans="2:2" ht="14.4" x14ac:dyDescent="0.2">
      <c r="B24" s="119" t="s">
        <v>61</v>
      </c>
    </row>
    <row r="25" spans="2:2" ht="6" customHeight="1" x14ac:dyDescent="0.2">
      <c r="B25" s="121"/>
    </row>
    <row r="26" spans="2:2" ht="6" customHeight="1" x14ac:dyDescent="0.2">
      <c r="B26" s="116"/>
    </row>
    <row r="27" spans="2:2" ht="14.4" x14ac:dyDescent="0.2">
      <c r="B27" s="117" t="s">
        <v>80</v>
      </c>
    </row>
    <row r="28" spans="2:2" ht="14.4" x14ac:dyDescent="0.2">
      <c r="B28" s="122" t="s">
        <v>78</v>
      </c>
    </row>
    <row r="29" spans="2:2" ht="6" customHeight="1" x14ac:dyDescent="0.2">
      <c r="B29" s="123"/>
    </row>
    <row r="30" spans="2:2" ht="14.4" x14ac:dyDescent="0.2">
      <c r="B30" s="118" t="s">
        <v>63</v>
      </c>
    </row>
    <row r="31" spans="2:2" ht="28.8" x14ac:dyDescent="0.2">
      <c r="B31" s="119" t="s">
        <v>113</v>
      </c>
    </row>
    <row r="32" spans="2:2" ht="6" customHeight="1" x14ac:dyDescent="0.2">
      <c r="B32" s="119"/>
    </row>
    <row r="33" spans="2:2" ht="14.4" x14ac:dyDescent="0.2">
      <c r="B33" s="118" t="s">
        <v>64</v>
      </c>
    </row>
    <row r="34" spans="2:2" ht="14.4" x14ac:dyDescent="0.2">
      <c r="B34" s="119" t="s">
        <v>58</v>
      </c>
    </row>
    <row r="35" spans="2:2" ht="6" customHeight="1" x14ac:dyDescent="0.2">
      <c r="B35" s="121"/>
    </row>
    <row r="36" spans="2:2" ht="14.4" x14ac:dyDescent="0.2">
      <c r="B36" s="122" t="s">
        <v>81</v>
      </c>
    </row>
    <row r="37" spans="2:2" ht="6" customHeight="1" x14ac:dyDescent="0.3">
      <c r="B37" s="124"/>
    </row>
    <row r="38" spans="2:2" ht="14.4" x14ac:dyDescent="0.2">
      <c r="B38" s="118" t="s">
        <v>65</v>
      </c>
    </row>
    <row r="39" spans="2:2" ht="14.4" x14ac:dyDescent="0.2">
      <c r="B39" s="120" t="s">
        <v>59</v>
      </c>
    </row>
    <row r="40" spans="2:2" ht="6" customHeight="1" x14ac:dyDescent="0.3">
      <c r="B40" s="125"/>
    </row>
    <row r="41" spans="2:2" ht="14.4" x14ac:dyDescent="0.3">
      <c r="B41" s="126" t="s">
        <v>66</v>
      </c>
    </row>
    <row r="42" spans="2:2" ht="28.8" x14ac:dyDescent="0.2">
      <c r="B42" s="119" t="s">
        <v>109</v>
      </c>
    </row>
    <row r="43" spans="2:2" ht="6" customHeight="1" x14ac:dyDescent="0.3">
      <c r="B43" s="125"/>
    </row>
    <row r="44" spans="2:2" ht="14.4" x14ac:dyDescent="0.3">
      <c r="B44" s="126" t="s">
        <v>67</v>
      </c>
    </row>
    <row r="45" spans="2:2" ht="14.4" x14ac:dyDescent="0.2">
      <c r="B45" s="119" t="s">
        <v>62</v>
      </c>
    </row>
    <row r="46" spans="2:2" ht="6" customHeight="1" x14ac:dyDescent="0.2">
      <c r="B46" s="119"/>
    </row>
    <row r="47" spans="2:2" ht="14.4" x14ac:dyDescent="0.2">
      <c r="B47" s="118" t="s">
        <v>68</v>
      </c>
    </row>
    <row r="48" spans="2:2" ht="28.8" x14ac:dyDescent="0.2">
      <c r="B48" s="120" t="s">
        <v>110</v>
      </c>
    </row>
    <row r="49" spans="2:2" ht="6" customHeight="1" x14ac:dyDescent="0.2">
      <c r="B49" s="119"/>
    </row>
    <row r="50" spans="2:2" ht="14.4" x14ac:dyDescent="0.2">
      <c r="B50" s="118" t="s">
        <v>69</v>
      </c>
    </row>
    <row r="51" spans="2:2" ht="28.8" x14ac:dyDescent="0.2">
      <c r="B51" s="120" t="s">
        <v>111</v>
      </c>
    </row>
    <row r="52" spans="2:2" ht="6" customHeight="1" x14ac:dyDescent="0.2">
      <c r="B52" s="119"/>
    </row>
    <row r="53" spans="2:2" ht="14.4" x14ac:dyDescent="0.2">
      <c r="B53" s="118" t="s">
        <v>70</v>
      </c>
    </row>
    <row r="54" spans="2:2" ht="28.8" x14ac:dyDescent="0.2">
      <c r="B54" s="120" t="s">
        <v>112</v>
      </c>
    </row>
    <row r="55" spans="2:2" ht="6" customHeight="1" x14ac:dyDescent="0.2">
      <c r="B55" s="121"/>
    </row>
    <row r="56" spans="2:2" ht="6" customHeight="1" x14ac:dyDescent="0.2">
      <c r="B56" s="116"/>
    </row>
    <row r="57" spans="2:2" ht="14.4" x14ac:dyDescent="0.2">
      <c r="B57" s="117" t="s">
        <v>77</v>
      </c>
    </row>
    <row r="58" spans="2:2" ht="14.4" x14ac:dyDescent="0.2">
      <c r="B58" s="122" t="s">
        <v>78</v>
      </c>
    </row>
    <row r="59" spans="2:2" ht="6" customHeight="1" x14ac:dyDescent="0.2">
      <c r="B59" s="123"/>
    </row>
    <row r="60" spans="2:2" ht="14.4" x14ac:dyDescent="0.2">
      <c r="B60" s="118" t="s">
        <v>63</v>
      </c>
    </row>
    <row r="61" spans="2:2" ht="14.4" x14ac:dyDescent="0.2">
      <c r="B61" s="119" t="s">
        <v>114</v>
      </c>
    </row>
    <row r="62" spans="2:2" ht="6" customHeight="1" x14ac:dyDescent="0.2">
      <c r="B62" s="119"/>
    </row>
    <row r="63" spans="2:2" ht="14.4" x14ac:dyDescent="0.2">
      <c r="B63" s="118" t="s">
        <v>64</v>
      </c>
    </row>
    <row r="64" spans="2:2" ht="14.4" x14ac:dyDescent="0.2">
      <c r="B64" s="119" t="s">
        <v>115</v>
      </c>
    </row>
    <row r="65" spans="2:2" ht="6" customHeight="1" x14ac:dyDescent="0.2">
      <c r="B65" s="121"/>
    </row>
    <row r="66" spans="2:2" ht="14.4" x14ac:dyDescent="0.2">
      <c r="B66" s="122" t="s">
        <v>79</v>
      </c>
    </row>
    <row r="67" spans="2:2" ht="6" customHeight="1" x14ac:dyDescent="0.2">
      <c r="B67" s="123"/>
    </row>
    <row r="68" spans="2:2" ht="14.4" x14ac:dyDescent="0.2">
      <c r="B68" s="118" t="s">
        <v>74</v>
      </c>
    </row>
    <row r="69" spans="2:2" ht="14.4" x14ac:dyDescent="0.2">
      <c r="B69" s="119" t="s">
        <v>76</v>
      </c>
    </row>
    <row r="70" spans="2:2" ht="6" customHeight="1" x14ac:dyDescent="0.2">
      <c r="B70" s="121"/>
    </row>
    <row r="71" spans="2:2" ht="6" customHeight="1" x14ac:dyDescent="0.2">
      <c r="B71" s="116"/>
    </row>
    <row r="72" spans="2:2" ht="14.4" x14ac:dyDescent="0.2">
      <c r="B72" s="117" t="s">
        <v>82</v>
      </c>
    </row>
    <row r="73" spans="2:2" ht="14.4" x14ac:dyDescent="0.2">
      <c r="B73" s="122" t="s">
        <v>81</v>
      </c>
    </row>
    <row r="74" spans="2:2" ht="14.4" x14ac:dyDescent="0.2">
      <c r="B74" s="115" t="s">
        <v>117</v>
      </c>
    </row>
    <row r="75" spans="2:2" ht="14.4" x14ac:dyDescent="0.2">
      <c r="B75" s="119" t="s">
        <v>72</v>
      </c>
    </row>
    <row r="76" spans="2:2" ht="6" customHeight="1" x14ac:dyDescent="0.2">
      <c r="B76" s="119"/>
    </row>
    <row r="77" spans="2:2" ht="14.4" x14ac:dyDescent="0.2">
      <c r="B77" s="118" t="s">
        <v>74</v>
      </c>
    </row>
    <row r="78" spans="2:2" ht="28.8" x14ac:dyDescent="0.2">
      <c r="B78" s="120" t="s">
        <v>118</v>
      </c>
    </row>
    <row r="79" spans="2:2" ht="6" customHeight="1" x14ac:dyDescent="0.2">
      <c r="B79" s="127"/>
    </row>
    <row r="80" spans="2:2" ht="6" customHeight="1" x14ac:dyDescent="0.2">
      <c r="B80" s="116"/>
    </row>
    <row r="81" spans="2:2" ht="14.4" x14ac:dyDescent="0.2">
      <c r="B81" s="117" t="s">
        <v>85</v>
      </c>
    </row>
    <row r="82" spans="2:2" ht="14.4" x14ac:dyDescent="0.2">
      <c r="B82" s="122" t="s">
        <v>78</v>
      </c>
    </row>
    <row r="83" spans="2:2" ht="6" customHeight="1" x14ac:dyDescent="0.2">
      <c r="B83" s="123"/>
    </row>
    <row r="84" spans="2:2" ht="14.4" x14ac:dyDescent="0.2">
      <c r="B84" s="118" t="s">
        <v>63</v>
      </c>
    </row>
    <row r="85" spans="2:2" ht="14.4" x14ac:dyDescent="0.2">
      <c r="B85" s="119" t="s">
        <v>114</v>
      </c>
    </row>
    <row r="86" spans="2:2" ht="6" customHeight="1" x14ac:dyDescent="0.2">
      <c r="B86" s="118"/>
    </row>
    <row r="87" spans="2:2" ht="14.4" x14ac:dyDescent="0.2">
      <c r="B87" s="118" t="s">
        <v>64</v>
      </c>
    </row>
    <row r="88" spans="2:2" ht="14.4" x14ac:dyDescent="0.2">
      <c r="B88" s="119" t="s">
        <v>115</v>
      </c>
    </row>
    <row r="89" spans="2:2" ht="6" customHeight="1" x14ac:dyDescent="0.2">
      <c r="B89" s="119"/>
    </row>
    <row r="90" spans="2:2" ht="14.4" x14ac:dyDescent="0.2">
      <c r="B90" s="118" t="s">
        <v>86</v>
      </c>
    </row>
    <row r="91" spans="2:2" ht="14.4" x14ac:dyDescent="0.2">
      <c r="B91" s="119" t="s">
        <v>89</v>
      </c>
    </row>
    <row r="92" spans="2:2" ht="6" customHeight="1" x14ac:dyDescent="0.2">
      <c r="B92" s="119"/>
    </row>
    <row r="93" spans="2:2" ht="14.4" x14ac:dyDescent="0.2">
      <c r="B93" s="118" t="s">
        <v>87</v>
      </c>
    </row>
    <row r="94" spans="2:2" ht="14.4" x14ac:dyDescent="0.2">
      <c r="B94" s="119" t="s">
        <v>88</v>
      </c>
    </row>
    <row r="95" spans="2:2" ht="6" customHeight="1" x14ac:dyDescent="0.2">
      <c r="B95" s="127"/>
    </row>
    <row r="96" spans="2:2" ht="14.4" x14ac:dyDescent="0.2">
      <c r="B96" s="122" t="s">
        <v>79</v>
      </c>
    </row>
    <row r="97" spans="2:2" ht="6" customHeight="1" x14ac:dyDescent="0.2">
      <c r="B97" s="119"/>
    </row>
    <row r="98" spans="2:2" ht="14.4" x14ac:dyDescent="0.2">
      <c r="B98" s="118" t="s">
        <v>90</v>
      </c>
    </row>
    <row r="99" spans="2:2" ht="14.4" x14ac:dyDescent="0.2">
      <c r="B99" s="119" t="s">
        <v>91</v>
      </c>
    </row>
    <row r="100" spans="2:2" ht="6" customHeight="1" x14ac:dyDescent="0.2">
      <c r="B100" s="127"/>
    </row>
    <row r="101" spans="2:2" ht="6" customHeight="1" x14ac:dyDescent="0.3">
      <c r="B101" s="112"/>
    </row>
    <row r="102" spans="2:2" s="129" customFormat="1" x14ac:dyDescent="0.2">
      <c r="B102" s="128"/>
    </row>
    <row r="103" spans="2:2" s="129" customFormat="1" x14ac:dyDescent="0.2">
      <c r="B103" s="130"/>
    </row>
    <row r="104" spans="2:2" s="129" customFormat="1" ht="6" customHeight="1" x14ac:dyDescent="0.2">
      <c r="B104" s="128"/>
    </row>
    <row r="105" spans="2:2" s="129" customFormat="1" x14ac:dyDescent="0.2"/>
  </sheetData>
  <customSheetViews>
    <customSheetView guid="{8D39929F-4FE8-4444-AB1C-DC054200058A}" showRuler="0">
      <selection activeCell="A193" sqref="A193"/>
      <pageMargins left="0.75" right="0.75" top="1" bottom="1" header="0.5" footer="0.5"/>
      <headerFooter alignWithMargins="0"/>
    </customSheetView>
    <customSheetView guid="{378CB72F-0FE0-4B46-BBC2-F0EE8D83D535}" showGridLines="0" showRuler="0">
      <selection activeCell="A193" sqref="A19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AD420"/>
  <sheetViews>
    <sheetView showRuler="0" zoomScale="90" zoomScaleNormal="90" workbookViewId="0">
      <pane xSplit="1" ySplit="3" topLeftCell="B4" activePane="bottomRight" state="frozen"/>
      <selection pane="topRight" activeCell="B1" sqref="B1"/>
      <selection pane="bottomLeft" activeCell="A4" sqref="A4"/>
      <selection pane="bottomRight" activeCell="AA15" sqref="AA15"/>
    </sheetView>
  </sheetViews>
  <sheetFormatPr defaultColWidth="9.28515625" defaultRowHeight="13.8" x14ac:dyDescent="0.3"/>
  <cols>
    <col min="1" max="1" width="12.85546875" style="50" customWidth="1"/>
    <col min="2" max="13" width="7.85546875" style="49" customWidth="1"/>
    <col min="14" max="14" width="2.85546875" style="49" customWidth="1"/>
    <col min="15" max="18" width="7.85546875" style="49" customWidth="1"/>
    <col min="19" max="19" width="2.85546875" style="49" customWidth="1"/>
    <col min="20" max="20" width="9.28515625" style="49"/>
    <col min="21" max="21" width="2.28515625" style="49" customWidth="1"/>
    <col min="22" max="22" width="5.7109375" style="49" customWidth="1"/>
    <col min="23" max="23" width="3.7109375" style="49" customWidth="1"/>
    <col min="24" max="24" width="3.42578125" style="49" customWidth="1"/>
    <col min="25" max="25" width="13" style="49" customWidth="1"/>
    <col min="26" max="26" width="10.42578125" style="49" customWidth="1"/>
    <col min="27" max="16384" width="9.28515625" style="49"/>
  </cols>
  <sheetData>
    <row r="1" spans="1:20" x14ac:dyDescent="0.3">
      <c r="A1" s="62"/>
    </row>
    <row r="2" spans="1:20" x14ac:dyDescent="0.3">
      <c r="A2" s="152"/>
    </row>
    <row r="3" spans="1:20" x14ac:dyDescent="0.3">
      <c r="B3" s="178" t="s">
        <v>5</v>
      </c>
      <c r="C3" s="178"/>
      <c r="D3" s="178"/>
      <c r="E3" s="178"/>
      <c r="F3" s="178"/>
      <c r="G3" s="178"/>
      <c r="H3" s="178"/>
      <c r="I3" s="178"/>
      <c r="J3" s="178"/>
      <c r="K3" s="178"/>
      <c r="L3" s="178"/>
      <c r="M3" s="178"/>
      <c r="O3" s="178" t="s">
        <v>6</v>
      </c>
      <c r="P3" s="178"/>
      <c r="Q3" s="178"/>
      <c r="R3" s="178"/>
      <c r="T3" s="66" t="s">
        <v>159</v>
      </c>
    </row>
    <row r="4" spans="1:20" x14ac:dyDescent="0.3">
      <c r="A4" s="66" t="s">
        <v>152</v>
      </c>
      <c r="B4" s="63">
        <v>202010</v>
      </c>
      <c r="C4" s="63">
        <v>202011</v>
      </c>
      <c r="D4" s="63">
        <v>202012</v>
      </c>
      <c r="E4" s="63">
        <v>202101</v>
      </c>
      <c r="F4" s="63">
        <v>202102</v>
      </c>
      <c r="G4" s="63">
        <v>202103</v>
      </c>
      <c r="H4" s="63">
        <v>202104</v>
      </c>
      <c r="I4" s="63">
        <v>202105</v>
      </c>
      <c r="J4" s="63">
        <v>202106</v>
      </c>
      <c r="K4" s="63">
        <v>202107</v>
      </c>
      <c r="L4" s="63">
        <v>202108</v>
      </c>
      <c r="M4" s="63">
        <v>202109</v>
      </c>
      <c r="O4" s="63">
        <v>202004</v>
      </c>
      <c r="P4" s="63">
        <v>202101</v>
      </c>
      <c r="Q4" s="63">
        <v>202102</v>
      </c>
      <c r="R4" s="63">
        <v>202103</v>
      </c>
      <c r="T4" s="63" t="s">
        <v>167</v>
      </c>
    </row>
    <row r="5" spans="1:20" x14ac:dyDescent="0.3">
      <c r="A5" s="50">
        <v>1</v>
      </c>
      <c r="B5" s="51">
        <v>5</v>
      </c>
      <c r="C5" s="51">
        <v>4</v>
      </c>
      <c r="D5" s="51">
        <v>5</v>
      </c>
      <c r="E5" s="51">
        <v>3</v>
      </c>
      <c r="F5" s="51">
        <v>2</v>
      </c>
      <c r="G5" s="51">
        <v>1</v>
      </c>
      <c r="H5" s="51"/>
      <c r="I5" s="51"/>
      <c r="J5" s="51"/>
      <c r="O5" s="49">
        <f>SUM(B5:D5)</f>
        <v>14</v>
      </c>
      <c r="P5" s="49">
        <f>SUM(E5:G5)</f>
        <v>6</v>
      </c>
      <c r="Q5" s="49">
        <f>SUM(H5:J5)</f>
        <v>0</v>
      </c>
      <c r="R5" s="49">
        <f>SUM(K5:M5)</f>
        <v>0</v>
      </c>
      <c r="T5" s="49">
        <f>SUM(O5:R5)</f>
        <v>20</v>
      </c>
    </row>
    <row r="6" spans="1:20" x14ac:dyDescent="0.3">
      <c r="A6" s="50">
        <v>2</v>
      </c>
      <c r="B6" s="51">
        <v>0</v>
      </c>
      <c r="C6" s="51">
        <v>0</v>
      </c>
      <c r="D6" s="51">
        <v>0</v>
      </c>
      <c r="E6" s="51">
        <v>0</v>
      </c>
      <c r="F6" s="51">
        <v>0</v>
      </c>
      <c r="G6" s="51">
        <v>0</v>
      </c>
      <c r="H6" s="51"/>
      <c r="I6" s="51"/>
      <c r="J6" s="51"/>
      <c r="O6" s="49">
        <f t="shared" ref="O6:O28" si="0">SUM(B6:D6)</f>
        <v>0</v>
      </c>
      <c r="P6" s="49">
        <f t="shared" ref="P6:P28" si="1">SUM(E6:G6)</f>
        <v>0</v>
      </c>
      <c r="Q6" s="49">
        <f t="shared" ref="Q6:Q28" si="2">SUM(H6:J6)</f>
        <v>0</v>
      </c>
      <c r="R6" s="49">
        <f t="shared" ref="R6:R28" si="3">SUM(K6:M6)</f>
        <v>0</v>
      </c>
      <c r="T6" s="49">
        <f t="shared" ref="T6:T28" si="4">SUM(O6:R6)</f>
        <v>0</v>
      </c>
    </row>
    <row r="7" spans="1:20" x14ac:dyDescent="0.3">
      <c r="A7" s="50">
        <v>3</v>
      </c>
      <c r="B7" s="51">
        <v>2</v>
      </c>
      <c r="C7" s="51">
        <v>0</v>
      </c>
      <c r="D7" s="51">
        <v>0</v>
      </c>
      <c r="E7" s="51">
        <v>0</v>
      </c>
      <c r="F7" s="51">
        <v>1</v>
      </c>
      <c r="G7" s="51">
        <v>1</v>
      </c>
      <c r="H7" s="51"/>
      <c r="I7" s="51"/>
      <c r="J7" s="51"/>
      <c r="O7" s="49">
        <f t="shared" si="0"/>
        <v>2</v>
      </c>
      <c r="P7" s="49">
        <f t="shared" si="1"/>
        <v>2</v>
      </c>
      <c r="Q7" s="49">
        <f t="shared" si="2"/>
        <v>0</v>
      </c>
      <c r="R7" s="49">
        <f t="shared" si="3"/>
        <v>0</v>
      </c>
      <c r="T7" s="49">
        <f t="shared" si="4"/>
        <v>4</v>
      </c>
    </row>
    <row r="8" spans="1:20" x14ac:dyDescent="0.3">
      <c r="A8" s="50">
        <v>4</v>
      </c>
      <c r="B8" s="51">
        <v>0</v>
      </c>
      <c r="C8" s="51">
        <v>1</v>
      </c>
      <c r="D8" s="51">
        <v>0</v>
      </c>
      <c r="E8" s="51">
        <v>0</v>
      </c>
      <c r="F8" s="51">
        <v>0</v>
      </c>
      <c r="G8" s="51">
        <v>0</v>
      </c>
      <c r="H8" s="51"/>
      <c r="I8" s="51"/>
      <c r="J8" s="51"/>
      <c r="O8" s="49">
        <f t="shared" si="0"/>
        <v>1</v>
      </c>
      <c r="P8" s="49">
        <f t="shared" si="1"/>
        <v>0</v>
      </c>
      <c r="Q8" s="49">
        <f t="shared" si="2"/>
        <v>0</v>
      </c>
      <c r="R8" s="49">
        <f t="shared" si="3"/>
        <v>0</v>
      </c>
      <c r="T8" s="49">
        <f t="shared" si="4"/>
        <v>1</v>
      </c>
    </row>
    <row r="9" spans="1:20" x14ac:dyDescent="0.3">
      <c r="A9" s="50">
        <v>5</v>
      </c>
      <c r="B9" s="51">
        <v>0</v>
      </c>
      <c r="C9" s="51">
        <v>0</v>
      </c>
      <c r="D9" s="51">
        <v>0</v>
      </c>
      <c r="E9" s="51">
        <v>2</v>
      </c>
      <c r="F9" s="51">
        <v>1</v>
      </c>
      <c r="G9" s="51">
        <v>0</v>
      </c>
      <c r="H9" s="51"/>
      <c r="I9" s="51"/>
      <c r="J9" s="51"/>
      <c r="O9" s="49">
        <f t="shared" si="0"/>
        <v>0</v>
      </c>
      <c r="P9" s="49">
        <f t="shared" si="1"/>
        <v>3</v>
      </c>
      <c r="Q9" s="49">
        <f t="shared" si="2"/>
        <v>0</v>
      </c>
      <c r="R9" s="49">
        <f t="shared" si="3"/>
        <v>0</v>
      </c>
      <c r="T9" s="49">
        <f t="shared" si="4"/>
        <v>3</v>
      </c>
    </row>
    <row r="10" spans="1:20" x14ac:dyDescent="0.3">
      <c r="A10" s="50">
        <v>6</v>
      </c>
      <c r="B10" s="51">
        <v>0</v>
      </c>
      <c r="C10" s="51">
        <v>0</v>
      </c>
      <c r="D10" s="51">
        <v>0</v>
      </c>
      <c r="E10" s="51">
        <v>0</v>
      </c>
      <c r="F10" s="51">
        <v>0</v>
      </c>
      <c r="G10" s="51">
        <v>0</v>
      </c>
      <c r="H10" s="51"/>
      <c r="I10" s="51"/>
      <c r="J10" s="51"/>
      <c r="O10" s="49">
        <f t="shared" si="0"/>
        <v>0</v>
      </c>
      <c r="P10" s="49">
        <f t="shared" si="1"/>
        <v>0</v>
      </c>
      <c r="Q10" s="49">
        <f t="shared" si="2"/>
        <v>0</v>
      </c>
      <c r="R10" s="49">
        <f t="shared" si="3"/>
        <v>0</v>
      </c>
      <c r="T10" s="49">
        <f t="shared" si="4"/>
        <v>0</v>
      </c>
    </row>
    <row r="11" spans="1:20" x14ac:dyDescent="0.3">
      <c r="A11" s="50">
        <v>7</v>
      </c>
      <c r="B11" s="51">
        <v>0</v>
      </c>
      <c r="C11" s="51">
        <v>0</v>
      </c>
      <c r="D11" s="51">
        <v>0</v>
      </c>
      <c r="E11" s="51">
        <v>0</v>
      </c>
      <c r="F11" s="51">
        <v>0</v>
      </c>
      <c r="G11" s="51">
        <v>0</v>
      </c>
      <c r="H11" s="51"/>
      <c r="I11" s="51"/>
      <c r="J11" s="51"/>
      <c r="O11" s="49">
        <f t="shared" si="0"/>
        <v>0</v>
      </c>
      <c r="P11" s="49">
        <f t="shared" si="1"/>
        <v>0</v>
      </c>
      <c r="Q11" s="49">
        <f t="shared" si="2"/>
        <v>0</v>
      </c>
      <c r="R11" s="49">
        <f t="shared" si="3"/>
        <v>0</v>
      </c>
      <c r="T11" s="49">
        <f t="shared" si="4"/>
        <v>0</v>
      </c>
    </row>
    <row r="12" spans="1:20" x14ac:dyDescent="0.3">
      <c r="A12" s="50">
        <v>8</v>
      </c>
      <c r="B12" s="51">
        <v>37</v>
      </c>
      <c r="C12" s="51">
        <v>48</v>
      </c>
      <c r="D12" s="51">
        <v>31</v>
      </c>
      <c r="E12" s="51">
        <v>29</v>
      </c>
      <c r="F12" s="51">
        <v>30</v>
      </c>
      <c r="G12" s="51">
        <v>29</v>
      </c>
      <c r="H12" s="51"/>
      <c r="I12" s="51"/>
      <c r="J12" s="51"/>
      <c r="O12" s="49">
        <f t="shared" si="0"/>
        <v>116</v>
      </c>
      <c r="P12" s="49">
        <f t="shared" si="1"/>
        <v>88</v>
      </c>
      <c r="Q12" s="49">
        <f t="shared" si="2"/>
        <v>0</v>
      </c>
      <c r="R12" s="49">
        <f t="shared" si="3"/>
        <v>0</v>
      </c>
      <c r="T12" s="49">
        <f t="shared" si="4"/>
        <v>204</v>
      </c>
    </row>
    <row r="13" spans="1:20" x14ac:dyDescent="0.3">
      <c r="A13" s="50">
        <v>9</v>
      </c>
      <c r="B13" s="51">
        <v>2</v>
      </c>
      <c r="C13" s="51">
        <v>2</v>
      </c>
      <c r="D13" s="51">
        <v>0</v>
      </c>
      <c r="E13" s="51">
        <v>2</v>
      </c>
      <c r="F13" s="51">
        <v>0</v>
      </c>
      <c r="G13" s="51">
        <v>1</v>
      </c>
      <c r="H13" s="51"/>
      <c r="I13" s="51"/>
      <c r="J13" s="51"/>
      <c r="O13" s="49">
        <f t="shared" si="0"/>
        <v>4</v>
      </c>
      <c r="P13" s="49">
        <f t="shared" si="1"/>
        <v>3</v>
      </c>
      <c r="Q13" s="49">
        <f t="shared" si="2"/>
        <v>0</v>
      </c>
      <c r="R13" s="49">
        <f t="shared" si="3"/>
        <v>0</v>
      </c>
      <c r="T13" s="49">
        <f t="shared" si="4"/>
        <v>7</v>
      </c>
    </row>
    <row r="14" spans="1:20" x14ac:dyDescent="0.3">
      <c r="A14" s="50">
        <v>10</v>
      </c>
      <c r="B14" s="51">
        <v>0</v>
      </c>
      <c r="C14" s="51">
        <v>0</v>
      </c>
      <c r="D14" s="51">
        <v>0</v>
      </c>
      <c r="E14" s="51">
        <v>1</v>
      </c>
      <c r="F14" s="51">
        <v>0</v>
      </c>
      <c r="G14" s="51">
        <v>1</v>
      </c>
      <c r="H14" s="51"/>
      <c r="I14" s="51"/>
      <c r="J14" s="51"/>
      <c r="O14" s="49">
        <f t="shared" si="0"/>
        <v>0</v>
      </c>
      <c r="P14" s="49">
        <f t="shared" si="1"/>
        <v>2</v>
      </c>
      <c r="Q14" s="49">
        <f t="shared" si="2"/>
        <v>0</v>
      </c>
      <c r="R14" s="49">
        <f t="shared" si="3"/>
        <v>0</v>
      </c>
      <c r="T14" s="49">
        <f t="shared" si="4"/>
        <v>2</v>
      </c>
    </row>
    <row r="15" spans="1:20" x14ac:dyDescent="0.3">
      <c r="A15" s="50">
        <v>11</v>
      </c>
      <c r="B15" s="51">
        <v>16</v>
      </c>
      <c r="C15" s="51">
        <v>9</v>
      </c>
      <c r="D15" s="51">
        <v>13</v>
      </c>
      <c r="E15" s="51">
        <v>9</v>
      </c>
      <c r="F15" s="51">
        <v>3</v>
      </c>
      <c r="G15" s="51">
        <v>9</v>
      </c>
      <c r="H15" s="51"/>
      <c r="I15" s="51"/>
      <c r="J15" s="51"/>
      <c r="O15" s="49">
        <f t="shared" si="0"/>
        <v>38</v>
      </c>
      <c r="P15" s="49">
        <f t="shared" si="1"/>
        <v>21</v>
      </c>
      <c r="Q15" s="49">
        <f t="shared" si="2"/>
        <v>0</v>
      </c>
      <c r="R15" s="49">
        <f t="shared" si="3"/>
        <v>0</v>
      </c>
      <c r="T15" s="49">
        <f t="shared" si="4"/>
        <v>59</v>
      </c>
    </row>
    <row r="16" spans="1:20" x14ac:dyDescent="0.3">
      <c r="A16" s="50">
        <v>12</v>
      </c>
      <c r="B16" s="51">
        <v>7</v>
      </c>
      <c r="C16" s="51">
        <v>5</v>
      </c>
      <c r="D16" s="51">
        <v>1</v>
      </c>
      <c r="E16" s="51">
        <v>2</v>
      </c>
      <c r="F16" s="51">
        <v>3</v>
      </c>
      <c r="G16" s="51">
        <v>1</v>
      </c>
      <c r="H16" s="51"/>
      <c r="I16" s="51"/>
      <c r="J16" s="51"/>
      <c r="O16" s="49">
        <f t="shared" si="0"/>
        <v>13</v>
      </c>
      <c r="P16" s="49">
        <f t="shared" si="1"/>
        <v>6</v>
      </c>
      <c r="Q16" s="49">
        <f t="shared" si="2"/>
        <v>0</v>
      </c>
      <c r="R16" s="49">
        <f t="shared" si="3"/>
        <v>0</v>
      </c>
      <c r="T16" s="49">
        <f t="shared" si="4"/>
        <v>19</v>
      </c>
    </row>
    <row r="17" spans="1:27" x14ac:dyDescent="0.3">
      <c r="A17" s="50">
        <v>13</v>
      </c>
      <c r="B17" s="51">
        <v>6</v>
      </c>
      <c r="C17" s="51">
        <v>3</v>
      </c>
      <c r="D17" s="51">
        <v>4</v>
      </c>
      <c r="E17" s="51">
        <v>5</v>
      </c>
      <c r="F17" s="51">
        <v>2</v>
      </c>
      <c r="G17" s="51">
        <v>2</v>
      </c>
      <c r="H17" s="51"/>
      <c r="I17" s="51"/>
      <c r="J17" s="51"/>
      <c r="O17" s="49">
        <f t="shared" si="0"/>
        <v>13</v>
      </c>
      <c r="P17" s="49">
        <f t="shared" si="1"/>
        <v>9</v>
      </c>
      <c r="Q17" s="49">
        <f t="shared" si="2"/>
        <v>0</v>
      </c>
      <c r="R17" s="49">
        <f t="shared" si="3"/>
        <v>0</v>
      </c>
      <c r="T17" s="49">
        <f t="shared" si="4"/>
        <v>22</v>
      </c>
    </row>
    <row r="18" spans="1:27" x14ac:dyDescent="0.3">
      <c r="A18" s="50">
        <v>14</v>
      </c>
      <c r="B18" s="51">
        <v>16</v>
      </c>
      <c r="C18" s="51">
        <v>15</v>
      </c>
      <c r="D18" s="51">
        <v>20</v>
      </c>
      <c r="E18" s="51">
        <v>22</v>
      </c>
      <c r="F18" s="51">
        <v>18</v>
      </c>
      <c r="G18" s="51">
        <v>17</v>
      </c>
      <c r="H18" s="51"/>
      <c r="I18" s="51"/>
      <c r="J18" s="51"/>
      <c r="O18" s="49">
        <f t="shared" si="0"/>
        <v>51</v>
      </c>
      <c r="P18" s="49">
        <f t="shared" si="1"/>
        <v>57</v>
      </c>
      <c r="Q18" s="49">
        <f t="shared" si="2"/>
        <v>0</v>
      </c>
      <c r="R18" s="49">
        <f t="shared" si="3"/>
        <v>0</v>
      </c>
      <c r="T18" s="49">
        <f t="shared" si="4"/>
        <v>108</v>
      </c>
    </row>
    <row r="19" spans="1:27" x14ac:dyDescent="0.3">
      <c r="A19" s="50">
        <v>15</v>
      </c>
      <c r="B19" s="51">
        <v>5</v>
      </c>
      <c r="C19" s="51">
        <v>3</v>
      </c>
      <c r="D19" s="51">
        <v>4</v>
      </c>
      <c r="E19" s="51">
        <v>8</v>
      </c>
      <c r="F19" s="51">
        <v>7</v>
      </c>
      <c r="G19" s="51">
        <v>5</v>
      </c>
      <c r="H19" s="51"/>
      <c r="I19" s="51"/>
      <c r="J19" s="51"/>
      <c r="O19" s="49">
        <f t="shared" si="0"/>
        <v>12</v>
      </c>
      <c r="P19" s="49">
        <f t="shared" si="1"/>
        <v>20</v>
      </c>
      <c r="Q19" s="49">
        <f t="shared" si="2"/>
        <v>0</v>
      </c>
      <c r="R19" s="49">
        <f t="shared" si="3"/>
        <v>0</v>
      </c>
      <c r="T19" s="49">
        <f t="shared" si="4"/>
        <v>32</v>
      </c>
    </row>
    <row r="20" spans="1:27" x14ac:dyDescent="0.3">
      <c r="A20" s="50">
        <v>16</v>
      </c>
      <c r="B20" s="51">
        <v>12</v>
      </c>
      <c r="C20" s="51">
        <v>15</v>
      </c>
      <c r="D20" s="51">
        <v>11</v>
      </c>
      <c r="E20" s="51">
        <v>13</v>
      </c>
      <c r="F20" s="51">
        <v>11</v>
      </c>
      <c r="G20" s="51">
        <v>10</v>
      </c>
      <c r="H20" s="51"/>
      <c r="I20" s="51"/>
      <c r="J20" s="51"/>
      <c r="O20" s="49">
        <f t="shared" si="0"/>
        <v>38</v>
      </c>
      <c r="P20" s="49">
        <f t="shared" si="1"/>
        <v>34</v>
      </c>
      <c r="Q20" s="49">
        <f t="shared" si="2"/>
        <v>0</v>
      </c>
      <c r="R20" s="49">
        <f t="shared" si="3"/>
        <v>0</v>
      </c>
      <c r="T20" s="49">
        <f t="shared" si="4"/>
        <v>72</v>
      </c>
    </row>
    <row r="21" spans="1:27" x14ac:dyDescent="0.3">
      <c r="A21" s="50">
        <v>17</v>
      </c>
      <c r="B21" s="51">
        <v>14</v>
      </c>
      <c r="C21" s="51">
        <v>10</v>
      </c>
      <c r="D21" s="51">
        <v>10</v>
      </c>
      <c r="E21" s="51">
        <v>5</v>
      </c>
      <c r="F21" s="51">
        <v>3</v>
      </c>
      <c r="G21" s="51">
        <v>4</v>
      </c>
      <c r="H21" s="51"/>
      <c r="I21" s="51"/>
      <c r="J21" s="51"/>
      <c r="O21" s="49">
        <f t="shared" si="0"/>
        <v>34</v>
      </c>
      <c r="P21" s="49">
        <f t="shared" si="1"/>
        <v>12</v>
      </c>
      <c r="Q21" s="49">
        <f t="shared" si="2"/>
        <v>0</v>
      </c>
      <c r="R21" s="49">
        <f t="shared" si="3"/>
        <v>0</v>
      </c>
      <c r="T21" s="49">
        <f t="shared" si="4"/>
        <v>46</v>
      </c>
    </row>
    <row r="22" spans="1:27" x14ac:dyDescent="0.3">
      <c r="A22" s="50">
        <v>18</v>
      </c>
      <c r="B22" s="51">
        <v>0</v>
      </c>
      <c r="C22" s="51">
        <v>2</v>
      </c>
      <c r="D22" s="51">
        <v>0</v>
      </c>
      <c r="E22" s="51">
        <v>3</v>
      </c>
      <c r="F22" s="51">
        <v>1</v>
      </c>
      <c r="G22" s="51">
        <v>0</v>
      </c>
      <c r="H22" s="51"/>
      <c r="I22" s="51"/>
      <c r="J22" s="51"/>
      <c r="O22" s="49">
        <f t="shared" si="0"/>
        <v>2</v>
      </c>
      <c r="P22" s="49">
        <f t="shared" si="1"/>
        <v>4</v>
      </c>
      <c r="Q22" s="49">
        <f t="shared" si="2"/>
        <v>0</v>
      </c>
      <c r="R22" s="49">
        <f t="shared" si="3"/>
        <v>0</v>
      </c>
      <c r="T22" s="49">
        <f t="shared" si="4"/>
        <v>6</v>
      </c>
    </row>
    <row r="23" spans="1:27" x14ac:dyDescent="0.3">
      <c r="A23" s="50">
        <v>19</v>
      </c>
      <c r="B23" s="51">
        <v>2</v>
      </c>
      <c r="C23" s="51">
        <v>1</v>
      </c>
      <c r="D23" s="51">
        <v>1</v>
      </c>
      <c r="E23" s="51">
        <v>0</v>
      </c>
      <c r="F23" s="51">
        <v>1</v>
      </c>
      <c r="G23" s="51">
        <v>1</v>
      </c>
      <c r="H23" s="51"/>
      <c r="I23" s="51"/>
      <c r="J23" s="51"/>
      <c r="O23" s="49">
        <f t="shared" si="0"/>
        <v>4</v>
      </c>
      <c r="P23" s="49">
        <f t="shared" si="1"/>
        <v>2</v>
      </c>
      <c r="Q23" s="49">
        <f t="shared" si="2"/>
        <v>0</v>
      </c>
      <c r="R23" s="49">
        <f t="shared" si="3"/>
        <v>0</v>
      </c>
      <c r="T23" s="49">
        <f t="shared" si="4"/>
        <v>6</v>
      </c>
    </row>
    <row r="24" spans="1:27" x14ac:dyDescent="0.3">
      <c r="A24" s="50">
        <v>20</v>
      </c>
      <c r="B24" s="51">
        <v>3</v>
      </c>
      <c r="C24" s="51">
        <v>4</v>
      </c>
      <c r="D24" s="51">
        <v>2</v>
      </c>
      <c r="E24" s="51">
        <v>1</v>
      </c>
      <c r="F24" s="51">
        <v>1</v>
      </c>
      <c r="G24" s="51">
        <v>2</v>
      </c>
      <c r="H24" s="51"/>
      <c r="I24" s="51"/>
      <c r="J24" s="51"/>
      <c r="O24" s="49">
        <f t="shared" si="0"/>
        <v>9</v>
      </c>
      <c r="P24" s="49">
        <f t="shared" si="1"/>
        <v>4</v>
      </c>
      <c r="Q24" s="49">
        <f t="shared" si="2"/>
        <v>0</v>
      </c>
      <c r="R24" s="49">
        <f t="shared" si="3"/>
        <v>0</v>
      </c>
      <c r="T24" s="49">
        <f t="shared" si="4"/>
        <v>13</v>
      </c>
    </row>
    <row r="25" spans="1:27" x14ac:dyDescent="0.3">
      <c r="A25" s="50">
        <v>21</v>
      </c>
      <c r="B25" s="51">
        <v>39</v>
      </c>
      <c r="C25" s="51">
        <v>41</v>
      </c>
      <c r="D25" s="51">
        <v>39</v>
      </c>
      <c r="E25" s="51">
        <v>34</v>
      </c>
      <c r="F25" s="51">
        <v>24</v>
      </c>
      <c r="G25" s="51">
        <v>23</v>
      </c>
      <c r="H25" s="51"/>
      <c r="I25" s="51"/>
      <c r="J25" s="51"/>
      <c r="O25" s="49">
        <f t="shared" si="0"/>
        <v>119</v>
      </c>
      <c r="P25" s="49">
        <f t="shared" si="1"/>
        <v>81</v>
      </c>
      <c r="Q25" s="49">
        <f t="shared" si="2"/>
        <v>0</v>
      </c>
      <c r="R25" s="49">
        <f t="shared" si="3"/>
        <v>0</v>
      </c>
      <c r="T25" s="49">
        <f t="shared" si="4"/>
        <v>200</v>
      </c>
    </row>
    <row r="26" spans="1:27" x14ac:dyDescent="0.3">
      <c r="A26" s="50">
        <v>22</v>
      </c>
      <c r="B26" s="51">
        <v>18</v>
      </c>
      <c r="C26" s="51">
        <v>20</v>
      </c>
      <c r="D26" s="51">
        <v>25</v>
      </c>
      <c r="E26" s="51">
        <v>28</v>
      </c>
      <c r="F26" s="51">
        <v>29</v>
      </c>
      <c r="G26" s="51">
        <v>24</v>
      </c>
      <c r="H26" s="51"/>
      <c r="I26" s="51"/>
      <c r="J26" s="51"/>
      <c r="O26" s="49">
        <f t="shared" si="0"/>
        <v>63</v>
      </c>
      <c r="P26" s="49">
        <f t="shared" si="1"/>
        <v>81</v>
      </c>
      <c r="Q26" s="49">
        <f t="shared" si="2"/>
        <v>0</v>
      </c>
      <c r="R26" s="49">
        <f t="shared" si="3"/>
        <v>0</v>
      </c>
      <c r="T26" s="49">
        <f t="shared" si="4"/>
        <v>144</v>
      </c>
    </row>
    <row r="27" spans="1:27" x14ac:dyDescent="0.3">
      <c r="A27" s="50">
        <v>23</v>
      </c>
      <c r="B27" s="51">
        <v>6</v>
      </c>
      <c r="C27" s="51">
        <v>6</v>
      </c>
      <c r="D27" s="51">
        <v>2</v>
      </c>
      <c r="E27" s="51">
        <v>0</v>
      </c>
      <c r="F27" s="51">
        <v>3</v>
      </c>
      <c r="G27" s="51">
        <v>2</v>
      </c>
      <c r="H27" s="51"/>
      <c r="I27" s="51"/>
      <c r="J27" s="51"/>
      <c r="O27" s="49">
        <f t="shared" si="0"/>
        <v>14</v>
      </c>
      <c r="P27" s="49">
        <f t="shared" si="1"/>
        <v>5</v>
      </c>
      <c r="Q27" s="49">
        <f t="shared" si="2"/>
        <v>0</v>
      </c>
      <c r="R27" s="49">
        <f t="shared" si="3"/>
        <v>0</v>
      </c>
      <c r="T27" s="49">
        <f t="shared" si="4"/>
        <v>19</v>
      </c>
    </row>
    <row r="28" spans="1:27" x14ac:dyDescent="0.3">
      <c r="A28" s="50">
        <v>24</v>
      </c>
      <c r="B28" s="51">
        <v>3</v>
      </c>
      <c r="C28" s="51">
        <v>0</v>
      </c>
      <c r="D28" s="51">
        <v>0</v>
      </c>
      <c r="E28" s="51">
        <v>0</v>
      </c>
      <c r="F28" s="51">
        <v>0</v>
      </c>
      <c r="G28" s="51">
        <v>0</v>
      </c>
      <c r="H28" s="51"/>
      <c r="I28" s="51"/>
      <c r="J28" s="51"/>
      <c r="O28" s="49">
        <f t="shared" si="0"/>
        <v>3</v>
      </c>
      <c r="P28" s="49">
        <f t="shared" si="1"/>
        <v>0</v>
      </c>
      <c r="Q28" s="49">
        <f t="shared" si="2"/>
        <v>0</v>
      </c>
      <c r="R28" s="49">
        <f t="shared" si="3"/>
        <v>0</v>
      </c>
      <c r="T28" s="49">
        <f t="shared" si="4"/>
        <v>3</v>
      </c>
    </row>
    <row r="29" spans="1:27" x14ac:dyDescent="0.3">
      <c r="A29" s="64" t="s">
        <v>4</v>
      </c>
      <c r="B29" s="65">
        <f>SUM(B5:B28)</f>
        <v>193</v>
      </c>
      <c r="C29" s="65">
        <f t="shared" ref="C29:M29" si="5">SUM(C5:C28)</f>
        <v>189</v>
      </c>
      <c r="D29" s="65">
        <f t="shared" si="5"/>
        <v>168</v>
      </c>
      <c r="E29" s="65">
        <f t="shared" si="5"/>
        <v>167</v>
      </c>
      <c r="F29" s="65">
        <f t="shared" si="5"/>
        <v>140</v>
      </c>
      <c r="G29" s="65">
        <f t="shared" si="5"/>
        <v>133</v>
      </c>
      <c r="H29" s="65">
        <f t="shared" si="5"/>
        <v>0</v>
      </c>
      <c r="I29" s="65">
        <f t="shared" si="5"/>
        <v>0</v>
      </c>
      <c r="J29" s="65">
        <f t="shared" si="5"/>
        <v>0</v>
      </c>
      <c r="K29" s="65">
        <f t="shared" si="5"/>
        <v>0</v>
      </c>
      <c r="L29" s="65">
        <f t="shared" si="5"/>
        <v>0</v>
      </c>
      <c r="M29" s="65">
        <f t="shared" si="5"/>
        <v>0</v>
      </c>
      <c r="O29" s="65">
        <f>SUM(O5:O28)</f>
        <v>550</v>
      </c>
      <c r="P29" s="65">
        <f>SUM(P5:P28)</f>
        <v>440</v>
      </c>
      <c r="Q29" s="65">
        <f>SUM(Q5:Q28)</f>
        <v>0</v>
      </c>
      <c r="R29" s="65">
        <f>SUM(R5:R28)</f>
        <v>0</v>
      </c>
      <c r="T29" s="65">
        <f>SUM(T5:T28)</f>
        <v>990</v>
      </c>
      <c r="X29" s="52"/>
      <c r="Y29" s="53"/>
      <c r="Z29" s="53"/>
      <c r="AA29" s="54"/>
    </row>
    <row r="30" spans="1:27" x14ac:dyDescent="0.3">
      <c r="X30" s="54"/>
      <c r="Y30" s="54"/>
      <c r="Z30" s="54"/>
      <c r="AA30" s="54"/>
    </row>
    <row r="31" spans="1:27" x14ac:dyDescent="0.3">
      <c r="X31" s="54"/>
      <c r="Y31" s="54"/>
      <c r="Z31" s="54"/>
      <c r="AA31" s="54"/>
    </row>
    <row r="33" spans="1:27" x14ac:dyDescent="0.3">
      <c r="X33" s="54"/>
      <c r="Y33" s="54"/>
      <c r="Z33" s="54"/>
      <c r="AA33" s="54"/>
    </row>
    <row r="34" spans="1:27" x14ac:dyDescent="0.3">
      <c r="A34" s="64" t="s">
        <v>153</v>
      </c>
      <c r="B34" s="63">
        <v>202010</v>
      </c>
      <c r="C34" s="63">
        <v>202011</v>
      </c>
      <c r="D34" s="63">
        <v>202012</v>
      </c>
      <c r="E34" s="63">
        <v>202101</v>
      </c>
      <c r="F34" s="63">
        <v>202102</v>
      </c>
      <c r="G34" s="63">
        <v>202103</v>
      </c>
      <c r="H34" s="63">
        <v>202104</v>
      </c>
      <c r="I34" s="63">
        <v>202105</v>
      </c>
      <c r="J34" s="63">
        <v>202106</v>
      </c>
      <c r="K34" s="63">
        <v>202107</v>
      </c>
      <c r="L34" s="63">
        <v>202108</v>
      </c>
      <c r="M34" s="63">
        <v>202109</v>
      </c>
      <c r="O34" s="63">
        <v>202004</v>
      </c>
      <c r="P34" s="63">
        <v>202101</v>
      </c>
      <c r="Q34" s="63">
        <v>202102</v>
      </c>
      <c r="R34" s="63">
        <v>202103</v>
      </c>
      <c r="T34" s="63" t="s">
        <v>167</v>
      </c>
    </row>
    <row r="35" spans="1:27" x14ac:dyDescent="0.3">
      <c r="A35" s="50">
        <v>1</v>
      </c>
      <c r="B35" s="55">
        <v>279</v>
      </c>
      <c r="C35" s="49">
        <v>243</v>
      </c>
      <c r="D35" s="56">
        <v>261</v>
      </c>
      <c r="E35" s="51">
        <v>272</v>
      </c>
      <c r="F35" s="51">
        <v>245</v>
      </c>
      <c r="G35" s="51">
        <v>279</v>
      </c>
      <c r="J35" s="51"/>
      <c r="O35" s="49">
        <f>SUM(B35:D35)</f>
        <v>783</v>
      </c>
      <c r="P35" s="49">
        <f>SUM(E35:G35)</f>
        <v>796</v>
      </c>
      <c r="Q35" s="49">
        <f>SUM(H35:J35)</f>
        <v>0</v>
      </c>
      <c r="R35" s="49">
        <f>SUM(K35:M35)</f>
        <v>0</v>
      </c>
      <c r="T35" s="49">
        <f>SUM(O35:R35)</f>
        <v>1579</v>
      </c>
    </row>
    <row r="36" spans="1:27" x14ac:dyDescent="0.3">
      <c r="A36" s="50">
        <v>2</v>
      </c>
      <c r="B36" s="57">
        <v>100</v>
      </c>
      <c r="C36" s="49">
        <v>92</v>
      </c>
      <c r="D36" s="58">
        <v>96</v>
      </c>
      <c r="E36" s="51">
        <v>102</v>
      </c>
      <c r="F36" s="51">
        <v>101</v>
      </c>
      <c r="G36" s="51">
        <v>106</v>
      </c>
      <c r="J36" s="51"/>
      <c r="O36" s="49">
        <f t="shared" ref="O36:O58" si="6">SUM(B36:D36)</f>
        <v>288</v>
      </c>
      <c r="P36" s="49">
        <f t="shared" ref="P36:P58" si="7">SUM(E36:G36)</f>
        <v>309</v>
      </c>
      <c r="Q36" s="49">
        <f t="shared" ref="Q36:Q58" si="8">SUM(H36:J36)</f>
        <v>0</v>
      </c>
      <c r="R36" s="49">
        <f t="shared" ref="R36:R58" si="9">SUM(K36:M36)</f>
        <v>0</v>
      </c>
      <c r="T36" s="49">
        <f t="shared" ref="T36:T58" si="10">SUM(O36:R36)</f>
        <v>597</v>
      </c>
    </row>
    <row r="37" spans="1:27" x14ac:dyDescent="0.3">
      <c r="A37" s="50">
        <v>3</v>
      </c>
      <c r="B37" s="57">
        <v>73</v>
      </c>
      <c r="C37" s="49">
        <v>73</v>
      </c>
      <c r="D37" s="58">
        <v>74</v>
      </c>
      <c r="E37" s="51">
        <v>81</v>
      </c>
      <c r="F37" s="51">
        <v>77</v>
      </c>
      <c r="G37" s="51">
        <v>85</v>
      </c>
      <c r="J37" s="51"/>
      <c r="O37" s="49">
        <f t="shared" si="6"/>
        <v>220</v>
      </c>
      <c r="P37" s="49">
        <f t="shared" si="7"/>
        <v>243</v>
      </c>
      <c r="Q37" s="49">
        <f t="shared" si="8"/>
        <v>0</v>
      </c>
      <c r="R37" s="49">
        <f t="shared" si="9"/>
        <v>0</v>
      </c>
      <c r="T37" s="49">
        <f t="shared" si="10"/>
        <v>463</v>
      </c>
    </row>
    <row r="38" spans="1:27" x14ac:dyDescent="0.3">
      <c r="A38" s="50">
        <v>4</v>
      </c>
      <c r="B38" s="57">
        <v>98</v>
      </c>
      <c r="C38" s="49">
        <v>89</v>
      </c>
      <c r="D38" s="58">
        <v>100</v>
      </c>
      <c r="E38" s="51">
        <v>99</v>
      </c>
      <c r="F38" s="51">
        <v>93</v>
      </c>
      <c r="G38" s="51">
        <v>101</v>
      </c>
      <c r="J38" s="51"/>
      <c r="O38" s="49">
        <f t="shared" si="6"/>
        <v>287</v>
      </c>
      <c r="P38" s="49">
        <f t="shared" si="7"/>
        <v>293</v>
      </c>
      <c r="Q38" s="49">
        <f t="shared" si="8"/>
        <v>0</v>
      </c>
      <c r="R38" s="49">
        <f t="shared" si="9"/>
        <v>0</v>
      </c>
      <c r="T38" s="49">
        <f t="shared" si="10"/>
        <v>580</v>
      </c>
    </row>
    <row r="39" spans="1:27" x14ac:dyDescent="0.3">
      <c r="A39" s="50">
        <v>5</v>
      </c>
      <c r="B39" s="57">
        <v>199</v>
      </c>
      <c r="C39" s="49">
        <v>175</v>
      </c>
      <c r="D39" s="58">
        <v>170</v>
      </c>
      <c r="E39" s="51">
        <v>176</v>
      </c>
      <c r="F39" s="51">
        <v>174</v>
      </c>
      <c r="G39" s="51">
        <v>171</v>
      </c>
      <c r="J39" s="51"/>
      <c r="O39" s="49">
        <f t="shared" si="6"/>
        <v>544</v>
      </c>
      <c r="P39" s="49">
        <f t="shared" si="7"/>
        <v>521</v>
      </c>
      <c r="Q39" s="49">
        <f t="shared" si="8"/>
        <v>0</v>
      </c>
      <c r="R39" s="49">
        <f t="shared" si="9"/>
        <v>0</v>
      </c>
      <c r="T39" s="49">
        <f t="shared" si="10"/>
        <v>1065</v>
      </c>
    </row>
    <row r="40" spans="1:27" x14ac:dyDescent="0.3">
      <c r="A40" s="50">
        <v>6</v>
      </c>
      <c r="B40" s="57">
        <v>84</v>
      </c>
      <c r="C40" s="49">
        <v>82</v>
      </c>
      <c r="D40" s="58">
        <v>83</v>
      </c>
      <c r="E40" s="51">
        <v>94</v>
      </c>
      <c r="F40" s="51">
        <v>82</v>
      </c>
      <c r="G40" s="51">
        <v>76</v>
      </c>
      <c r="J40" s="51"/>
      <c r="O40" s="49">
        <f t="shared" si="6"/>
        <v>249</v>
      </c>
      <c r="P40" s="49">
        <f t="shared" si="7"/>
        <v>252</v>
      </c>
      <c r="Q40" s="49">
        <f t="shared" si="8"/>
        <v>0</v>
      </c>
      <c r="R40" s="49">
        <f t="shared" si="9"/>
        <v>0</v>
      </c>
      <c r="T40" s="49">
        <f t="shared" si="10"/>
        <v>501</v>
      </c>
    </row>
    <row r="41" spans="1:27" x14ac:dyDescent="0.3">
      <c r="A41" s="50">
        <v>7</v>
      </c>
      <c r="B41" s="57">
        <v>98</v>
      </c>
      <c r="C41" s="49">
        <v>82</v>
      </c>
      <c r="D41" s="58">
        <v>92</v>
      </c>
      <c r="E41" s="51">
        <v>84</v>
      </c>
      <c r="F41" s="51">
        <v>70</v>
      </c>
      <c r="G41" s="51">
        <v>80</v>
      </c>
      <c r="J41" s="51"/>
      <c r="O41" s="49">
        <f t="shared" si="6"/>
        <v>272</v>
      </c>
      <c r="P41" s="49">
        <f t="shared" si="7"/>
        <v>234</v>
      </c>
      <c r="Q41" s="49">
        <f t="shared" si="8"/>
        <v>0</v>
      </c>
      <c r="R41" s="49">
        <f t="shared" si="9"/>
        <v>0</v>
      </c>
      <c r="T41" s="49">
        <f t="shared" si="10"/>
        <v>506</v>
      </c>
    </row>
    <row r="42" spans="1:27" x14ac:dyDescent="0.3">
      <c r="A42" s="50">
        <v>8</v>
      </c>
      <c r="B42" s="57">
        <v>1123</v>
      </c>
      <c r="C42" s="49">
        <v>1034</v>
      </c>
      <c r="D42" s="58">
        <v>1051</v>
      </c>
      <c r="E42" s="51">
        <v>1049</v>
      </c>
      <c r="F42" s="51">
        <v>956</v>
      </c>
      <c r="G42" s="51">
        <v>988</v>
      </c>
      <c r="J42" s="51"/>
      <c r="O42" s="49">
        <f t="shared" si="6"/>
        <v>3208</v>
      </c>
      <c r="P42" s="49">
        <f t="shared" si="7"/>
        <v>2993</v>
      </c>
      <c r="Q42" s="49">
        <f t="shared" si="8"/>
        <v>0</v>
      </c>
      <c r="R42" s="49">
        <f t="shared" si="9"/>
        <v>0</v>
      </c>
      <c r="T42" s="49">
        <f t="shared" si="10"/>
        <v>6201</v>
      </c>
    </row>
    <row r="43" spans="1:27" x14ac:dyDescent="0.3">
      <c r="A43" s="50">
        <v>9</v>
      </c>
      <c r="B43" s="57">
        <v>147</v>
      </c>
      <c r="C43" s="49">
        <v>142</v>
      </c>
      <c r="D43" s="58">
        <v>157</v>
      </c>
      <c r="E43" s="51">
        <v>163</v>
      </c>
      <c r="F43" s="51">
        <v>145</v>
      </c>
      <c r="G43" s="51">
        <v>148</v>
      </c>
      <c r="J43" s="51"/>
      <c r="O43" s="49">
        <f t="shared" si="6"/>
        <v>446</v>
      </c>
      <c r="P43" s="49">
        <f t="shared" si="7"/>
        <v>456</v>
      </c>
      <c r="Q43" s="49">
        <f t="shared" si="8"/>
        <v>0</v>
      </c>
      <c r="R43" s="49">
        <f t="shared" si="9"/>
        <v>0</v>
      </c>
      <c r="T43" s="49">
        <f t="shared" si="10"/>
        <v>902</v>
      </c>
    </row>
    <row r="44" spans="1:27" x14ac:dyDescent="0.3">
      <c r="A44" s="50">
        <v>10</v>
      </c>
      <c r="B44" s="57">
        <v>295</v>
      </c>
      <c r="C44" s="49">
        <v>286</v>
      </c>
      <c r="D44" s="58">
        <v>304</v>
      </c>
      <c r="E44" s="51">
        <v>315</v>
      </c>
      <c r="F44" s="51">
        <v>289</v>
      </c>
      <c r="G44" s="51">
        <v>294</v>
      </c>
      <c r="J44" s="51"/>
      <c r="O44" s="49">
        <f t="shared" si="6"/>
        <v>885</v>
      </c>
      <c r="P44" s="49">
        <f t="shared" si="7"/>
        <v>898</v>
      </c>
      <c r="Q44" s="49">
        <f t="shared" si="8"/>
        <v>0</v>
      </c>
      <c r="R44" s="49">
        <f t="shared" si="9"/>
        <v>0</v>
      </c>
      <c r="T44" s="49">
        <f t="shared" si="10"/>
        <v>1783</v>
      </c>
    </row>
    <row r="45" spans="1:27" x14ac:dyDescent="0.3">
      <c r="A45" s="50">
        <v>11</v>
      </c>
      <c r="B45" s="57">
        <v>354</v>
      </c>
      <c r="C45" s="49">
        <v>338</v>
      </c>
      <c r="D45" s="58">
        <v>341</v>
      </c>
      <c r="E45" s="51">
        <v>351</v>
      </c>
      <c r="F45" s="51">
        <v>316</v>
      </c>
      <c r="G45" s="51">
        <v>333</v>
      </c>
      <c r="I45" s="51"/>
      <c r="J45" s="51"/>
      <c r="O45" s="49">
        <f t="shared" si="6"/>
        <v>1033</v>
      </c>
      <c r="P45" s="49">
        <f t="shared" si="7"/>
        <v>1000</v>
      </c>
      <c r="Q45" s="49">
        <f t="shared" si="8"/>
        <v>0</v>
      </c>
      <c r="R45" s="49">
        <f t="shared" si="9"/>
        <v>0</v>
      </c>
      <c r="T45" s="49">
        <f t="shared" si="10"/>
        <v>2033</v>
      </c>
    </row>
    <row r="46" spans="1:27" x14ac:dyDescent="0.3">
      <c r="A46" s="50">
        <v>12</v>
      </c>
      <c r="B46" s="57">
        <v>1205</v>
      </c>
      <c r="C46" s="49">
        <v>1100</v>
      </c>
      <c r="D46" s="58">
        <v>1105</v>
      </c>
      <c r="E46" s="51">
        <v>1119</v>
      </c>
      <c r="F46" s="51">
        <v>1047</v>
      </c>
      <c r="G46" s="51">
        <v>1038</v>
      </c>
      <c r="I46" s="51"/>
      <c r="J46" s="51"/>
      <c r="O46" s="49">
        <f t="shared" si="6"/>
        <v>3410</v>
      </c>
      <c r="P46" s="49">
        <f t="shared" si="7"/>
        <v>3204</v>
      </c>
      <c r="Q46" s="49">
        <f t="shared" si="8"/>
        <v>0</v>
      </c>
      <c r="R46" s="49">
        <f t="shared" si="9"/>
        <v>0</v>
      </c>
      <c r="T46" s="49">
        <f t="shared" si="10"/>
        <v>6614</v>
      </c>
    </row>
    <row r="47" spans="1:27" x14ac:dyDescent="0.3">
      <c r="A47" s="50">
        <v>13</v>
      </c>
      <c r="B47" s="57">
        <v>209</v>
      </c>
      <c r="C47" s="49">
        <v>186</v>
      </c>
      <c r="D47" s="58">
        <v>187</v>
      </c>
      <c r="E47" s="51">
        <v>191</v>
      </c>
      <c r="F47" s="51">
        <v>168</v>
      </c>
      <c r="G47" s="51">
        <v>186</v>
      </c>
      <c r="I47" s="51"/>
      <c r="J47" s="51"/>
      <c r="O47" s="49">
        <f t="shared" si="6"/>
        <v>582</v>
      </c>
      <c r="P47" s="49">
        <f t="shared" si="7"/>
        <v>545</v>
      </c>
      <c r="Q47" s="49">
        <f t="shared" si="8"/>
        <v>0</v>
      </c>
      <c r="R47" s="49">
        <f t="shared" si="9"/>
        <v>0</v>
      </c>
      <c r="T47" s="49">
        <f t="shared" si="10"/>
        <v>1127</v>
      </c>
    </row>
    <row r="48" spans="1:27" x14ac:dyDescent="0.3">
      <c r="A48" s="50">
        <v>14</v>
      </c>
      <c r="B48" s="57">
        <v>431</v>
      </c>
      <c r="C48" s="49">
        <v>414</v>
      </c>
      <c r="D48" s="58">
        <v>407</v>
      </c>
      <c r="E48" s="51">
        <v>402</v>
      </c>
      <c r="F48" s="51">
        <v>385</v>
      </c>
      <c r="G48" s="51">
        <v>374</v>
      </c>
      <c r="H48" s="51"/>
      <c r="I48" s="51"/>
      <c r="J48" s="51"/>
      <c r="O48" s="49">
        <f t="shared" si="6"/>
        <v>1252</v>
      </c>
      <c r="P48" s="49">
        <f t="shared" si="7"/>
        <v>1161</v>
      </c>
      <c r="Q48" s="49">
        <f t="shared" si="8"/>
        <v>0</v>
      </c>
      <c r="R48" s="49">
        <f t="shared" si="9"/>
        <v>0</v>
      </c>
      <c r="T48" s="49">
        <f t="shared" si="10"/>
        <v>2413</v>
      </c>
    </row>
    <row r="49" spans="1:26" x14ac:dyDescent="0.3">
      <c r="A49" s="50">
        <v>15</v>
      </c>
      <c r="B49" s="57">
        <v>651</v>
      </c>
      <c r="C49" s="49">
        <v>618</v>
      </c>
      <c r="D49" s="58">
        <v>647</v>
      </c>
      <c r="E49" s="51">
        <v>646</v>
      </c>
      <c r="F49" s="51">
        <v>621</v>
      </c>
      <c r="G49" s="51">
        <v>599</v>
      </c>
      <c r="I49" s="51"/>
      <c r="J49" s="51"/>
      <c r="O49" s="49">
        <f t="shared" si="6"/>
        <v>1916</v>
      </c>
      <c r="P49" s="49">
        <f t="shared" si="7"/>
        <v>1866</v>
      </c>
      <c r="Q49" s="49">
        <f t="shared" si="8"/>
        <v>0</v>
      </c>
      <c r="R49" s="49">
        <f t="shared" si="9"/>
        <v>0</v>
      </c>
      <c r="T49" s="49">
        <f t="shared" si="10"/>
        <v>3782</v>
      </c>
    </row>
    <row r="50" spans="1:26" x14ac:dyDescent="0.3">
      <c r="A50" s="50">
        <v>16</v>
      </c>
      <c r="B50" s="57">
        <v>385</v>
      </c>
      <c r="C50" s="49">
        <v>370</v>
      </c>
      <c r="D50" s="58">
        <v>361</v>
      </c>
      <c r="E50" s="51">
        <v>374</v>
      </c>
      <c r="F50" s="51">
        <v>352</v>
      </c>
      <c r="G50" s="51">
        <v>340</v>
      </c>
      <c r="I50" s="51"/>
      <c r="J50" s="51"/>
      <c r="O50" s="49">
        <f t="shared" si="6"/>
        <v>1116</v>
      </c>
      <c r="P50" s="49">
        <f t="shared" si="7"/>
        <v>1066</v>
      </c>
      <c r="Q50" s="49">
        <f t="shared" si="8"/>
        <v>0</v>
      </c>
      <c r="R50" s="49">
        <f t="shared" si="9"/>
        <v>0</v>
      </c>
      <c r="T50" s="49">
        <f t="shared" si="10"/>
        <v>2182</v>
      </c>
    </row>
    <row r="51" spans="1:26" x14ac:dyDescent="0.3">
      <c r="A51" s="50">
        <v>17</v>
      </c>
      <c r="B51" s="57">
        <v>348</v>
      </c>
      <c r="C51" s="49">
        <v>332</v>
      </c>
      <c r="D51" s="58">
        <v>354</v>
      </c>
      <c r="E51" s="51">
        <v>361</v>
      </c>
      <c r="F51" s="51">
        <v>344</v>
      </c>
      <c r="G51" s="51">
        <v>357</v>
      </c>
      <c r="I51" s="51"/>
      <c r="J51" s="51"/>
      <c r="O51" s="49">
        <f t="shared" si="6"/>
        <v>1034</v>
      </c>
      <c r="P51" s="49">
        <f t="shared" si="7"/>
        <v>1062</v>
      </c>
      <c r="Q51" s="49">
        <f t="shared" si="8"/>
        <v>0</v>
      </c>
      <c r="R51" s="49">
        <f t="shared" si="9"/>
        <v>0</v>
      </c>
      <c r="T51" s="49">
        <f t="shared" si="10"/>
        <v>2096</v>
      </c>
    </row>
    <row r="52" spans="1:26" x14ac:dyDescent="0.3">
      <c r="A52" s="50">
        <v>18</v>
      </c>
      <c r="B52" s="57">
        <v>232</v>
      </c>
      <c r="C52" s="49">
        <v>237</v>
      </c>
      <c r="D52" s="58">
        <v>237</v>
      </c>
      <c r="E52" s="51">
        <v>232</v>
      </c>
      <c r="F52" s="51">
        <v>212</v>
      </c>
      <c r="G52" s="51">
        <v>230</v>
      </c>
      <c r="I52" s="51"/>
      <c r="J52" s="51"/>
      <c r="O52" s="49">
        <f t="shared" si="6"/>
        <v>706</v>
      </c>
      <c r="P52" s="49">
        <f t="shared" si="7"/>
        <v>674</v>
      </c>
      <c r="Q52" s="49">
        <f t="shared" si="8"/>
        <v>0</v>
      </c>
      <c r="R52" s="49">
        <f t="shared" si="9"/>
        <v>0</v>
      </c>
      <c r="T52" s="49">
        <f t="shared" si="10"/>
        <v>1380</v>
      </c>
    </row>
    <row r="53" spans="1:26" x14ac:dyDescent="0.3">
      <c r="A53" s="50">
        <v>19</v>
      </c>
      <c r="B53" s="57">
        <v>87</v>
      </c>
      <c r="C53" s="49">
        <v>91</v>
      </c>
      <c r="D53" s="58">
        <v>92</v>
      </c>
      <c r="E53" s="51">
        <v>93</v>
      </c>
      <c r="F53" s="51">
        <v>85</v>
      </c>
      <c r="G53" s="51">
        <v>88</v>
      </c>
      <c r="I53" s="51"/>
      <c r="J53" s="51"/>
      <c r="O53" s="49">
        <f t="shared" si="6"/>
        <v>270</v>
      </c>
      <c r="P53" s="49">
        <f t="shared" si="7"/>
        <v>266</v>
      </c>
      <c r="Q53" s="49">
        <f t="shared" si="8"/>
        <v>0</v>
      </c>
      <c r="R53" s="49">
        <f t="shared" si="9"/>
        <v>0</v>
      </c>
      <c r="T53" s="49">
        <f t="shared" si="10"/>
        <v>536</v>
      </c>
    </row>
    <row r="54" spans="1:26" x14ac:dyDescent="0.3">
      <c r="A54" s="50">
        <v>20</v>
      </c>
      <c r="B54" s="57">
        <v>178</v>
      </c>
      <c r="C54" s="49">
        <v>160</v>
      </c>
      <c r="D54" s="58">
        <v>168</v>
      </c>
      <c r="E54" s="51">
        <v>185</v>
      </c>
      <c r="F54" s="51">
        <v>176</v>
      </c>
      <c r="G54" s="51">
        <v>186</v>
      </c>
      <c r="I54" s="51"/>
      <c r="J54" s="51"/>
      <c r="O54" s="49">
        <f t="shared" si="6"/>
        <v>506</v>
      </c>
      <c r="P54" s="49">
        <f t="shared" si="7"/>
        <v>547</v>
      </c>
      <c r="Q54" s="49">
        <f t="shared" si="8"/>
        <v>0</v>
      </c>
      <c r="R54" s="49">
        <f t="shared" si="9"/>
        <v>0</v>
      </c>
      <c r="T54" s="49">
        <f t="shared" si="10"/>
        <v>1053</v>
      </c>
    </row>
    <row r="55" spans="1:26" x14ac:dyDescent="0.3">
      <c r="A55" s="50">
        <v>21</v>
      </c>
      <c r="B55" s="57">
        <v>444</v>
      </c>
      <c r="C55" s="49">
        <v>380</v>
      </c>
      <c r="D55" s="58">
        <v>346</v>
      </c>
      <c r="E55" s="51">
        <v>342</v>
      </c>
      <c r="F55" s="51">
        <v>317</v>
      </c>
      <c r="G55" s="51">
        <v>321</v>
      </c>
      <c r="J55" s="51"/>
      <c r="O55" s="49">
        <f t="shared" si="6"/>
        <v>1170</v>
      </c>
      <c r="P55" s="49">
        <f t="shared" si="7"/>
        <v>980</v>
      </c>
      <c r="Q55" s="49">
        <f t="shared" si="8"/>
        <v>0</v>
      </c>
      <c r="R55" s="49">
        <f t="shared" si="9"/>
        <v>0</v>
      </c>
      <c r="T55" s="49">
        <f t="shared" si="10"/>
        <v>2150</v>
      </c>
    </row>
    <row r="56" spans="1:26" x14ac:dyDescent="0.3">
      <c r="A56" s="50">
        <v>22</v>
      </c>
      <c r="B56" s="57">
        <v>838</v>
      </c>
      <c r="C56" s="49">
        <v>729</v>
      </c>
      <c r="D56" s="58">
        <v>637</v>
      </c>
      <c r="E56" s="51">
        <v>681</v>
      </c>
      <c r="F56" s="51">
        <v>639</v>
      </c>
      <c r="G56" s="51">
        <v>682</v>
      </c>
      <c r="J56" s="51"/>
      <c r="O56" s="49">
        <f t="shared" si="6"/>
        <v>2204</v>
      </c>
      <c r="P56" s="49">
        <f t="shared" si="7"/>
        <v>2002</v>
      </c>
      <c r="Q56" s="49">
        <f t="shared" si="8"/>
        <v>0</v>
      </c>
      <c r="R56" s="49">
        <f t="shared" si="9"/>
        <v>0</v>
      </c>
      <c r="T56" s="49">
        <f t="shared" si="10"/>
        <v>4206</v>
      </c>
    </row>
    <row r="57" spans="1:26" x14ac:dyDescent="0.3">
      <c r="A57" s="50">
        <v>23</v>
      </c>
      <c r="B57" s="57">
        <v>1331</v>
      </c>
      <c r="C57" s="49">
        <v>1024</v>
      </c>
      <c r="D57" s="58">
        <v>924</v>
      </c>
      <c r="E57" s="51">
        <v>907</v>
      </c>
      <c r="F57" s="51">
        <v>827</v>
      </c>
      <c r="G57" s="51">
        <v>796</v>
      </c>
      <c r="J57" s="51"/>
      <c r="O57" s="49">
        <f t="shared" si="6"/>
        <v>3279</v>
      </c>
      <c r="P57" s="49">
        <f t="shared" si="7"/>
        <v>2530</v>
      </c>
      <c r="Q57" s="49">
        <f t="shared" si="8"/>
        <v>0</v>
      </c>
      <c r="R57" s="49">
        <f t="shared" si="9"/>
        <v>0</v>
      </c>
      <c r="T57" s="49">
        <f t="shared" si="10"/>
        <v>5809</v>
      </c>
    </row>
    <row r="58" spans="1:26" x14ac:dyDescent="0.3">
      <c r="A58" s="50">
        <v>24</v>
      </c>
      <c r="B58" s="57">
        <v>373</v>
      </c>
      <c r="C58" s="49">
        <v>366</v>
      </c>
      <c r="D58" s="58">
        <v>376</v>
      </c>
      <c r="E58" s="51">
        <v>373</v>
      </c>
      <c r="F58" s="51">
        <v>356</v>
      </c>
      <c r="G58" s="51">
        <v>334</v>
      </c>
      <c r="I58" s="52"/>
      <c r="J58" s="59"/>
      <c r="O58" s="49">
        <f t="shared" si="6"/>
        <v>1115</v>
      </c>
      <c r="P58" s="49">
        <f t="shared" si="7"/>
        <v>1063</v>
      </c>
      <c r="Q58" s="49">
        <f t="shared" si="8"/>
        <v>0</v>
      </c>
      <c r="R58" s="49">
        <f t="shared" si="9"/>
        <v>0</v>
      </c>
      <c r="T58" s="49">
        <f t="shared" si="10"/>
        <v>2178</v>
      </c>
      <c r="X58" s="59"/>
      <c r="Z58" s="59"/>
    </row>
    <row r="59" spans="1:26" x14ac:dyDescent="0.3">
      <c r="A59" s="64" t="s">
        <v>4</v>
      </c>
      <c r="B59" s="65">
        <f>SUM(B35:B58)</f>
        <v>9562</v>
      </c>
      <c r="C59" s="65">
        <f t="shared" ref="C59:M59" si="11">SUM(C35:C58)</f>
        <v>8643</v>
      </c>
      <c r="D59" s="65">
        <f t="shared" si="11"/>
        <v>8570</v>
      </c>
      <c r="E59" s="65">
        <f t="shared" si="11"/>
        <v>8692</v>
      </c>
      <c r="F59" s="65">
        <f t="shared" si="11"/>
        <v>8077</v>
      </c>
      <c r="G59" s="65">
        <f t="shared" si="11"/>
        <v>8192</v>
      </c>
      <c r="H59" s="65">
        <f t="shared" si="11"/>
        <v>0</v>
      </c>
      <c r="I59" s="65">
        <f t="shared" si="11"/>
        <v>0</v>
      </c>
      <c r="J59" s="65">
        <f t="shared" si="11"/>
        <v>0</v>
      </c>
      <c r="K59" s="65">
        <f t="shared" si="11"/>
        <v>0</v>
      </c>
      <c r="L59" s="65">
        <f t="shared" si="11"/>
        <v>0</v>
      </c>
      <c r="M59" s="65">
        <f t="shared" si="11"/>
        <v>0</v>
      </c>
      <c r="O59" s="65">
        <f>SUM(O35:O58)</f>
        <v>26775</v>
      </c>
      <c r="P59" s="65">
        <f>SUM(P35:P58)</f>
        <v>24961</v>
      </c>
      <c r="Q59" s="65">
        <f>SUM(Q35:Q58)</f>
        <v>0</v>
      </c>
      <c r="R59" s="65">
        <f>SUM(R35:R58)</f>
        <v>0</v>
      </c>
      <c r="T59" s="65">
        <f>SUM(T35:T58)</f>
        <v>51736</v>
      </c>
    </row>
    <row r="64" spans="1:26" x14ac:dyDescent="0.3">
      <c r="A64" s="64" t="s">
        <v>154</v>
      </c>
      <c r="B64" s="63">
        <v>202010</v>
      </c>
      <c r="C64" s="63">
        <v>202011</v>
      </c>
      <c r="D64" s="63">
        <v>202012</v>
      </c>
      <c r="E64" s="63">
        <v>202101</v>
      </c>
      <c r="F64" s="63">
        <v>202102</v>
      </c>
      <c r="G64" s="63">
        <v>202103</v>
      </c>
      <c r="H64" s="63">
        <v>202104</v>
      </c>
      <c r="I64" s="63">
        <v>202105</v>
      </c>
      <c r="J64" s="63">
        <v>202106</v>
      </c>
      <c r="K64" s="63">
        <v>202107</v>
      </c>
      <c r="L64" s="63">
        <v>202108</v>
      </c>
      <c r="M64" s="63">
        <v>202109</v>
      </c>
      <c r="O64" s="63">
        <v>202004</v>
      </c>
      <c r="P64" s="63">
        <v>202101</v>
      </c>
      <c r="Q64" s="63">
        <v>202102</v>
      </c>
      <c r="R64" s="63">
        <v>202103</v>
      </c>
      <c r="T64" s="63" t="s">
        <v>167</v>
      </c>
    </row>
    <row r="65" spans="1:20" x14ac:dyDescent="0.3">
      <c r="A65" s="50">
        <v>1</v>
      </c>
      <c r="B65" s="49">
        <v>0</v>
      </c>
      <c r="C65" s="49">
        <v>1</v>
      </c>
      <c r="D65" s="49">
        <v>0</v>
      </c>
      <c r="E65" s="49">
        <v>0</v>
      </c>
      <c r="F65" s="49">
        <v>0</v>
      </c>
      <c r="G65" s="49">
        <v>0</v>
      </c>
      <c r="O65" s="49">
        <f>SUM(B65:D65)</f>
        <v>1</v>
      </c>
      <c r="P65" s="49">
        <f>SUM(E65:G65)</f>
        <v>0</v>
      </c>
      <c r="Q65" s="49">
        <f>SUM(H65:J65)</f>
        <v>0</v>
      </c>
      <c r="R65" s="49">
        <f>SUM(K65:M65)</f>
        <v>0</v>
      </c>
      <c r="T65" s="49">
        <f>SUM(O65:R65)</f>
        <v>1</v>
      </c>
    </row>
    <row r="66" spans="1:20" x14ac:dyDescent="0.3">
      <c r="A66" s="50">
        <v>2</v>
      </c>
      <c r="B66" s="49">
        <v>0</v>
      </c>
      <c r="C66" s="49">
        <v>0</v>
      </c>
      <c r="D66" s="49">
        <v>0</v>
      </c>
      <c r="E66" s="49">
        <v>0</v>
      </c>
      <c r="F66" s="49">
        <v>0</v>
      </c>
      <c r="G66" s="49">
        <v>0</v>
      </c>
      <c r="O66" s="49">
        <f t="shared" ref="O66:O88" si="12">SUM(B66:D66)</f>
        <v>0</v>
      </c>
      <c r="P66" s="49">
        <f t="shared" ref="P66:P88" si="13">SUM(E66:G66)</f>
        <v>0</v>
      </c>
      <c r="Q66" s="49">
        <f t="shared" ref="Q66:Q88" si="14">SUM(H66:J66)</f>
        <v>0</v>
      </c>
      <c r="R66" s="49">
        <f t="shared" ref="R66:R88" si="15">SUM(K66:M66)</f>
        <v>0</v>
      </c>
      <c r="T66" s="49">
        <f t="shared" ref="T66:T88" si="16">SUM(O66:R66)</f>
        <v>0</v>
      </c>
    </row>
    <row r="67" spans="1:20" x14ac:dyDescent="0.3">
      <c r="A67" s="50">
        <v>3</v>
      </c>
      <c r="B67" s="49">
        <v>0</v>
      </c>
      <c r="C67" s="49">
        <v>0</v>
      </c>
      <c r="D67" s="49">
        <v>0</v>
      </c>
      <c r="E67" s="49">
        <v>0</v>
      </c>
      <c r="F67" s="49">
        <v>0</v>
      </c>
      <c r="G67" s="49">
        <v>0</v>
      </c>
      <c r="O67" s="49">
        <f t="shared" si="12"/>
        <v>0</v>
      </c>
      <c r="P67" s="49">
        <f t="shared" si="13"/>
        <v>0</v>
      </c>
      <c r="Q67" s="49">
        <f t="shared" si="14"/>
        <v>0</v>
      </c>
      <c r="R67" s="49">
        <f t="shared" si="15"/>
        <v>0</v>
      </c>
      <c r="T67" s="49">
        <f t="shared" si="16"/>
        <v>0</v>
      </c>
    </row>
    <row r="68" spans="1:20" x14ac:dyDescent="0.3">
      <c r="A68" s="50">
        <v>4</v>
      </c>
      <c r="B68" s="49">
        <v>0</v>
      </c>
      <c r="C68" s="49">
        <v>0</v>
      </c>
      <c r="D68" s="49">
        <v>0</v>
      </c>
      <c r="E68" s="49">
        <v>0</v>
      </c>
      <c r="F68" s="49">
        <v>0</v>
      </c>
      <c r="G68" s="49">
        <v>0</v>
      </c>
      <c r="O68" s="49">
        <f t="shared" si="12"/>
        <v>0</v>
      </c>
      <c r="P68" s="49">
        <f t="shared" si="13"/>
        <v>0</v>
      </c>
      <c r="Q68" s="49">
        <f t="shared" si="14"/>
        <v>0</v>
      </c>
      <c r="R68" s="49">
        <f t="shared" si="15"/>
        <v>0</v>
      </c>
      <c r="T68" s="49">
        <f t="shared" si="16"/>
        <v>0</v>
      </c>
    </row>
    <row r="69" spans="1:20" x14ac:dyDescent="0.3">
      <c r="A69" s="50">
        <v>5</v>
      </c>
      <c r="B69" s="49">
        <v>0</v>
      </c>
      <c r="C69" s="49">
        <v>0</v>
      </c>
      <c r="D69" s="49">
        <v>0</v>
      </c>
      <c r="E69" s="49">
        <v>0</v>
      </c>
      <c r="F69" s="49">
        <v>0</v>
      </c>
      <c r="G69" s="49">
        <v>0</v>
      </c>
      <c r="O69" s="49">
        <f t="shared" si="12"/>
        <v>0</v>
      </c>
      <c r="P69" s="49">
        <f t="shared" si="13"/>
        <v>0</v>
      </c>
      <c r="Q69" s="49">
        <f t="shared" si="14"/>
        <v>0</v>
      </c>
      <c r="R69" s="49">
        <f t="shared" si="15"/>
        <v>0</v>
      </c>
      <c r="T69" s="49">
        <f t="shared" si="16"/>
        <v>0</v>
      </c>
    </row>
    <row r="70" spans="1:20" x14ac:dyDescent="0.3">
      <c r="A70" s="50">
        <v>6</v>
      </c>
      <c r="B70" s="49">
        <v>0</v>
      </c>
      <c r="C70" s="49">
        <v>0</v>
      </c>
      <c r="D70" s="49">
        <v>0</v>
      </c>
      <c r="E70" s="49">
        <v>0</v>
      </c>
      <c r="F70" s="49">
        <v>0</v>
      </c>
      <c r="G70" s="49">
        <v>0</v>
      </c>
      <c r="O70" s="49">
        <f t="shared" si="12"/>
        <v>0</v>
      </c>
      <c r="P70" s="49">
        <f t="shared" si="13"/>
        <v>0</v>
      </c>
      <c r="Q70" s="49">
        <f t="shared" si="14"/>
        <v>0</v>
      </c>
      <c r="R70" s="49">
        <f t="shared" si="15"/>
        <v>0</v>
      </c>
      <c r="T70" s="49">
        <f t="shared" si="16"/>
        <v>0</v>
      </c>
    </row>
    <row r="71" spans="1:20" x14ac:dyDescent="0.3">
      <c r="A71" s="50">
        <v>7</v>
      </c>
      <c r="B71" s="49">
        <v>0</v>
      </c>
      <c r="C71" s="49">
        <v>0</v>
      </c>
      <c r="D71" s="49">
        <v>0</v>
      </c>
      <c r="E71" s="49">
        <v>0</v>
      </c>
      <c r="F71" s="49">
        <v>0</v>
      </c>
      <c r="G71" s="49">
        <v>0</v>
      </c>
      <c r="O71" s="49">
        <f t="shared" si="12"/>
        <v>0</v>
      </c>
      <c r="P71" s="49">
        <f t="shared" si="13"/>
        <v>0</v>
      </c>
      <c r="Q71" s="49">
        <f t="shared" si="14"/>
        <v>0</v>
      </c>
      <c r="R71" s="49">
        <f t="shared" si="15"/>
        <v>0</v>
      </c>
      <c r="T71" s="49">
        <f t="shared" si="16"/>
        <v>0</v>
      </c>
    </row>
    <row r="72" spans="1:20" x14ac:dyDescent="0.3">
      <c r="A72" s="50">
        <v>8</v>
      </c>
      <c r="B72" s="49">
        <v>3</v>
      </c>
      <c r="C72" s="49">
        <v>4</v>
      </c>
      <c r="D72" s="49">
        <v>3</v>
      </c>
      <c r="E72" s="49">
        <v>0</v>
      </c>
      <c r="F72" s="49">
        <v>3</v>
      </c>
      <c r="G72" s="49">
        <v>2</v>
      </c>
      <c r="O72" s="49">
        <f t="shared" si="12"/>
        <v>10</v>
      </c>
      <c r="P72" s="49">
        <f t="shared" si="13"/>
        <v>5</v>
      </c>
      <c r="Q72" s="49">
        <f t="shared" si="14"/>
        <v>0</v>
      </c>
      <c r="R72" s="49">
        <f t="shared" si="15"/>
        <v>0</v>
      </c>
      <c r="T72" s="49">
        <f t="shared" si="16"/>
        <v>15</v>
      </c>
    </row>
    <row r="73" spans="1:20" x14ac:dyDescent="0.3">
      <c r="A73" s="50">
        <v>9</v>
      </c>
      <c r="B73" s="49">
        <v>0</v>
      </c>
      <c r="C73" s="49">
        <v>0</v>
      </c>
      <c r="D73" s="49">
        <v>0</v>
      </c>
      <c r="E73" s="49">
        <v>0</v>
      </c>
      <c r="F73" s="49">
        <v>0</v>
      </c>
      <c r="G73" s="49">
        <v>0</v>
      </c>
      <c r="O73" s="49">
        <f t="shared" si="12"/>
        <v>0</v>
      </c>
      <c r="P73" s="49">
        <f t="shared" si="13"/>
        <v>0</v>
      </c>
      <c r="Q73" s="49">
        <f t="shared" si="14"/>
        <v>0</v>
      </c>
      <c r="R73" s="49">
        <f t="shared" si="15"/>
        <v>0</v>
      </c>
      <c r="T73" s="49">
        <f t="shared" si="16"/>
        <v>0</v>
      </c>
    </row>
    <row r="74" spans="1:20" x14ac:dyDescent="0.3">
      <c r="A74" s="50">
        <v>10</v>
      </c>
      <c r="B74" s="49">
        <v>0</v>
      </c>
      <c r="C74" s="49">
        <v>0</v>
      </c>
      <c r="D74" s="49">
        <v>0</v>
      </c>
      <c r="E74" s="49">
        <v>0</v>
      </c>
      <c r="F74" s="49">
        <v>0</v>
      </c>
      <c r="G74" s="49">
        <v>0</v>
      </c>
      <c r="O74" s="49">
        <f t="shared" si="12"/>
        <v>0</v>
      </c>
      <c r="P74" s="49">
        <f t="shared" si="13"/>
        <v>0</v>
      </c>
      <c r="Q74" s="49">
        <f t="shared" si="14"/>
        <v>0</v>
      </c>
      <c r="R74" s="49">
        <f t="shared" si="15"/>
        <v>0</v>
      </c>
      <c r="T74" s="49">
        <f t="shared" si="16"/>
        <v>0</v>
      </c>
    </row>
    <row r="75" spans="1:20" x14ac:dyDescent="0.3">
      <c r="A75" s="50">
        <v>11</v>
      </c>
      <c r="B75" s="49">
        <v>1</v>
      </c>
      <c r="C75" s="49">
        <v>1</v>
      </c>
      <c r="D75" s="49">
        <v>1</v>
      </c>
      <c r="E75" s="49">
        <v>1</v>
      </c>
      <c r="F75" s="49">
        <v>0</v>
      </c>
      <c r="G75" s="49">
        <v>0</v>
      </c>
      <c r="O75" s="49">
        <f t="shared" si="12"/>
        <v>3</v>
      </c>
      <c r="P75" s="49">
        <f t="shared" si="13"/>
        <v>1</v>
      </c>
      <c r="Q75" s="49">
        <f t="shared" si="14"/>
        <v>0</v>
      </c>
      <c r="R75" s="49">
        <f t="shared" si="15"/>
        <v>0</v>
      </c>
      <c r="T75" s="49">
        <f t="shared" si="16"/>
        <v>4</v>
      </c>
    </row>
    <row r="76" spans="1:20" x14ac:dyDescent="0.3">
      <c r="A76" s="50">
        <v>12</v>
      </c>
      <c r="B76" s="49">
        <v>1</v>
      </c>
      <c r="C76" s="49">
        <v>0</v>
      </c>
      <c r="D76" s="49">
        <v>0</v>
      </c>
      <c r="E76" s="49">
        <v>0</v>
      </c>
      <c r="F76" s="49">
        <v>0</v>
      </c>
      <c r="G76" s="49">
        <v>0</v>
      </c>
      <c r="O76" s="49">
        <f t="shared" si="12"/>
        <v>1</v>
      </c>
      <c r="P76" s="49">
        <f t="shared" si="13"/>
        <v>0</v>
      </c>
      <c r="Q76" s="49">
        <f t="shared" si="14"/>
        <v>0</v>
      </c>
      <c r="R76" s="49">
        <f t="shared" si="15"/>
        <v>0</v>
      </c>
      <c r="T76" s="49">
        <f t="shared" si="16"/>
        <v>1</v>
      </c>
    </row>
    <row r="77" spans="1:20" x14ac:dyDescent="0.3">
      <c r="A77" s="50">
        <v>13</v>
      </c>
      <c r="B77" s="49">
        <v>0</v>
      </c>
      <c r="C77" s="49">
        <v>0</v>
      </c>
      <c r="D77" s="49">
        <v>0</v>
      </c>
      <c r="E77" s="49">
        <v>0</v>
      </c>
      <c r="F77" s="49">
        <v>0</v>
      </c>
      <c r="G77" s="49">
        <v>0</v>
      </c>
      <c r="O77" s="49">
        <f t="shared" si="12"/>
        <v>0</v>
      </c>
      <c r="P77" s="49">
        <f t="shared" si="13"/>
        <v>0</v>
      </c>
      <c r="Q77" s="49">
        <f t="shared" si="14"/>
        <v>0</v>
      </c>
      <c r="R77" s="49">
        <f t="shared" si="15"/>
        <v>0</v>
      </c>
      <c r="T77" s="49">
        <f t="shared" si="16"/>
        <v>0</v>
      </c>
    </row>
    <row r="78" spans="1:20" x14ac:dyDescent="0.3">
      <c r="A78" s="50">
        <v>14</v>
      </c>
      <c r="B78" s="49">
        <v>1</v>
      </c>
      <c r="C78" s="49">
        <v>1</v>
      </c>
      <c r="D78" s="49">
        <v>2</v>
      </c>
      <c r="E78" s="49">
        <v>1</v>
      </c>
      <c r="F78" s="49">
        <v>0</v>
      </c>
      <c r="G78" s="49">
        <v>1</v>
      </c>
      <c r="O78" s="49">
        <f t="shared" si="12"/>
        <v>4</v>
      </c>
      <c r="P78" s="49">
        <f t="shared" si="13"/>
        <v>2</v>
      </c>
      <c r="Q78" s="49">
        <f t="shared" si="14"/>
        <v>0</v>
      </c>
      <c r="R78" s="49">
        <f t="shared" si="15"/>
        <v>0</v>
      </c>
      <c r="T78" s="49">
        <f t="shared" si="16"/>
        <v>6</v>
      </c>
    </row>
    <row r="79" spans="1:20" x14ac:dyDescent="0.3">
      <c r="A79" s="50">
        <v>15</v>
      </c>
      <c r="B79" s="49">
        <v>0</v>
      </c>
      <c r="C79" s="49">
        <v>0</v>
      </c>
      <c r="D79" s="49">
        <v>0</v>
      </c>
      <c r="E79" s="49">
        <v>0</v>
      </c>
      <c r="F79" s="49">
        <v>1</v>
      </c>
      <c r="G79" s="49">
        <v>1</v>
      </c>
      <c r="O79" s="49">
        <f t="shared" si="12"/>
        <v>0</v>
      </c>
      <c r="P79" s="49">
        <f t="shared" si="13"/>
        <v>2</v>
      </c>
      <c r="Q79" s="49">
        <f t="shared" si="14"/>
        <v>0</v>
      </c>
      <c r="R79" s="49">
        <f t="shared" si="15"/>
        <v>0</v>
      </c>
      <c r="T79" s="49">
        <f t="shared" si="16"/>
        <v>2</v>
      </c>
    </row>
    <row r="80" spans="1:20" x14ac:dyDescent="0.3">
      <c r="A80" s="50">
        <v>16</v>
      </c>
      <c r="B80" s="49">
        <v>1</v>
      </c>
      <c r="C80" s="49">
        <v>0</v>
      </c>
      <c r="D80" s="49">
        <v>0</v>
      </c>
      <c r="E80" s="49">
        <v>0</v>
      </c>
      <c r="F80" s="49">
        <v>0</v>
      </c>
      <c r="G80" s="49">
        <v>1</v>
      </c>
      <c r="O80" s="49">
        <f t="shared" si="12"/>
        <v>1</v>
      </c>
      <c r="P80" s="49">
        <f t="shared" si="13"/>
        <v>1</v>
      </c>
      <c r="Q80" s="49">
        <f t="shared" si="14"/>
        <v>0</v>
      </c>
      <c r="R80" s="49">
        <f t="shared" si="15"/>
        <v>0</v>
      </c>
      <c r="T80" s="49">
        <f t="shared" si="16"/>
        <v>2</v>
      </c>
    </row>
    <row r="81" spans="1:28" x14ac:dyDescent="0.3">
      <c r="A81" s="50">
        <v>17</v>
      </c>
      <c r="B81" s="49">
        <v>1</v>
      </c>
      <c r="C81" s="49">
        <v>1</v>
      </c>
      <c r="D81" s="49">
        <v>2</v>
      </c>
      <c r="E81" s="49">
        <v>0</v>
      </c>
      <c r="F81" s="49">
        <v>1</v>
      </c>
      <c r="G81" s="49">
        <v>0</v>
      </c>
      <c r="O81" s="49">
        <f t="shared" si="12"/>
        <v>4</v>
      </c>
      <c r="P81" s="49">
        <f t="shared" si="13"/>
        <v>1</v>
      </c>
      <c r="Q81" s="49">
        <f t="shared" si="14"/>
        <v>0</v>
      </c>
      <c r="R81" s="49">
        <f t="shared" si="15"/>
        <v>0</v>
      </c>
      <c r="T81" s="49">
        <f t="shared" si="16"/>
        <v>5</v>
      </c>
    </row>
    <row r="82" spans="1:28" x14ac:dyDescent="0.3">
      <c r="A82" s="50">
        <v>18</v>
      </c>
      <c r="B82" s="49">
        <v>0</v>
      </c>
      <c r="C82" s="49">
        <v>0</v>
      </c>
      <c r="D82" s="49">
        <v>0</v>
      </c>
      <c r="E82" s="49">
        <v>0</v>
      </c>
      <c r="F82" s="49">
        <v>0</v>
      </c>
      <c r="G82" s="49">
        <v>0</v>
      </c>
      <c r="O82" s="49">
        <f t="shared" si="12"/>
        <v>0</v>
      </c>
      <c r="P82" s="49">
        <f t="shared" si="13"/>
        <v>0</v>
      </c>
      <c r="Q82" s="49">
        <f t="shared" si="14"/>
        <v>0</v>
      </c>
      <c r="R82" s="49">
        <f t="shared" si="15"/>
        <v>0</v>
      </c>
      <c r="T82" s="49">
        <f t="shared" si="16"/>
        <v>0</v>
      </c>
    </row>
    <row r="83" spans="1:28" x14ac:dyDescent="0.3">
      <c r="A83" s="50">
        <v>19</v>
      </c>
      <c r="B83" s="49">
        <v>0</v>
      </c>
      <c r="C83" s="49">
        <v>0</v>
      </c>
      <c r="D83" s="49">
        <v>0</v>
      </c>
      <c r="E83" s="49">
        <v>0</v>
      </c>
      <c r="F83" s="49">
        <v>0</v>
      </c>
      <c r="G83" s="49">
        <v>0</v>
      </c>
      <c r="O83" s="49">
        <f t="shared" si="12"/>
        <v>0</v>
      </c>
      <c r="P83" s="49">
        <f t="shared" si="13"/>
        <v>0</v>
      </c>
      <c r="Q83" s="49">
        <f t="shared" si="14"/>
        <v>0</v>
      </c>
      <c r="R83" s="49">
        <f t="shared" si="15"/>
        <v>0</v>
      </c>
      <c r="T83" s="49">
        <f t="shared" si="16"/>
        <v>0</v>
      </c>
    </row>
    <row r="84" spans="1:28" x14ac:dyDescent="0.3">
      <c r="A84" s="50">
        <v>20</v>
      </c>
      <c r="B84" s="49">
        <v>0</v>
      </c>
      <c r="C84" s="49">
        <v>0</v>
      </c>
      <c r="D84" s="49">
        <v>1</v>
      </c>
      <c r="E84" s="49">
        <v>0</v>
      </c>
      <c r="F84" s="49">
        <v>0</v>
      </c>
      <c r="G84" s="49">
        <v>0</v>
      </c>
      <c r="O84" s="49">
        <f t="shared" si="12"/>
        <v>1</v>
      </c>
      <c r="P84" s="49">
        <f t="shared" si="13"/>
        <v>0</v>
      </c>
      <c r="Q84" s="49">
        <f t="shared" si="14"/>
        <v>0</v>
      </c>
      <c r="R84" s="49">
        <f t="shared" si="15"/>
        <v>0</v>
      </c>
      <c r="T84" s="49">
        <f t="shared" si="16"/>
        <v>1</v>
      </c>
    </row>
    <row r="85" spans="1:28" x14ac:dyDescent="0.3">
      <c r="A85" s="50">
        <v>21</v>
      </c>
      <c r="B85" s="49">
        <v>3</v>
      </c>
      <c r="C85" s="49">
        <v>2</v>
      </c>
      <c r="D85" s="49">
        <v>3</v>
      </c>
      <c r="E85" s="49">
        <v>3</v>
      </c>
      <c r="F85" s="49">
        <v>2</v>
      </c>
      <c r="G85" s="49">
        <v>2</v>
      </c>
      <c r="O85" s="49">
        <f t="shared" si="12"/>
        <v>8</v>
      </c>
      <c r="P85" s="49">
        <f t="shared" si="13"/>
        <v>7</v>
      </c>
      <c r="Q85" s="49">
        <f t="shared" si="14"/>
        <v>0</v>
      </c>
      <c r="R85" s="49">
        <f t="shared" si="15"/>
        <v>0</v>
      </c>
      <c r="T85" s="49">
        <f t="shared" si="16"/>
        <v>15</v>
      </c>
    </row>
    <row r="86" spans="1:28" x14ac:dyDescent="0.3">
      <c r="A86" s="50">
        <v>22</v>
      </c>
      <c r="B86" s="49">
        <v>1</v>
      </c>
      <c r="C86" s="49">
        <v>2</v>
      </c>
      <c r="D86" s="49">
        <v>2</v>
      </c>
      <c r="E86" s="49">
        <v>1</v>
      </c>
      <c r="F86" s="49">
        <v>1</v>
      </c>
      <c r="G86" s="49">
        <v>2</v>
      </c>
      <c r="O86" s="49">
        <f t="shared" si="12"/>
        <v>5</v>
      </c>
      <c r="P86" s="49">
        <f t="shared" si="13"/>
        <v>4</v>
      </c>
      <c r="Q86" s="49">
        <f t="shared" si="14"/>
        <v>0</v>
      </c>
      <c r="R86" s="49">
        <f t="shared" si="15"/>
        <v>0</v>
      </c>
      <c r="T86" s="49">
        <f t="shared" si="16"/>
        <v>9</v>
      </c>
    </row>
    <row r="87" spans="1:28" x14ac:dyDescent="0.3">
      <c r="A87" s="50">
        <v>23</v>
      </c>
      <c r="B87" s="49">
        <v>0</v>
      </c>
      <c r="C87" s="49">
        <v>0</v>
      </c>
      <c r="D87" s="49">
        <v>0</v>
      </c>
      <c r="E87" s="49">
        <v>0</v>
      </c>
      <c r="F87" s="49">
        <v>1</v>
      </c>
      <c r="G87" s="49">
        <v>0</v>
      </c>
      <c r="O87" s="49">
        <f t="shared" si="12"/>
        <v>0</v>
      </c>
      <c r="P87" s="49">
        <f t="shared" si="13"/>
        <v>1</v>
      </c>
      <c r="Q87" s="49">
        <f t="shared" si="14"/>
        <v>0</v>
      </c>
      <c r="R87" s="49">
        <f t="shared" si="15"/>
        <v>0</v>
      </c>
      <c r="T87" s="49">
        <f t="shared" si="16"/>
        <v>1</v>
      </c>
    </row>
    <row r="88" spans="1:28" x14ac:dyDescent="0.3">
      <c r="A88" s="50">
        <v>24</v>
      </c>
      <c r="B88" s="49">
        <v>0</v>
      </c>
      <c r="C88" s="49">
        <v>0</v>
      </c>
      <c r="D88" s="49">
        <v>0</v>
      </c>
      <c r="E88" s="49">
        <v>0</v>
      </c>
      <c r="F88" s="49">
        <v>0</v>
      </c>
      <c r="G88" s="49">
        <v>0</v>
      </c>
      <c r="O88" s="49">
        <f t="shared" si="12"/>
        <v>0</v>
      </c>
      <c r="P88" s="49">
        <f t="shared" si="13"/>
        <v>0</v>
      </c>
      <c r="Q88" s="49">
        <f t="shared" si="14"/>
        <v>0</v>
      </c>
      <c r="R88" s="49">
        <f t="shared" si="15"/>
        <v>0</v>
      </c>
      <c r="T88" s="49">
        <f t="shared" si="16"/>
        <v>0</v>
      </c>
    </row>
    <row r="89" spans="1:28" x14ac:dyDescent="0.3">
      <c r="A89" s="64" t="s">
        <v>4</v>
      </c>
      <c r="B89" s="65">
        <f>SUM(B65:B88)</f>
        <v>12</v>
      </c>
      <c r="C89" s="65">
        <f t="shared" ref="C89:M89" si="17">SUM(C65:C88)</f>
        <v>12</v>
      </c>
      <c r="D89" s="65">
        <f t="shared" si="17"/>
        <v>14</v>
      </c>
      <c r="E89" s="65">
        <f t="shared" si="17"/>
        <v>6</v>
      </c>
      <c r="F89" s="65">
        <f t="shared" si="17"/>
        <v>9</v>
      </c>
      <c r="G89" s="65">
        <f t="shared" si="17"/>
        <v>9</v>
      </c>
      <c r="H89" s="65">
        <f t="shared" si="17"/>
        <v>0</v>
      </c>
      <c r="I89" s="65">
        <f t="shared" si="17"/>
        <v>0</v>
      </c>
      <c r="J89" s="65">
        <f t="shared" si="17"/>
        <v>0</v>
      </c>
      <c r="K89" s="65">
        <f t="shared" si="17"/>
        <v>0</v>
      </c>
      <c r="L89" s="65">
        <f t="shared" si="17"/>
        <v>0</v>
      </c>
      <c r="M89" s="65">
        <f t="shared" si="17"/>
        <v>0</v>
      </c>
      <c r="O89" s="65">
        <f>SUM(O65:O88)</f>
        <v>38</v>
      </c>
      <c r="P89" s="65">
        <f>SUM(P65:P88)</f>
        <v>24</v>
      </c>
      <c r="Q89" s="65">
        <f>SUM(Q65:Q88)</f>
        <v>0</v>
      </c>
      <c r="R89" s="65">
        <f>SUM(R65:R88)</f>
        <v>0</v>
      </c>
      <c r="T89" s="65">
        <f>SUM(T65:T88)</f>
        <v>62</v>
      </c>
      <c r="V89" s="54"/>
      <c r="W89" s="52"/>
      <c r="X89" s="52"/>
      <c r="AA89" s="52"/>
      <c r="AB89" s="52"/>
    </row>
    <row r="90" spans="1:28" x14ac:dyDescent="0.3">
      <c r="B90" s="51"/>
      <c r="C90" s="51"/>
      <c r="D90" s="51"/>
      <c r="E90" s="51"/>
      <c r="F90" s="51"/>
      <c r="G90" s="51"/>
      <c r="V90" s="54"/>
      <c r="W90" s="54"/>
      <c r="X90" s="54"/>
      <c r="Y90" s="54"/>
      <c r="Z90" s="54"/>
      <c r="AA90" s="54"/>
    </row>
    <row r="91" spans="1:28" x14ac:dyDescent="0.3">
      <c r="B91" s="51"/>
      <c r="C91" s="51"/>
      <c r="D91" s="51"/>
      <c r="E91" s="51"/>
      <c r="F91" s="51"/>
      <c r="G91" s="51"/>
      <c r="V91" s="54"/>
      <c r="W91" s="54"/>
      <c r="X91" s="54"/>
      <c r="Y91" s="54"/>
      <c r="Z91" s="54"/>
      <c r="AA91" s="54"/>
    </row>
    <row r="92" spans="1:28" x14ac:dyDescent="0.3">
      <c r="B92" s="51"/>
      <c r="C92" s="51"/>
      <c r="D92" s="51"/>
      <c r="E92" s="51"/>
      <c r="F92" s="51"/>
      <c r="G92" s="51"/>
    </row>
    <row r="93" spans="1:28" x14ac:dyDescent="0.3">
      <c r="X93" s="54"/>
      <c r="Y93" s="54"/>
      <c r="Z93" s="54"/>
      <c r="AA93" s="54"/>
    </row>
    <row r="94" spans="1:28" x14ac:dyDescent="0.3">
      <c r="A94" s="64" t="s">
        <v>155</v>
      </c>
      <c r="B94" s="63">
        <v>202010</v>
      </c>
      <c r="C94" s="63">
        <v>202011</v>
      </c>
      <c r="D94" s="63">
        <v>202012</v>
      </c>
      <c r="E94" s="63">
        <v>202101</v>
      </c>
      <c r="F94" s="63">
        <v>202102</v>
      </c>
      <c r="G94" s="63">
        <v>202103</v>
      </c>
      <c r="H94" s="63">
        <v>202104</v>
      </c>
      <c r="I94" s="63">
        <v>202105</v>
      </c>
      <c r="J94" s="63">
        <v>202106</v>
      </c>
      <c r="K94" s="63">
        <v>202107</v>
      </c>
      <c r="L94" s="63">
        <v>202108</v>
      </c>
      <c r="M94" s="63">
        <v>202109</v>
      </c>
      <c r="O94" s="63">
        <v>202004</v>
      </c>
      <c r="P94" s="63">
        <v>202101</v>
      </c>
      <c r="Q94" s="63">
        <v>202102</v>
      </c>
      <c r="R94" s="63">
        <v>202103</v>
      </c>
      <c r="T94" s="63" t="s">
        <v>167</v>
      </c>
    </row>
    <row r="95" spans="1:28" x14ac:dyDescent="0.3">
      <c r="A95" s="50">
        <v>1</v>
      </c>
      <c r="B95" s="49">
        <v>32</v>
      </c>
      <c r="C95" s="49">
        <v>27</v>
      </c>
      <c r="D95" s="49">
        <v>26</v>
      </c>
      <c r="E95" s="49">
        <v>28</v>
      </c>
      <c r="F95" s="49">
        <v>25</v>
      </c>
      <c r="G95" s="49">
        <v>28</v>
      </c>
      <c r="O95" s="49">
        <f>SUM(B95:D95)</f>
        <v>85</v>
      </c>
      <c r="P95" s="49">
        <f>SUM(E95:G95)</f>
        <v>81</v>
      </c>
      <c r="Q95" s="49">
        <f>SUM(H95:J95)</f>
        <v>0</v>
      </c>
      <c r="R95" s="49">
        <f>SUM(K95:M95)</f>
        <v>0</v>
      </c>
      <c r="T95" s="49">
        <f>SUM(O95:R95)</f>
        <v>166</v>
      </c>
    </row>
    <row r="96" spans="1:28" x14ac:dyDescent="0.3">
      <c r="A96" s="50">
        <v>2</v>
      </c>
      <c r="B96" s="49">
        <v>16</v>
      </c>
      <c r="C96" s="49">
        <v>18</v>
      </c>
      <c r="D96" s="49">
        <v>19</v>
      </c>
      <c r="E96" s="49">
        <v>18</v>
      </c>
      <c r="F96" s="49">
        <v>19</v>
      </c>
      <c r="G96" s="49">
        <v>18</v>
      </c>
      <c r="O96" s="49">
        <f t="shared" ref="O96:O117" si="18">SUM(B96:D96)</f>
        <v>53</v>
      </c>
      <c r="P96" s="49">
        <f t="shared" ref="P96:P118" si="19">SUM(E96:G96)</f>
        <v>55</v>
      </c>
      <c r="Q96" s="49">
        <f t="shared" ref="Q96:Q118" si="20">SUM(H96:J96)</f>
        <v>0</v>
      </c>
      <c r="R96" s="49">
        <f t="shared" ref="R96:R118" si="21">SUM(K96:M96)</f>
        <v>0</v>
      </c>
      <c r="T96" s="49">
        <f t="shared" ref="T96:T118" si="22">SUM(O96:R96)</f>
        <v>108</v>
      </c>
    </row>
    <row r="97" spans="1:20" x14ac:dyDescent="0.3">
      <c r="A97" s="50">
        <v>3</v>
      </c>
      <c r="B97" s="49">
        <v>14</v>
      </c>
      <c r="C97" s="49">
        <v>15</v>
      </c>
      <c r="D97" s="49">
        <v>15</v>
      </c>
      <c r="E97" s="49">
        <v>11</v>
      </c>
      <c r="F97" s="49">
        <v>11</v>
      </c>
      <c r="G97" s="49">
        <v>11</v>
      </c>
      <c r="O97" s="49">
        <f t="shared" si="18"/>
        <v>44</v>
      </c>
      <c r="P97" s="49">
        <f t="shared" si="19"/>
        <v>33</v>
      </c>
      <c r="Q97" s="49">
        <f t="shared" si="20"/>
        <v>0</v>
      </c>
      <c r="R97" s="49">
        <f t="shared" si="21"/>
        <v>0</v>
      </c>
      <c r="T97" s="49">
        <f t="shared" si="22"/>
        <v>77</v>
      </c>
    </row>
    <row r="98" spans="1:20" x14ac:dyDescent="0.3">
      <c r="A98" s="50">
        <v>4</v>
      </c>
      <c r="B98" s="49">
        <v>16</v>
      </c>
      <c r="C98" s="49">
        <v>14</v>
      </c>
      <c r="D98" s="49">
        <v>14</v>
      </c>
      <c r="E98" s="49">
        <v>13</v>
      </c>
      <c r="F98" s="49">
        <v>15</v>
      </c>
      <c r="G98" s="49">
        <v>16</v>
      </c>
      <c r="O98" s="49">
        <f t="shared" si="18"/>
        <v>44</v>
      </c>
      <c r="P98" s="49">
        <f t="shared" si="19"/>
        <v>44</v>
      </c>
      <c r="Q98" s="49">
        <f t="shared" si="20"/>
        <v>0</v>
      </c>
      <c r="R98" s="49">
        <f t="shared" si="21"/>
        <v>0</v>
      </c>
      <c r="T98" s="49">
        <f t="shared" si="22"/>
        <v>88</v>
      </c>
    </row>
    <row r="99" spans="1:20" x14ac:dyDescent="0.3">
      <c r="A99" s="50">
        <v>5</v>
      </c>
      <c r="B99" s="49">
        <v>21</v>
      </c>
      <c r="C99" s="49">
        <v>18</v>
      </c>
      <c r="D99" s="49">
        <v>21</v>
      </c>
      <c r="E99" s="49">
        <v>23</v>
      </c>
      <c r="F99" s="49">
        <v>22</v>
      </c>
      <c r="G99" s="49">
        <v>18</v>
      </c>
      <c r="O99" s="49">
        <f t="shared" si="18"/>
        <v>60</v>
      </c>
      <c r="P99" s="49">
        <f t="shared" si="19"/>
        <v>63</v>
      </c>
      <c r="Q99" s="49">
        <f t="shared" si="20"/>
        <v>0</v>
      </c>
      <c r="R99" s="49">
        <f t="shared" si="21"/>
        <v>0</v>
      </c>
      <c r="T99" s="49">
        <f t="shared" si="22"/>
        <v>123</v>
      </c>
    </row>
    <row r="100" spans="1:20" x14ac:dyDescent="0.3">
      <c r="A100" s="50">
        <v>6</v>
      </c>
      <c r="B100" s="49">
        <v>9</v>
      </c>
      <c r="C100" s="49">
        <v>9</v>
      </c>
      <c r="D100" s="49">
        <v>12</v>
      </c>
      <c r="E100" s="49">
        <v>11</v>
      </c>
      <c r="F100" s="49">
        <v>9</v>
      </c>
      <c r="G100" s="49">
        <v>6</v>
      </c>
      <c r="O100" s="49">
        <f t="shared" si="18"/>
        <v>30</v>
      </c>
      <c r="P100" s="49">
        <f t="shared" si="19"/>
        <v>26</v>
      </c>
      <c r="Q100" s="49">
        <f t="shared" si="20"/>
        <v>0</v>
      </c>
      <c r="R100" s="49">
        <f t="shared" si="21"/>
        <v>0</v>
      </c>
      <c r="T100" s="49">
        <f t="shared" si="22"/>
        <v>56</v>
      </c>
    </row>
    <row r="101" spans="1:20" x14ac:dyDescent="0.3">
      <c r="A101" s="50">
        <v>7</v>
      </c>
      <c r="B101" s="49">
        <v>13</v>
      </c>
      <c r="C101" s="49">
        <v>14</v>
      </c>
      <c r="D101" s="49">
        <v>14</v>
      </c>
      <c r="E101" s="49">
        <v>14</v>
      </c>
      <c r="F101" s="49">
        <v>12</v>
      </c>
      <c r="G101" s="49">
        <v>15</v>
      </c>
      <c r="O101" s="49">
        <f t="shared" si="18"/>
        <v>41</v>
      </c>
      <c r="P101" s="49">
        <f t="shared" si="19"/>
        <v>41</v>
      </c>
      <c r="Q101" s="49">
        <f t="shared" si="20"/>
        <v>0</v>
      </c>
      <c r="R101" s="49">
        <f t="shared" si="21"/>
        <v>0</v>
      </c>
      <c r="T101" s="49">
        <f t="shared" si="22"/>
        <v>82</v>
      </c>
    </row>
    <row r="102" spans="1:20" x14ac:dyDescent="0.3">
      <c r="A102" s="50">
        <v>8</v>
      </c>
      <c r="B102" s="49">
        <v>139</v>
      </c>
      <c r="C102" s="49">
        <v>105</v>
      </c>
      <c r="D102" s="49">
        <v>107</v>
      </c>
      <c r="E102" s="49">
        <v>108</v>
      </c>
      <c r="F102" s="49">
        <v>97</v>
      </c>
      <c r="G102" s="49">
        <v>103</v>
      </c>
      <c r="O102" s="49">
        <f t="shared" si="18"/>
        <v>351</v>
      </c>
      <c r="P102" s="49">
        <f t="shared" si="19"/>
        <v>308</v>
      </c>
      <c r="Q102" s="49">
        <f t="shared" si="20"/>
        <v>0</v>
      </c>
      <c r="R102" s="49">
        <f t="shared" si="21"/>
        <v>0</v>
      </c>
      <c r="T102" s="49">
        <f t="shared" si="22"/>
        <v>659</v>
      </c>
    </row>
    <row r="103" spans="1:20" x14ac:dyDescent="0.3">
      <c r="A103" s="50">
        <v>9</v>
      </c>
      <c r="B103" s="49">
        <v>10</v>
      </c>
      <c r="C103" s="49">
        <v>11</v>
      </c>
      <c r="D103" s="49">
        <v>17</v>
      </c>
      <c r="E103" s="49">
        <v>15</v>
      </c>
      <c r="F103" s="49">
        <v>13</v>
      </c>
      <c r="G103" s="49">
        <v>13</v>
      </c>
      <c r="O103" s="49">
        <f t="shared" si="18"/>
        <v>38</v>
      </c>
      <c r="P103" s="49">
        <f t="shared" si="19"/>
        <v>41</v>
      </c>
      <c r="Q103" s="49">
        <f t="shared" si="20"/>
        <v>0</v>
      </c>
      <c r="R103" s="49">
        <f t="shared" si="21"/>
        <v>0</v>
      </c>
      <c r="T103" s="49">
        <f t="shared" si="22"/>
        <v>79</v>
      </c>
    </row>
    <row r="104" spans="1:20" x14ac:dyDescent="0.3">
      <c r="A104" s="50">
        <v>10</v>
      </c>
      <c r="B104" s="49">
        <v>46</v>
      </c>
      <c r="C104" s="49">
        <v>37</v>
      </c>
      <c r="D104" s="49">
        <v>36</v>
      </c>
      <c r="E104" s="49">
        <v>41</v>
      </c>
      <c r="F104" s="49">
        <v>42</v>
      </c>
      <c r="G104" s="49">
        <v>45</v>
      </c>
      <c r="O104" s="49">
        <f t="shared" si="18"/>
        <v>119</v>
      </c>
      <c r="P104" s="49">
        <f t="shared" si="19"/>
        <v>128</v>
      </c>
      <c r="Q104" s="49">
        <f t="shared" si="20"/>
        <v>0</v>
      </c>
      <c r="R104" s="49">
        <f t="shared" si="21"/>
        <v>0</v>
      </c>
      <c r="T104" s="49">
        <f t="shared" si="22"/>
        <v>247</v>
      </c>
    </row>
    <row r="105" spans="1:20" x14ac:dyDescent="0.3">
      <c r="A105" s="50">
        <v>11</v>
      </c>
      <c r="B105" s="49">
        <v>45</v>
      </c>
      <c r="C105" s="49">
        <v>41</v>
      </c>
      <c r="D105" s="49">
        <v>43</v>
      </c>
      <c r="E105" s="49">
        <v>50</v>
      </c>
      <c r="F105" s="49">
        <v>45</v>
      </c>
      <c r="G105" s="49">
        <v>49</v>
      </c>
      <c r="O105" s="49">
        <f t="shared" si="18"/>
        <v>129</v>
      </c>
      <c r="P105" s="49">
        <f t="shared" si="19"/>
        <v>144</v>
      </c>
      <c r="Q105" s="49">
        <f t="shared" si="20"/>
        <v>0</v>
      </c>
      <c r="R105" s="49">
        <f t="shared" si="21"/>
        <v>0</v>
      </c>
      <c r="T105" s="49">
        <f t="shared" si="22"/>
        <v>273</v>
      </c>
    </row>
    <row r="106" spans="1:20" x14ac:dyDescent="0.3">
      <c r="A106" s="50">
        <v>12</v>
      </c>
      <c r="B106" s="49">
        <v>182</v>
      </c>
      <c r="C106" s="49">
        <v>151</v>
      </c>
      <c r="D106" s="49">
        <v>153</v>
      </c>
      <c r="E106" s="49">
        <v>154</v>
      </c>
      <c r="F106" s="49">
        <v>153</v>
      </c>
      <c r="G106" s="49">
        <v>151</v>
      </c>
      <c r="O106" s="49">
        <f t="shared" si="18"/>
        <v>486</v>
      </c>
      <c r="P106" s="49">
        <f t="shared" si="19"/>
        <v>458</v>
      </c>
      <c r="Q106" s="49">
        <f t="shared" si="20"/>
        <v>0</v>
      </c>
      <c r="R106" s="49">
        <f t="shared" si="21"/>
        <v>0</v>
      </c>
      <c r="T106" s="49">
        <f t="shared" si="22"/>
        <v>944</v>
      </c>
    </row>
    <row r="107" spans="1:20" x14ac:dyDescent="0.3">
      <c r="A107" s="50">
        <v>13</v>
      </c>
      <c r="B107" s="49">
        <v>27</v>
      </c>
      <c r="C107" s="49">
        <v>23</v>
      </c>
      <c r="D107" s="49">
        <v>24</v>
      </c>
      <c r="E107" s="49">
        <v>24</v>
      </c>
      <c r="F107" s="49">
        <v>17</v>
      </c>
      <c r="G107" s="49">
        <v>19</v>
      </c>
      <c r="O107" s="49">
        <f t="shared" si="18"/>
        <v>74</v>
      </c>
      <c r="P107" s="49">
        <f t="shared" si="19"/>
        <v>60</v>
      </c>
      <c r="Q107" s="49">
        <f t="shared" si="20"/>
        <v>0</v>
      </c>
      <c r="R107" s="49">
        <f t="shared" si="21"/>
        <v>0</v>
      </c>
      <c r="T107" s="49">
        <f t="shared" si="22"/>
        <v>134</v>
      </c>
    </row>
    <row r="108" spans="1:20" x14ac:dyDescent="0.3">
      <c r="A108" s="50">
        <v>14</v>
      </c>
      <c r="B108" s="49">
        <v>41</v>
      </c>
      <c r="C108" s="49">
        <v>44</v>
      </c>
      <c r="D108" s="49">
        <v>46</v>
      </c>
      <c r="E108" s="49">
        <v>41</v>
      </c>
      <c r="F108" s="49">
        <v>40</v>
      </c>
      <c r="G108" s="49">
        <v>33</v>
      </c>
      <c r="O108" s="49">
        <f t="shared" si="18"/>
        <v>131</v>
      </c>
      <c r="P108" s="49">
        <f t="shared" si="19"/>
        <v>114</v>
      </c>
      <c r="Q108" s="49">
        <f t="shared" si="20"/>
        <v>0</v>
      </c>
      <c r="R108" s="49">
        <f t="shared" si="21"/>
        <v>0</v>
      </c>
      <c r="T108" s="49">
        <f t="shared" si="22"/>
        <v>245</v>
      </c>
    </row>
    <row r="109" spans="1:20" x14ac:dyDescent="0.3">
      <c r="A109" s="50">
        <v>15</v>
      </c>
      <c r="B109" s="49">
        <v>92</v>
      </c>
      <c r="C109" s="49">
        <v>81</v>
      </c>
      <c r="D109" s="49">
        <v>84</v>
      </c>
      <c r="E109" s="49">
        <v>85</v>
      </c>
      <c r="F109" s="49">
        <v>77</v>
      </c>
      <c r="G109" s="49">
        <v>75</v>
      </c>
      <c r="O109" s="49">
        <f t="shared" si="18"/>
        <v>257</v>
      </c>
      <c r="P109" s="49">
        <f t="shared" si="19"/>
        <v>237</v>
      </c>
      <c r="Q109" s="49">
        <f t="shared" si="20"/>
        <v>0</v>
      </c>
      <c r="R109" s="49">
        <f t="shared" si="21"/>
        <v>0</v>
      </c>
      <c r="T109" s="49">
        <f t="shared" si="22"/>
        <v>494</v>
      </c>
    </row>
    <row r="110" spans="1:20" x14ac:dyDescent="0.3">
      <c r="A110" s="50">
        <v>16</v>
      </c>
      <c r="B110" s="49">
        <v>60</v>
      </c>
      <c r="C110" s="49">
        <v>51</v>
      </c>
      <c r="D110" s="49">
        <v>50</v>
      </c>
      <c r="E110" s="49">
        <v>58</v>
      </c>
      <c r="F110" s="49">
        <v>49</v>
      </c>
      <c r="G110" s="49">
        <v>49</v>
      </c>
      <c r="O110" s="49">
        <f t="shared" si="18"/>
        <v>161</v>
      </c>
      <c r="P110" s="49">
        <f t="shared" si="19"/>
        <v>156</v>
      </c>
      <c r="Q110" s="49">
        <f t="shared" si="20"/>
        <v>0</v>
      </c>
      <c r="R110" s="49">
        <f t="shared" si="21"/>
        <v>0</v>
      </c>
      <c r="T110" s="49">
        <f t="shared" si="22"/>
        <v>317</v>
      </c>
    </row>
    <row r="111" spans="1:20" x14ac:dyDescent="0.3">
      <c r="A111" s="50">
        <v>17</v>
      </c>
      <c r="B111" s="49">
        <v>47</v>
      </c>
      <c r="C111" s="49">
        <v>48</v>
      </c>
      <c r="D111" s="49">
        <v>50</v>
      </c>
      <c r="E111" s="49">
        <v>54</v>
      </c>
      <c r="F111" s="49">
        <v>45</v>
      </c>
      <c r="G111" s="49">
        <v>43</v>
      </c>
      <c r="O111" s="49">
        <f t="shared" si="18"/>
        <v>145</v>
      </c>
      <c r="P111" s="49">
        <f t="shared" si="19"/>
        <v>142</v>
      </c>
      <c r="Q111" s="49">
        <f t="shared" si="20"/>
        <v>0</v>
      </c>
      <c r="R111" s="49">
        <f t="shared" si="21"/>
        <v>0</v>
      </c>
      <c r="T111" s="49">
        <f t="shared" si="22"/>
        <v>287</v>
      </c>
    </row>
    <row r="112" spans="1:20" x14ac:dyDescent="0.3">
      <c r="A112" s="50">
        <v>18</v>
      </c>
      <c r="B112" s="49">
        <v>19</v>
      </c>
      <c r="C112" s="49">
        <v>22</v>
      </c>
      <c r="D112" s="49">
        <v>18</v>
      </c>
      <c r="E112" s="49">
        <v>16</v>
      </c>
      <c r="F112" s="49">
        <v>16</v>
      </c>
      <c r="G112" s="49">
        <v>19</v>
      </c>
      <c r="O112" s="49">
        <f t="shared" si="18"/>
        <v>59</v>
      </c>
      <c r="P112" s="49">
        <f t="shared" si="19"/>
        <v>51</v>
      </c>
      <c r="Q112" s="49">
        <f t="shared" si="20"/>
        <v>0</v>
      </c>
      <c r="R112" s="49">
        <f t="shared" si="21"/>
        <v>0</v>
      </c>
      <c r="T112" s="49">
        <f t="shared" si="22"/>
        <v>110</v>
      </c>
    </row>
    <row r="113" spans="1:30" x14ac:dyDescent="0.3">
      <c r="A113" s="50">
        <v>19</v>
      </c>
      <c r="B113" s="49">
        <v>15</v>
      </c>
      <c r="C113" s="49">
        <v>13</v>
      </c>
      <c r="D113" s="49">
        <v>14</v>
      </c>
      <c r="E113" s="49">
        <v>14</v>
      </c>
      <c r="F113" s="49">
        <v>13</v>
      </c>
      <c r="G113" s="49">
        <v>13</v>
      </c>
      <c r="O113" s="49">
        <f t="shared" si="18"/>
        <v>42</v>
      </c>
      <c r="P113" s="49">
        <f t="shared" si="19"/>
        <v>40</v>
      </c>
      <c r="Q113" s="49">
        <f t="shared" si="20"/>
        <v>0</v>
      </c>
      <c r="R113" s="49">
        <f t="shared" si="21"/>
        <v>0</v>
      </c>
      <c r="T113" s="49">
        <f t="shared" si="22"/>
        <v>82</v>
      </c>
    </row>
    <row r="114" spans="1:30" x14ac:dyDescent="0.3">
      <c r="A114" s="50">
        <v>20</v>
      </c>
      <c r="B114" s="49">
        <v>25</v>
      </c>
      <c r="C114" s="49">
        <v>23</v>
      </c>
      <c r="D114" s="49">
        <v>22</v>
      </c>
      <c r="E114" s="49">
        <v>26</v>
      </c>
      <c r="F114" s="49">
        <v>25</v>
      </c>
      <c r="G114" s="49">
        <v>25</v>
      </c>
      <c r="O114" s="49">
        <f t="shared" si="18"/>
        <v>70</v>
      </c>
      <c r="P114" s="49">
        <f t="shared" si="19"/>
        <v>76</v>
      </c>
      <c r="Q114" s="49">
        <f t="shared" si="20"/>
        <v>0</v>
      </c>
      <c r="R114" s="49">
        <f t="shared" si="21"/>
        <v>0</v>
      </c>
      <c r="T114" s="49">
        <f t="shared" si="22"/>
        <v>146</v>
      </c>
    </row>
    <row r="115" spans="1:30" x14ac:dyDescent="0.3">
      <c r="A115" s="50">
        <v>21</v>
      </c>
      <c r="B115" s="49">
        <v>84</v>
      </c>
      <c r="C115" s="49">
        <v>64</v>
      </c>
      <c r="D115" s="49">
        <v>50</v>
      </c>
      <c r="E115" s="49">
        <v>54</v>
      </c>
      <c r="F115" s="49">
        <v>50</v>
      </c>
      <c r="G115" s="49">
        <v>55</v>
      </c>
      <c r="O115" s="49">
        <f t="shared" si="18"/>
        <v>198</v>
      </c>
      <c r="P115" s="49">
        <f t="shared" si="19"/>
        <v>159</v>
      </c>
      <c r="Q115" s="49">
        <f t="shared" si="20"/>
        <v>0</v>
      </c>
      <c r="R115" s="49">
        <f t="shared" si="21"/>
        <v>0</v>
      </c>
      <c r="T115" s="49">
        <f t="shared" si="22"/>
        <v>357</v>
      </c>
    </row>
    <row r="116" spans="1:30" x14ac:dyDescent="0.3">
      <c r="A116" s="50">
        <v>22</v>
      </c>
      <c r="B116" s="49">
        <v>125</v>
      </c>
      <c r="C116" s="49">
        <v>94</v>
      </c>
      <c r="D116" s="49">
        <v>85</v>
      </c>
      <c r="E116" s="49">
        <v>89</v>
      </c>
      <c r="F116" s="49">
        <v>80</v>
      </c>
      <c r="G116" s="49">
        <v>95</v>
      </c>
      <c r="O116" s="49">
        <f t="shared" si="18"/>
        <v>304</v>
      </c>
      <c r="P116" s="49">
        <f t="shared" si="19"/>
        <v>264</v>
      </c>
      <c r="Q116" s="49">
        <f t="shared" si="20"/>
        <v>0</v>
      </c>
      <c r="R116" s="49">
        <f t="shared" si="21"/>
        <v>0</v>
      </c>
      <c r="T116" s="49">
        <f t="shared" si="22"/>
        <v>568</v>
      </c>
    </row>
    <row r="117" spans="1:30" x14ac:dyDescent="0.3">
      <c r="A117" s="50">
        <v>23</v>
      </c>
      <c r="B117" s="49">
        <v>193</v>
      </c>
      <c r="C117" s="49">
        <v>130</v>
      </c>
      <c r="D117" s="49">
        <v>108</v>
      </c>
      <c r="E117" s="49">
        <v>94</v>
      </c>
      <c r="F117" s="49">
        <v>98</v>
      </c>
      <c r="G117" s="49">
        <v>98</v>
      </c>
      <c r="O117" s="49">
        <f t="shared" si="18"/>
        <v>431</v>
      </c>
      <c r="P117" s="49">
        <f t="shared" si="19"/>
        <v>290</v>
      </c>
      <c r="Q117" s="49">
        <f t="shared" si="20"/>
        <v>0</v>
      </c>
      <c r="R117" s="49">
        <f t="shared" si="21"/>
        <v>0</v>
      </c>
      <c r="T117" s="49">
        <f t="shared" si="22"/>
        <v>721</v>
      </c>
    </row>
    <row r="118" spans="1:30" x14ac:dyDescent="0.3">
      <c r="A118" s="50">
        <v>24</v>
      </c>
      <c r="B118" s="49">
        <v>48</v>
      </c>
      <c r="C118" s="49">
        <v>45</v>
      </c>
      <c r="D118" s="49">
        <v>52</v>
      </c>
      <c r="E118" s="49">
        <v>46</v>
      </c>
      <c r="F118" s="49">
        <v>47</v>
      </c>
      <c r="G118" s="49">
        <v>48</v>
      </c>
      <c r="O118" s="49">
        <f>SUM(B118:D118)</f>
        <v>145</v>
      </c>
      <c r="P118" s="49">
        <f t="shared" si="19"/>
        <v>141</v>
      </c>
      <c r="Q118" s="49">
        <f t="shared" si="20"/>
        <v>0</v>
      </c>
      <c r="R118" s="49">
        <f t="shared" si="21"/>
        <v>0</v>
      </c>
      <c r="T118" s="49">
        <f t="shared" si="22"/>
        <v>286</v>
      </c>
    </row>
    <row r="119" spans="1:30" x14ac:dyDescent="0.3">
      <c r="A119" s="64" t="s">
        <v>4</v>
      </c>
      <c r="B119" s="65">
        <f>SUM(B95:B118)</f>
        <v>1319</v>
      </c>
      <c r="C119" s="65">
        <f t="shared" ref="C119:M119" si="23">SUM(C95:C118)</f>
        <v>1098</v>
      </c>
      <c r="D119" s="65">
        <f t="shared" si="23"/>
        <v>1080</v>
      </c>
      <c r="E119" s="65">
        <f t="shared" si="23"/>
        <v>1087</v>
      </c>
      <c r="F119" s="65">
        <f t="shared" si="23"/>
        <v>1020</v>
      </c>
      <c r="G119" s="65">
        <f t="shared" si="23"/>
        <v>1045</v>
      </c>
      <c r="H119" s="65">
        <f t="shared" si="23"/>
        <v>0</v>
      </c>
      <c r="I119" s="65">
        <f t="shared" si="23"/>
        <v>0</v>
      </c>
      <c r="J119" s="65">
        <f t="shared" si="23"/>
        <v>0</v>
      </c>
      <c r="K119" s="65">
        <f t="shared" si="23"/>
        <v>0</v>
      </c>
      <c r="L119" s="65">
        <f t="shared" si="23"/>
        <v>0</v>
      </c>
      <c r="M119" s="65">
        <f t="shared" si="23"/>
        <v>0</v>
      </c>
      <c r="O119" s="65">
        <f>SUM(O95:O118)</f>
        <v>3497</v>
      </c>
      <c r="P119" s="65">
        <f>SUM(P95:P118)</f>
        <v>3152</v>
      </c>
      <c r="Q119" s="65">
        <f>SUM(Q95:Q118)</f>
        <v>0</v>
      </c>
      <c r="R119" s="65">
        <f>SUM(R95:R118)</f>
        <v>0</v>
      </c>
      <c r="T119" s="65">
        <f>SUM(T95:T118)</f>
        <v>6649</v>
      </c>
    </row>
    <row r="123" spans="1:30" x14ac:dyDescent="0.3">
      <c r="M123" s="51"/>
      <c r="N123" s="51"/>
      <c r="O123" s="51"/>
      <c r="P123" s="51"/>
      <c r="Q123" s="51"/>
      <c r="R123" s="51"/>
      <c r="S123" s="51"/>
      <c r="X123" s="60"/>
      <c r="AA123" s="61"/>
      <c r="AB123" s="61"/>
      <c r="AC123" s="61"/>
      <c r="AD123" s="61"/>
    </row>
    <row r="124" spans="1:30" x14ac:dyDescent="0.3">
      <c r="A124" s="64" t="s">
        <v>160</v>
      </c>
      <c r="B124" s="63">
        <v>202010</v>
      </c>
      <c r="C124" s="63">
        <v>202011</v>
      </c>
      <c r="D124" s="63">
        <v>202012</v>
      </c>
      <c r="E124" s="63">
        <v>202101</v>
      </c>
      <c r="F124" s="63">
        <v>202102</v>
      </c>
      <c r="G124" s="63">
        <v>202103</v>
      </c>
      <c r="H124" s="63">
        <v>202104</v>
      </c>
      <c r="I124" s="63">
        <v>202105</v>
      </c>
      <c r="J124" s="63">
        <v>202106</v>
      </c>
      <c r="K124" s="63">
        <v>202107</v>
      </c>
      <c r="L124" s="63">
        <v>202108</v>
      </c>
      <c r="M124" s="63">
        <v>202109</v>
      </c>
      <c r="O124" s="63">
        <v>202004</v>
      </c>
      <c r="P124" s="63">
        <v>202101</v>
      </c>
      <c r="Q124" s="63">
        <v>202102</v>
      </c>
      <c r="R124" s="63">
        <v>202103</v>
      </c>
      <c r="T124" s="63" t="s">
        <v>167</v>
      </c>
      <c r="X124" s="62"/>
      <c r="Z124" s="51"/>
      <c r="AA124" s="51"/>
      <c r="AB124" s="51"/>
      <c r="AC124" s="51"/>
      <c r="AD124" s="51"/>
    </row>
    <row r="125" spans="1:30" x14ac:dyDescent="0.3">
      <c r="A125" s="50">
        <v>1</v>
      </c>
      <c r="B125" s="51">
        <v>5</v>
      </c>
      <c r="C125" s="51">
        <v>4</v>
      </c>
      <c r="D125" s="51">
        <v>4</v>
      </c>
      <c r="E125" s="51">
        <v>4</v>
      </c>
      <c r="F125" s="51">
        <v>2</v>
      </c>
      <c r="G125" s="51">
        <v>1</v>
      </c>
      <c r="H125" s="51"/>
      <c r="I125" s="51"/>
      <c r="J125" s="51"/>
      <c r="O125" s="49">
        <f>SUM(B125:D125)</f>
        <v>13</v>
      </c>
      <c r="P125" s="49">
        <f>SUM(E125:G125)</f>
        <v>7</v>
      </c>
      <c r="Q125" s="49">
        <f>SUM(H125:J125)</f>
        <v>0</v>
      </c>
      <c r="R125" s="49">
        <f>SUM(K125:M125)</f>
        <v>0</v>
      </c>
      <c r="T125" s="49">
        <f>SUM(O125:R125)</f>
        <v>20</v>
      </c>
      <c r="X125" s="60"/>
      <c r="Z125" s="51"/>
      <c r="AA125" s="51"/>
      <c r="AB125" s="51"/>
      <c r="AC125" s="51"/>
      <c r="AD125" s="51"/>
    </row>
    <row r="126" spans="1:30" x14ac:dyDescent="0.3">
      <c r="A126" s="50">
        <v>2</v>
      </c>
      <c r="B126" s="51">
        <v>0</v>
      </c>
      <c r="C126" s="51">
        <v>0</v>
      </c>
      <c r="D126" s="51">
        <v>0</v>
      </c>
      <c r="E126" s="51">
        <v>0</v>
      </c>
      <c r="F126" s="51">
        <v>0</v>
      </c>
      <c r="G126" s="51">
        <v>0</v>
      </c>
      <c r="H126" s="51"/>
      <c r="I126" s="51"/>
      <c r="J126" s="51"/>
      <c r="O126" s="49">
        <f t="shared" ref="O126:O148" si="24">SUM(B126:D126)</f>
        <v>0</v>
      </c>
      <c r="P126" s="49">
        <f t="shared" ref="P126:P148" si="25">SUM(E126:G126)</f>
        <v>0</v>
      </c>
      <c r="Q126" s="49">
        <f t="shared" ref="Q126:Q148" si="26">SUM(H126:J126)</f>
        <v>0</v>
      </c>
      <c r="R126" s="49">
        <f t="shared" ref="R126:R148" si="27">SUM(K126:M126)</f>
        <v>0</v>
      </c>
      <c r="T126" s="49">
        <f t="shared" ref="T126:T148" si="28">SUM(O126:R126)</f>
        <v>0</v>
      </c>
      <c r="X126" s="60"/>
      <c r="Z126" s="51"/>
      <c r="AA126" s="51"/>
      <c r="AB126" s="51"/>
      <c r="AC126" s="51"/>
      <c r="AD126" s="51"/>
    </row>
    <row r="127" spans="1:30" x14ac:dyDescent="0.3">
      <c r="A127" s="50">
        <v>3</v>
      </c>
      <c r="B127" s="67">
        <v>2</v>
      </c>
      <c r="C127" s="67">
        <v>0</v>
      </c>
      <c r="D127" s="67">
        <v>0</v>
      </c>
      <c r="E127" s="67">
        <v>1</v>
      </c>
      <c r="F127" s="67">
        <v>1</v>
      </c>
      <c r="G127" s="51">
        <v>1</v>
      </c>
      <c r="H127" s="51"/>
      <c r="I127" s="51"/>
      <c r="J127" s="51"/>
      <c r="O127" s="49">
        <f t="shared" si="24"/>
        <v>2</v>
      </c>
      <c r="P127" s="49">
        <f t="shared" si="25"/>
        <v>3</v>
      </c>
      <c r="Q127" s="49">
        <f t="shared" si="26"/>
        <v>0</v>
      </c>
      <c r="R127" s="49">
        <f t="shared" si="27"/>
        <v>0</v>
      </c>
      <c r="T127" s="49">
        <f t="shared" si="28"/>
        <v>5</v>
      </c>
      <c r="X127" s="60"/>
      <c r="Z127" s="51"/>
      <c r="AA127" s="51"/>
      <c r="AB127" s="51"/>
      <c r="AC127" s="51"/>
      <c r="AD127" s="51"/>
    </row>
    <row r="128" spans="1:30" x14ac:dyDescent="0.3">
      <c r="A128" s="50">
        <v>4</v>
      </c>
      <c r="B128" s="67">
        <v>0</v>
      </c>
      <c r="C128" s="67">
        <v>0</v>
      </c>
      <c r="D128" s="67">
        <v>0</v>
      </c>
      <c r="E128" s="67">
        <v>0</v>
      </c>
      <c r="F128" s="67">
        <v>0</v>
      </c>
      <c r="G128" s="51">
        <v>0</v>
      </c>
      <c r="H128" s="51"/>
      <c r="I128" s="51"/>
      <c r="J128" s="51"/>
      <c r="O128" s="49">
        <f t="shared" si="24"/>
        <v>0</v>
      </c>
      <c r="P128" s="49">
        <f t="shared" si="25"/>
        <v>0</v>
      </c>
      <c r="Q128" s="49">
        <f t="shared" si="26"/>
        <v>0</v>
      </c>
      <c r="R128" s="49">
        <f t="shared" si="27"/>
        <v>0</v>
      </c>
      <c r="T128" s="49">
        <f t="shared" si="28"/>
        <v>0</v>
      </c>
      <c r="X128" s="60"/>
      <c r="Z128" s="51"/>
      <c r="AA128" s="51"/>
      <c r="AB128" s="51"/>
      <c r="AC128" s="51"/>
      <c r="AD128" s="51"/>
    </row>
    <row r="129" spans="1:30" x14ac:dyDescent="0.3">
      <c r="A129" s="50">
        <v>5</v>
      </c>
      <c r="B129" s="51">
        <v>0</v>
      </c>
      <c r="C129" s="51">
        <v>0</v>
      </c>
      <c r="D129" s="51">
        <v>0</v>
      </c>
      <c r="E129" s="51">
        <v>1</v>
      </c>
      <c r="F129" s="51">
        <v>1</v>
      </c>
      <c r="G129" s="51">
        <v>0</v>
      </c>
      <c r="H129" s="51"/>
      <c r="I129" s="51"/>
      <c r="J129" s="51"/>
      <c r="O129" s="49">
        <f t="shared" si="24"/>
        <v>0</v>
      </c>
      <c r="P129" s="49">
        <f t="shared" si="25"/>
        <v>2</v>
      </c>
      <c r="Q129" s="49">
        <f t="shared" si="26"/>
        <v>0</v>
      </c>
      <c r="R129" s="49">
        <f t="shared" si="27"/>
        <v>0</v>
      </c>
      <c r="T129" s="49">
        <f t="shared" si="28"/>
        <v>2</v>
      </c>
      <c r="X129" s="60"/>
      <c r="Z129" s="51"/>
      <c r="AA129" s="51"/>
      <c r="AB129" s="51"/>
      <c r="AC129" s="51"/>
      <c r="AD129" s="51"/>
    </row>
    <row r="130" spans="1:30" x14ac:dyDescent="0.3">
      <c r="A130" s="50">
        <v>6</v>
      </c>
      <c r="B130" s="51">
        <v>0</v>
      </c>
      <c r="C130" s="51">
        <v>0</v>
      </c>
      <c r="D130" s="51">
        <v>0</v>
      </c>
      <c r="E130" s="51">
        <v>0</v>
      </c>
      <c r="F130" s="51">
        <v>0</v>
      </c>
      <c r="G130" s="51">
        <v>0</v>
      </c>
      <c r="H130" s="51"/>
      <c r="I130" s="51"/>
      <c r="J130" s="51"/>
      <c r="O130" s="49">
        <f t="shared" si="24"/>
        <v>0</v>
      </c>
      <c r="P130" s="49">
        <f t="shared" si="25"/>
        <v>0</v>
      </c>
      <c r="Q130" s="49">
        <f t="shared" si="26"/>
        <v>0</v>
      </c>
      <c r="R130" s="49">
        <f t="shared" si="27"/>
        <v>0</v>
      </c>
      <c r="T130" s="49">
        <f t="shared" si="28"/>
        <v>0</v>
      </c>
      <c r="X130" s="60"/>
      <c r="Z130" s="51"/>
      <c r="AA130" s="51"/>
      <c r="AB130" s="51"/>
      <c r="AC130" s="51"/>
      <c r="AD130" s="51"/>
    </row>
    <row r="131" spans="1:30" x14ac:dyDescent="0.3">
      <c r="A131" s="50">
        <v>7</v>
      </c>
      <c r="B131" s="51">
        <v>0</v>
      </c>
      <c r="C131" s="51">
        <v>0</v>
      </c>
      <c r="D131" s="51">
        <v>0</v>
      </c>
      <c r="E131" s="51">
        <v>0</v>
      </c>
      <c r="F131" s="51">
        <v>0</v>
      </c>
      <c r="G131" s="51">
        <v>0</v>
      </c>
      <c r="H131" s="51"/>
      <c r="I131" s="51"/>
      <c r="J131" s="51"/>
      <c r="O131" s="49">
        <f t="shared" si="24"/>
        <v>0</v>
      </c>
      <c r="P131" s="49">
        <f t="shared" si="25"/>
        <v>0</v>
      </c>
      <c r="Q131" s="49">
        <f t="shared" si="26"/>
        <v>0</v>
      </c>
      <c r="R131" s="49">
        <f t="shared" si="27"/>
        <v>0</v>
      </c>
      <c r="T131" s="49">
        <f t="shared" si="28"/>
        <v>0</v>
      </c>
      <c r="X131" s="60"/>
      <c r="Z131" s="51"/>
      <c r="AA131" s="51"/>
      <c r="AB131" s="51"/>
      <c r="AC131" s="51"/>
      <c r="AD131" s="51"/>
    </row>
    <row r="132" spans="1:30" x14ac:dyDescent="0.3">
      <c r="A132" s="50">
        <v>8</v>
      </c>
      <c r="B132" s="51">
        <v>27</v>
      </c>
      <c r="C132" s="51">
        <v>33</v>
      </c>
      <c r="D132" s="51">
        <v>21</v>
      </c>
      <c r="E132" s="51">
        <v>40</v>
      </c>
      <c r="F132" s="51">
        <v>19</v>
      </c>
      <c r="G132" s="51">
        <v>19</v>
      </c>
      <c r="H132" s="51"/>
      <c r="I132" s="51"/>
      <c r="J132" s="51"/>
      <c r="O132" s="49">
        <f t="shared" si="24"/>
        <v>81</v>
      </c>
      <c r="P132" s="49">
        <f t="shared" si="25"/>
        <v>78</v>
      </c>
      <c r="Q132" s="49">
        <f t="shared" si="26"/>
        <v>0</v>
      </c>
      <c r="R132" s="49">
        <f t="shared" si="27"/>
        <v>0</v>
      </c>
      <c r="T132" s="49">
        <f t="shared" si="28"/>
        <v>159</v>
      </c>
      <c r="X132" s="60"/>
      <c r="Z132" s="51"/>
      <c r="AA132" s="51"/>
      <c r="AB132" s="51"/>
      <c r="AC132" s="51"/>
      <c r="AD132" s="51"/>
    </row>
    <row r="133" spans="1:30" x14ac:dyDescent="0.3">
      <c r="A133" s="50">
        <v>9</v>
      </c>
      <c r="B133" s="51">
        <v>0</v>
      </c>
      <c r="C133" s="51">
        <v>2</v>
      </c>
      <c r="D133" s="51">
        <v>0</v>
      </c>
      <c r="E133" s="51">
        <v>1</v>
      </c>
      <c r="F133" s="51">
        <v>0</v>
      </c>
      <c r="G133" s="51">
        <v>1</v>
      </c>
      <c r="H133" s="51"/>
      <c r="I133" s="51"/>
      <c r="J133" s="51"/>
      <c r="O133" s="49">
        <f t="shared" si="24"/>
        <v>2</v>
      </c>
      <c r="P133" s="49">
        <f t="shared" si="25"/>
        <v>2</v>
      </c>
      <c r="Q133" s="49">
        <f t="shared" si="26"/>
        <v>0</v>
      </c>
      <c r="R133" s="49">
        <f t="shared" si="27"/>
        <v>0</v>
      </c>
      <c r="T133" s="49">
        <f t="shared" si="28"/>
        <v>4</v>
      </c>
      <c r="X133" s="60"/>
      <c r="Z133" s="51"/>
      <c r="AA133" s="51"/>
      <c r="AB133" s="51"/>
      <c r="AC133" s="51"/>
      <c r="AD133" s="51"/>
    </row>
    <row r="134" spans="1:30" x14ac:dyDescent="0.3">
      <c r="A134" s="50">
        <v>10</v>
      </c>
      <c r="B134" s="51">
        <v>0</v>
      </c>
      <c r="C134" s="51">
        <v>0</v>
      </c>
      <c r="D134" s="51">
        <v>0</v>
      </c>
      <c r="E134" s="51">
        <v>1</v>
      </c>
      <c r="F134" s="51">
        <v>0</v>
      </c>
      <c r="G134" s="51">
        <v>1</v>
      </c>
      <c r="H134" s="51"/>
      <c r="I134" s="51"/>
      <c r="J134" s="51"/>
      <c r="O134" s="49">
        <f t="shared" si="24"/>
        <v>0</v>
      </c>
      <c r="P134" s="49">
        <f t="shared" si="25"/>
        <v>2</v>
      </c>
      <c r="Q134" s="49">
        <f t="shared" si="26"/>
        <v>0</v>
      </c>
      <c r="R134" s="49">
        <f t="shared" si="27"/>
        <v>0</v>
      </c>
      <c r="T134" s="49">
        <f t="shared" si="28"/>
        <v>2</v>
      </c>
      <c r="X134" s="60"/>
      <c r="Z134" s="51"/>
      <c r="AA134" s="51"/>
      <c r="AB134" s="51"/>
      <c r="AC134" s="51"/>
      <c r="AD134" s="51"/>
    </row>
    <row r="135" spans="1:30" x14ac:dyDescent="0.3">
      <c r="A135" s="50">
        <v>11</v>
      </c>
      <c r="B135" s="51">
        <v>14</v>
      </c>
      <c r="C135" s="51">
        <v>6</v>
      </c>
      <c r="D135" s="51">
        <v>9</v>
      </c>
      <c r="E135" s="51">
        <v>9</v>
      </c>
      <c r="F135" s="51">
        <v>3</v>
      </c>
      <c r="G135" s="51">
        <v>6</v>
      </c>
      <c r="H135" s="51"/>
      <c r="I135" s="51"/>
      <c r="J135" s="51"/>
      <c r="O135" s="49">
        <f t="shared" si="24"/>
        <v>29</v>
      </c>
      <c r="P135" s="49">
        <f t="shared" si="25"/>
        <v>18</v>
      </c>
      <c r="Q135" s="49">
        <f t="shared" si="26"/>
        <v>0</v>
      </c>
      <c r="R135" s="49">
        <f t="shared" si="27"/>
        <v>0</v>
      </c>
      <c r="T135" s="49">
        <f t="shared" si="28"/>
        <v>47</v>
      </c>
      <c r="X135" s="60"/>
      <c r="Z135" s="51"/>
      <c r="AA135" s="51"/>
      <c r="AB135" s="51"/>
      <c r="AC135" s="51"/>
      <c r="AD135" s="51"/>
    </row>
    <row r="136" spans="1:30" x14ac:dyDescent="0.3">
      <c r="A136" s="50">
        <v>12</v>
      </c>
      <c r="B136" s="51">
        <v>6</v>
      </c>
      <c r="C136" s="51">
        <v>5</v>
      </c>
      <c r="D136" s="51">
        <v>1</v>
      </c>
      <c r="E136" s="51">
        <v>3</v>
      </c>
      <c r="F136" s="51">
        <v>0</v>
      </c>
      <c r="G136" s="51">
        <v>0</v>
      </c>
      <c r="H136" s="51"/>
      <c r="I136" s="51"/>
      <c r="J136" s="51"/>
      <c r="O136" s="49">
        <f t="shared" si="24"/>
        <v>12</v>
      </c>
      <c r="P136" s="49">
        <f t="shared" si="25"/>
        <v>3</v>
      </c>
      <c r="Q136" s="49">
        <f t="shared" si="26"/>
        <v>0</v>
      </c>
      <c r="R136" s="49">
        <f t="shared" si="27"/>
        <v>0</v>
      </c>
      <c r="T136" s="49">
        <f t="shared" si="28"/>
        <v>15</v>
      </c>
      <c r="X136" s="60"/>
      <c r="Z136" s="51"/>
      <c r="AA136" s="51"/>
      <c r="AB136" s="51"/>
      <c r="AC136" s="51"/>
      <c r="AD136" s="51"/>
    </row>
    <row r="137" spans="1:30" x14ac:dyDescent="0.3">
      <c r="A137" s="50">
        <v>13</v>
      </c>
      <c r="B137" s="51">
        <v>5</v>
      </c>
      <c r="C137" s="51">
        <v>2</v>
      </c>
      <c r="D137" s="51">
        <v>3</v>
      </c>
      <c r="E137" s="51">
        <v>5</v>
      </c>
      <c r="F137" s="51">
        <v>1</v>
      </c>
      <c r="G137" s="51">
        <v>1</v>
      </c>
      <c r="H137" s="51"/>
      <c r="I137" s="51"/>
      <c r="J137" s="51"/>
      <c r="O137" s="49">
        <f t="shared" si="24"/>
        <v>10</v>
      </c>
      <c r="P137" s="49">
        <f t="shared" si="25"/>
        <v>7</v>
      </c>
      <c r="Q137" s="49">
        <f t="shared" si="26"/>
        <v>0</v>
      </c>
      <c r="R137" s="49">
        <f t="shared" si="27"/>
        <v>0</v>
      </c>
      <c r="T137" s="49">
        <f t="shared" si="28"/>
        <v>17</v>
      </c>
      <c r="X137" s="60"/>
      <c r="Z137" s="51"/>
      <c r="AA137" s="51"/>
      <c r="AB137" s="51"/>
      <c r="AC137" s="51"/>
      <c r="AD137" s="51"/>
    </row>
    <row r="138" spans="1:30" x14ac:dyDescent="0.3">
      <c r="A138" s="50">
        <v>14</v>
      </c>
      <c r="B138" s="51">
        <v>6</v>
      </c>
      <c r="C138" s="51">
        <v>8</v>
      </c>
      <c r="D138" s="51">
        <v>19</v>
      </c>
      <c r="E138" s="51">
        <v>20</v>
      </c>
      <c r="F138" s="51">
        <v>13</v>
      </c>
      <c r="G138" s="51">
        <v>12</v>
      </c>
      <c r="H138" s="51"/>
      <c r="I138" s="51"/>
      <c r="J138" s="51"/>
      <c r="O138" s="49">
        <f t="shared" si="24"/>
        <v>33</v>
      </c>
      <c r="P138" s="49">
        <f t="shared" si="25"/>
        <v>45</v>
      </c>
      <c r="Q138" s="49">
        <f t="shared" si="26"/>
        <v>0</v>
      </c>
      <c r="R138" s="49">
        <f t="shared" si="27"/>
        <v>0</v>
      </c>
      <c r="T138" s="49">
        <f t="shared" si="28"/>
        <v>78</v>
      </c>
      <c r="X138" s="60"/>
      <c r="Z138" s="51"/>
      <c r="AA138" s="51"/>
      <c r="AB138" s="51"/>
      <c r="AC138" s="51"/>
      <c r="AD138" s="51"/>
    </row>
    <row r="139" spans="1:30" x14ac:dyDescent="0.3">
      <c r="A139" s="50">
        <v>15</v>
      </c>
      <c r="B139" s="51">
        <v>1</v>
      </c>
      <c r="C139" s="51">
        <v>0</v>
      </c>
      <c r="D139" s="51">
        <v>1</v>
      </c>
      <c r="E139" s="51">
        <v>7</v>
      </c>
      <c r="F139" s="51">
        <v>0</v>
      </c>
      <c r="G139" s="51">
        <v>1</v>
      </c>
      <c r="H139" s="51"/>
      <c r="I139" s="51"/>
      <c r="J139" s="51"/>
      <c r="O139" s="49">
        <f t="shared" si="24"/>
        <v>2</v>
      </c>
      <c r="P139" s="49">
        <f t="shared" si="25"/>
        <v>8</v>
      </c>
      <c r="Q139" s="49">
        <f t="shared" si="26"/>
        <v>0</v>
      </c>
      <c r="R139" s="49">
        <f t="shared" si="27"/>
        <v>0</v>
      </c>
      <c r="T139" s="49">
        <f t="shared" si="28"/>
        <v>10</v>
      </c>
      <c r="X139" s="60"/>
      <c r="Z139" s="51"/>
      <c r="AA139" s="51"/>
      <c r="AB139" s="51"/>
      <c r="AC139" s="51"/>
      <c r="AD139" s="51"/>
    </row>
    <row r="140" spans="1:30" x14ac:dyDescent="0.3">
      <c r="A140" s="50">
        <v>16</v>
      </c>
      <c r="B140" s="51">
        <v>12</v>
      </c>
      <c r="C140" s="51">
        <v>12</v>
      </c>
      <c r="D140" s="51">
        <v>9</v>
      </c>
      <c r="E140" s="51">
        <v>15</v>
      </c>
      <c r="F140" s="51">
        <v>11</v>
      </c>
      <c r="G140" s="51">
        <v>9</v>
      </c>
      <c r="H140" s="51"/>
      <c r="I140" s="51"/>
      <c r="J140" s="51"/>
      <c r="O140" s="49">
        <f t="shared" si="24"/>
        <v>33</v>
      </c>
      <c r="P140" s="49">
        <f t="shared" si="25"/>
        <v>35</v>
      </c>
      <c r="Q140" s="49">
        <f t="shared" si="26"/>
        <v>0</v>
      </c>
      <c r="R140" s="49">
        <f t="shared" si="27"/>
        <v>0</v>
      </c>
      <c r="T140" s="49">
        <f t="shared" si="28"/>
        <v>68</v>
      </c>
      <c r="X140" s="60"/>
      <c r="Z140" s="51"/>
      <c r="AA140" s="51"/>
      <c r="AB140" s="51"/>
      <c r="AC140" s="51"/>
      <c r="AD140" s="51"/>
    </row>
    <row r="141" spans="1:30" x14ac:dyDescent="0.3">
      <c r="A141" s="50">
        <v>17</v>
      </c>
      <c r="B141" s="51">
        <v>10</v>
      </c>
      <c r="C141" s="51">
        <v>8</v>
      </c>
      <c r="D141" s="51">
        <v>10</v>
      </c>
      <c r="E141" s="51">
        <v>11</v>
      </c>
      <c r="F141" s="51">
        <v>3</v>
      </c>
      <c r="G141" s="51">
        <v>1</v>
      </c>
      <c r="H141" s="51"/>
      <c r="I141" s="51"/>
      <c r="J141" s="51"/>
      <c r="O141" s="49">
        <f t="shared" si="24"/>
        <v>28</v>
      </c>
      <c r="P141" s="49">
        <f t="shared" si="25"/>
        <v>15</v>
      </c>
      <c r="Q141" s="49">
        <f t="shared" si="26"/>
        <v>0</v>
      </c>
      <c r="R141" s="49">
        <f t="shared" si="27"/>
        <v>0</v>
      </c>
      <c r="T141" s="49">
        <f t="shared" si="28"/>
        <v>43</v>
      </c>
      <c r="X141" s="60"/>
      <c r="Z141" s="51"/>
      <c r="AA141" s="51"/>
      <c r="AB141" s="51"/>
      <c r="AC141" s="51"/>
      <c r="AD141" s="51"/>
    </row>
    <row r="142" spans="1:30" x14ac:dyDescent="0.3">
      <c r="A142" s="50">
        <v>18</v>
      </c>
      <c r="B142" s="51">
        <v>0</v>
      </c>
      <c r="C142" s="51">
        <v>2</v>
      </c>
      <c r="D142" s="51">
        <v>0</v>
      </c>
      <c r="E142" s="51">
        <v>4</v>
      </c>
      <c r="F142" s="51">
        <v>1</v>
      </c>
      <c r="G142" s="51">
        <v>0</v>
      </c>
      <c r="H142" s="51"/>
      <c r="I142" s="51"/>
      <c r="J142" s="51"/>
      <c r="O142" s="49">
        <f t="shared" si="24"/>
        <v>2</v>
      </c>
      <c r="P142" s="49">
        <f t="shared" si="25"/>
        <v>5</v>
      </c>
      <c r="Q142" s="49">
        <f t="shared" si="26"/>
        <v>0</v>
      </c>
      <c r="R142" s="49">
        <f t="shared" si="27"/>
        <v>0</v>
      </c>
      <c r="T142" s="49">
        <f t="shared" si="28"/>
        <v>7</v>
      </c>
      <c r="X142" s="60"/>
      <c r="Z142" s="51"/>
      <c r="AA142" s="51"/>
      <c r="AB142" s="51"/>
      <c r="AC142" s="51"/>
      <c r="AD142" s="51"/>
    </row>
    <row r="143" spans="1:30" x14ac:dyDescent="0.3">
      <c r="A143" s="50">
        <v>19</v>
      </c>
      <c r="B143" s="51">
        <v>2</v>
      </c>
      <c r="C143" s="51">
        <v>1</v>
      </c>
      <c r="D143" s="51">
        <v>1</v>
      </c>
      <c r="E143" s="51">
        <v>0</v>
      </c>
      <c r="F143" s="51">
        <v>1</v>
      </c>
      <c r="G143" s="51">
        <v>1</v>
      </c>
      <c r="H143" s="51"/>
      <c r="I143" s="51"/>
      <c r="J143" s="51"/>
      <c r="O143" s="49">
        <f t="shared" si="24"/>
        <v>4</v>
      </c>
      <c r="P143" s="49">
        <f t="shared" si="25"/>
        <v>2</v>
      </c>
      <c r="Q143" s="49">
        <f t="shared" si="26"/>
        <v>0</v>
      </c>
      <c r="R143" s="49">
        <f t="shared" si="27"/>
        <v>0</v>
      </c>
      <c r="T143" s="49">
        <f t="shared" si="28"/>
        <v>6</v>
      </c>
      <c r="X143" s="60"/>
      <c r="Z143" s="51"/>
      <c r="AA143" s="51"/>
      <c r="AB143" s="51"/>
      <c r="AC143" s="51"/>
      <c r="AD143" s="51"/>
    </row>
    <row r="144" spans="1:30" x14ac:dyDescent="0.3">
      <c r="A144" s="50">
        <v>20</v>
      </c>
      <c r="B144" s="51">
        <v>3</v>
      </c>
      <c r="C144" s="51">
        <v>4</v>
      </c>
      <c r="D144" s="51">
        <v>2</v>
      </c>
      <c r="E144" s="51">
        <v>1</v>
      </c>
      <c r="F144" s="51">
        <v>1</v>
      </c>
      <c r="G144" s="51">
        <v>1</v>
      </c>
      <c r="H144" s="51"/>
      <c r="I144" s="51"/>
      <c r="J144" s="51"/>
      <c r="O144" s="49">
        <f t="shared" si="24"/>
        <v>9</v>
      </c>
      <c r="P144" s="49">
        <f t="shared" si="25"/>
        <v>3</v>
      </c>
      <c r="Q144" s="49">
        <f t="shared" si="26"/>
        <v>0</v>
      </c>
      <c r="R144" s="49">
        <f t="shared" si="27"/>
        <v>0</v>
      </c>
      <c r="T144" s="49">
        <f t="shared" si="28"/>
        <v>12</v>
      </c>
      <c r="X144" s="60"/>
      <c r="Z144" s="51"/>
      <c r="AA144" s="51"/>
      <c r="AB144" s="51"/>
      <c r="AC144" s="51"/>
      <c r="AD144" s="51"/>
    </row>
    <row r="145" spans="1:30" x14ac:dyDescent="0.3">
      <c r="A145" s="50">
        <v>21</v>
      </c>
      <c r="B145" s="51">
        <v>36</v>
      </c>
      <c r="C145" s="51">
        <v>34</v>
      </c>
      <c r="D145" s="51">
        <v>34</v>
      </c>
      <c r="E145" s="51">
        <v>34</v>
      </c>
      <c r="F145" s="51">
        <v>23</v>
      </c>
      <c r="G145" s="51">
        <v>21</v>
      </c>
      <c r="H145" s="51"/>
      <c r="I145" s="51"/>
      <c r="J145" s="51"/>
      <c r="O145" s="49">
        <f t="shared" si="24"/>
        <v>104</v>
      </c>
      <c r="P145" s="49">
        <f t="shared" si="25"/>
        <v>78</v>
      </c>
      <c r="Q145" s="49">
        <f t="shared" si="26"/>
        <v>0</v>
      </c>
      <c r="R145" s="49">
        <f t="shared" si="27"/>
        <v>0</v>
      </c>
      <c r="T145" s="49">
        <f t="shared" si="28"/>
        <v>182</v>
      </c>
      <c r="X145" s="60"/>
      <c r="Z145" s="51"/>
      <c r="AA145" s="51"/>
      <c r="AB145" s="51"/>
      <c r="AC145" s="51"/>
      <c r="AD145" s="51"/>
    </row>
    <row r="146" spans="1:30" x14ac:dyDescent="0.3">
      <c r="A146" s="50">
        <v>22</v>
      </c>
      <c r="B146" s="51">
        <v>12</v>
      </c>
      <c r="C146" s="51">
        <v>15</v>
      </c>
      <c r="D146" s="51">
        <v>26</v>
      </c>
      <c r="E146" s="51">
        <v>44</v>
      </c>
      <c r="F146" s="51">
        <v>29</v>
      </c>
      <c r="G146" s="51">
        <v>25</v>
      </c>
      <c r="H146" s="51"/>
      <c r="I146" s="51"/>
      <c r="J146" s="51"/>
      <c r="O146" s="49">
        <f t="shared" si="24"/>
        <v>53</v>
      </c>
      <c r="P146" s="49">
        <f t="shared" si="25"/>
        <v>98</v>
      </c>
      <c r="Q146" s="49">
        <f t="shared" si="26"/>
        <v>0</v>
      </c>
      <c r="R146" s="49">
        <f t="shared" si="27"/>
        <v>0</v>
      </c>
      <c r="T146" s="49">
        <f>SUM(O146:R146)</f>
        <v>151</v>
      </c>
      <c r="X146" s="60"/>
      <c r="Z146" s="51"/>
      <c r="AA146" s="51"/>
      <c r="AB146" s="51"/>
      <c r="AC146" s="51"/>
      <c r="AD146" s="51"/>
    </row>
    <row r="147" spans="1:30" x14ac:dyDescent="0.3">
      <c r="A147" s="50">
        <v>23</v>
      </c>
      <c r="B147" s="51">
        <v>7</v>
      </c>
      <c r="C147" s="51">
        <v>5</v>
      </c>
      <c r="D147" s="51">
        <v>1</v>
      </c>
      <c r="E147" s="51">
        <v>1</v>
      </c>
      <c r="F147" s="51">
        <v>2</v>
      </c>
      <c r="G147" s="51">
        <v>1</v>
      </c>
      <c r="H147" s="51"/>
      <c r="I147" s="51"/>
      <c r="J147" s="51"/>
      <c r="O147" s="49">
        <f t="shared" si="24"/>
        <v>13</v>
      </c>
      <c r="P147" s="49">
        <f t="shared" si="25"/>
        <v>4</v>
      </c>
      <c r="Q147" s="49">
        <f t="shared" si="26"/>
        <v>0</v>
      </c>
      <c r="R147" s="49">
        <f t="shared" si="27"/>
        <v>0</v>
      </c>
      <c r="T147" s="49">
        <f t="shared" si="28"/>
        <v>17</v>
      </c>
      <c r="X147" s="60"/>
      <c r="Z147" s="51"/>
      <c r="AA147" s="51"/>
      <c r="AB147" s="51"/>
      <c r="AC147" s="51"/>
      <c r="AD147" s="51"/>
    </row>
    <row r="148" spans="1:30" x14ac:dyDescent="0.3">
      <c r="A148" s="50">
        <v>24</v>
      </c>
      <c r="B148" s="51">
        <v>3</v>
      </c>
      <c r="C148" s="51">
        <v>0</v>
      </c>
      <c r="D148" s="51">
        <v>0</v>
      </c>
      <c r="E148" s="51">
        <v>0</v>
      </c>
      <c r="F148" s="51">
        <v>0</v>
      </c>
      <c r="G148" s="51">
        <v>0</v>
      </c>
      <c r="H148" s="51"/>
      <c r="I148" s="51"/>
      <c r="J148" s="51"/>
      <c r="O148" s="49">
        <f t="shared" si="24"/>
        <v>3</v>
      </c>
      <c r="P148" s="49">
        <f t="shared" si="25"/>
        <v>0</v>
      </c>
      <c r="Q148" s="49">
        <f t="shared" si="26"/>
        <v>0</v>
      </c>
      <c r="R148" s="49">
        <f t="shared" si="27"/>
        <v>0</v>
      </c>
      <c r="T148" s="49">
        <f t="shared" si="28"/>
        <v>3</v>
      </c>
      <c r="X148" s="60"/>
    </row>
    <row r="149" spans="1:30" x14ac:dyDescent="0.3">
      <c r="A149" s="64" t="s">
        <v>4</v>
      </c>
      <c r="B149" s="65">
        <f>SUM(B125:B148)</f>
        <v>151</v>
      </c>
      <c r="C149" s="65">
        <f t="shared" ref="C149:M149" si="29">SUM(C125:C148)</f>
        <v>141</v>
      </c>
      <c r="D149" s="65">
        <f t="shared" si="29"/>
        <v>141</v>
      </c>
      <c r="E149" s="65">
        <f t="shared" si="29"/>
        <v>202</v>
      </c>
      <c r="F149" s="65">
        <f t="shared" si="29"/>
        <v>111</v>
      </c>
      <c r="G149" s="65">
        <f t="shared" si="29"/>
        <v>102</v>
      </c>
      <c r="H149" s="65">
        <f t="shared" si="29"/>
        <v>0</v>
      </c>
      <c r="I149" s="65">
        <f t="shared" si="29"/>
        <v>0</v>
      </c>
      <c r="J149" s="65">
        <f t="shared" si="29"/>
        <v>0</v>
      </c>
      <c r="K149" s="65">
        <f t="shared" si="29"/>
        <v>0</v>
      </c>
      <c r="L149" s="65">
        <f t="shared" si="29"/>
        <v>0</v>
      </c>
      <c r="M149" s="65">
        <f t="shared" si="29"/>
        <v>0</v>
      </c>
      <c r="O149" s="65">
        <f>SUM(O125:O148)</f>
        <v>433</v>
      </c>
      <c r="P149" s="65">
        <f>SUM(P125:P148)</f>
        <v>415</v>
      </c>
      <c r="Q149" s="65">
        <f>SUM(Q125:Q148)</f>
        <v>0</v>
      </c>
      <c r="R149" s="65">
        <f>SUM(R125:R148)</f>
        <v>0</v>
      </c>
      <c r="T149" s="65">
        <f>SUM(T125:T148)</f>
        <v>848</v>
      </c>
      <c r="X149" s="60"/>
    </row>
    <row r="150" spans="1:30" x14ac:dyDescent="0.3">
      <c r="X150" s="60"/>
    </row>
    <row r="151" spans="1:30" x14ac:dyDescent="0.3">
      <c r="X151" s="60"/>
    </row>
    <row r="152" spans="1:30" x14ac:dyDescent="0.3">
      <c r="X152" s="60"/>
    </row>
    <row r="153" spans="1:30" x14ac:dyDescent="0.3">
      <c r="X153" s="60"/>
    </row>
    <row r="154" spans="1:30" x14ac:dyDescent="0.3">
      <c r="A154" s="64" t="s">
        <v>156</v>
      </c>
      <c r="B154" s="63">
        <v>202010</v>
      </c>
      <c r="C154" s="63">
        <v>202011</v>
      </c>
      <c r="D154" s="63">
        <v>202012</v>
      </c>
      <c r="E154" s="63">
        <v>202101</v>
      </c>
      <c r="F154" s="63">
        <v>202102</v>
      </c>
      <c r="G154" s="63">
        <v>202103</v>
      </c>
      <c r="H154" s="63">
        <v>202104</v>
      </c>
      <c r="I154" s="63">
        <v>202105</v>
      </c>
      <c r="J154" s="63">
        <v>202106</v>
      </c>
      <c r="K154" s="63">
        <v>202107</v>
      </c>
      <c r="L154" s="63">
        <v>202108</v>
      </c>
      <c r="M154" s="63">
        <v>202109</v>
      </c>
      <c r="O154" s="63">
        <v>202004</v>
      </c>
      <c r="P154" s="63">
        <v>202101</v>
      </c>
      <c r="Q154" s="63">
        <v>202102</v>
      </c>
      <c r="R154" s="63">
        <v>202103</v>
      </c>
      <c r="T154" s="63" t="s">
        <v>167</v>
      </c>
      <c r="X154" s="62"/>
      <c r="Z154" s="51"/>
      <c r="AA154" s="51"/>
      <c r="AB154" s="51"/>
      <c r="AC154" s="51"/>
      <c r="AD154" s="51"/>
    </row>
    <row r="155" spans="1:30" x14ac:dyDescent="0.3">
      <c r="A155" s="50">
        <v>1</v>
      </c>
      <c r="B155" s="55">
        <v>279</v>
      </c>
      <c r="C155" s="51">
        <v>243</v>
      </c>
      <c r="D155" s="56">
        <v>261</v>
      </c>
      <c r="E155" s="51">
        <v>273</v>
      </c>
      <c r="F155" s="51">
        <v>245</v>
      </c>
      <c r="G155" s="51">
        <v>279</v>
      </c>
      <c r="H155" s="51"/>
      <c r="I155" s="51"/>
      <c r="J155" s="51"/>
      <c r="O155" s="49">
        <f>SUM(B155:D155)</f>
        <v>783</v>
      </c>
      <c r="P155" s="49">
        <f>SUM(E155:G155)</f>
        <v>797</v>
      </c>
      <c r="Q155" s="49">
        <f>SUM(H155:J155)</f>
        <v>0</v>
      </c>
      <c r="R155" s="49">
        <f>SUM(K155:M155)</f>
        <v>0</v>
      </c>
      <c r="T155" s="49">
        <f>SUM(O155:R155)</f>
        <v>1580</v>
      </c>
      <c r="X155" s="60"/>
      <c r="Z155" s="51"/>
      <c r="AA155" s="51"/>
      <c r="AB155" s="51"/>
      <c r="AC155" s="51"/>
      <c r="AD155" s="51"/>
    </row>
    <row r="156" spans="1:30" x14ac:dyDescent="0.3">
      <c r="A156" s="50">
        <v>2</v>
      </c>
      <c r="B156" s="57">
        <v>100</v>
      </c>
      <c r="C156" s="51">
        <v>92</v>
      </c>
      <c r="D156" s="58">
        <v>96</v>
      </c>
      <c r="E156" s="51">
        <v>102</v>
      </c>
      <c r="F156" s="51">
        <v>101</v>
      </c>
      <c r="G156" s="51">
        <v>106</v>
      </c>
      <c r="H156" s="51"/>
      <c r="I156" s="51"/>
      <c r="J156" s="51"/>
      <c r="O156" s="49">
        <f t="shared" ref="O156:O178" si="30">SUM(B156:D156)</f>
        <v>288</v>
      </c>
      <c r="P156" s="49">
        <f t="shared" ref="P156:P178" si="31">SUM(E156:G156)</f>
        <v>309</v>
      </c>
      <c r="Q156" s="49">
        <f t="shared" ref="Q156:Q178" si="32">SUM(H156:J156)</f>
        <v>0</v>
      </c>
      <c r="R156" s="49">
        <f t="shared" ref="R156:R178" si="33">SUM(K156:M156)</f>
        <v>0</v>
      </c>
      <c r="T156" s="49">
        <f t="shared" ref="T156:T178" si="34">SUM(O156:R156)</f>
        <v>597</v>
      </c>
      <c r="X156" s="60"/>
      <c r="Z156" s="51"/>
      <c r="AA156" s="51"/>
      <c r="AB156" s="51"/>
      <c r="AC156" s="51"/>
      <c r="AD156" s="51"/>
    </row>
    <row r="157" spans="1:30" x14ac:dyDescent="0.3">
      <c r="A157" s="50">
        <v>3</v>
      </c>
      <c r="B157" s="57">
        <v>73</v>
      </c>
      <c r="C157" s="51">
        <v>73</v>
      </c>
      <c r="D157" s="58">
        <v>74</v>
      </c>
      <c r="E157" s="51">
        <v>81</v>
      </c>
      <c r="F157" s="51">
        <v>77</v>
      </c>
      <c r="G157" s="51">
        <v>85</v>
      </c>
      <c r="H157" s="51"/>
      <c r="I157" s="51"/>
      <c r="J157" s="51"/>
      <c r="O157" s="49">
        <f t="shared" si="30"/>
        <v>220</v>
      </c>
      <c r="P157" s="49">
        <f t="shared" si="31"/>
        <v>243</v>
      </c>
      <c r="Q157" s="49">
        <f t="shared" si="32"/>
        <v>0</v>
      </c>
      <c r="R157" s="49">
        <f t="shared" si="33"/>
        <v>0</v>
      </c>
      <c r="T157" s="49">
        <f t="shared" si="34"/>
        <v>463</v>
      </c>
      <c r="X157" s="60"/>
      <c r="Z157" s="51"/>
      <c r="AA157" s="51"/>
      <c r="AB157" s="51"/>
      <c r="AC157" s="51"/>
      <c r="AD157" s="51"/>
    </row>
    <row r="158" spans="1:30" x14ac:dyDescent="0.3">
      <c r="A158" s="50">
        <v>4</v>
      </c>
      <c r="B158" s="57">
        <v>98</v>
      </c>
      <c r="C158" s="51">
        <v>88</v>
      </c>
      <c r="D158" s="58">
        <v>100</v>
      </c>
      <c r="E158" s="51">
        <v>99</v>
      </c>
      <c r="F158" s="51">
        <v>93</v>
      </c>
      <c r="G158" s="51">
        <v>101</v>
      </c>
      <c r="H158" s="51"/>
      <c r="I158" s="51"/>
      <c r="J158" s="51"/>
      <c r="O158" s="49">
        <f t="shared" si="30"/>
        <v>286</v>
      </c>
      <c r="P158" s="49">
        <f t="shared" si="31"/>
        <v>293</v>
      </c>
      <c r="Q158" s="49">
        <f t="shared" si="32"/>
        <v>0</v>
      </c>
      <c r="R158" s="49">
        <f t="shared" si="33"/>
        <v>0</v>
      </c>
      <c r="T158" s="49">
        <f t="shared" si="34"/>
        <v>579</v>
      </c>
      <c r="X158" s="60"/>
      <c r="Z158" s="51"/>
      <c r="AA158" s="51"/>
      <c r="AB158" s="51"/>
      <c r="AC158" s="51"/>
      <c r="AD158" s="51"/>
    </row>
    <row r="159" spans="1:30" x14ac:dyDescent="0.3">
      <c r="A159" s="50">
        <v>5</v>
      </c>
      <c r="B159" s="57">
        <v>199</v>
      </c>
      <c r="C159" s="51">
        <v>175</v>
      </c>
      <c r="D159" s="58">
        <v>170</v>
      </c>
      <c r="E159" s="51">
        <v>175</v>
      </c>
      <c r="F159" s="51">
        <v>175</v>
      </c>
      <c r="G159" s="51">
        <v>171</v>
      </c>
      <c r="H159" s="51"/>
      <c r="I159" s="51"/>
      <c r="J159" s="51"/>
      <c r="O159" s="49">
        <f t="shared" si="30"/>
        <v>544</v>
      </c>
      <c r="P159" s="49">
        <f t="shared" si="31"/>
        <v>521</v>
      </c>
      <c r="Q159" s="49">
        <f t="shared" si="32"/>
        <v>0</v>
      </c>
      <c r="R159" s="49">
        <f t="shared" si="33"/>
        <v>0</v>
      </c>
      <c r="T159" s="49">
        <f t="shared" si="34"/>
        <v>1065</v>
      </c>
      <c r="X159" s="60"/>
      <c r="Z159" s="51"/>
      <c r="AA159" s="51"/>
      <c r="AB159" s="51"/>
      <c r="AC159" s="51"/>
      <c r="AD159" s="51"/>
    </row>
    <row r="160" spans="1:30" x14ac:dyDescent="0.3">
      <c r="A160" s="50">
        <v>6</v>
      </c>
      <c r="B160" s="57">
        <v>84</v>
      </c>
      <c r="C160" s="51">
        <v>82</v>
      </c>
      <c r="D160" s="58">
        <v>83</v>
      </c>
      <c r="E160" s="51">
        <v>94</v>
      </c>
      <c r="F160" s="51">
        <v>82</v>
      </c>
      <c r="G160" s="51">
        <v>76</v>
      </c>
      <c r="H160" s="51"/>
      <c r="I160" s="51"/>
      <c r="J160" s="51"/>
      <c r="O160" s="49">
        <f t="shared" si="30"/>
        <v>249</v>
      </c>
      <c r="P160" s="49">
        <f t="shared" si="31"/>
        <v>252</v>
      </c>
      <c r="Q160" s="49">
        <f t="shared" si="32"/>
        <v>0</v>
      </c>
      <c r="R160" s="49">
        <f t="shared" si="33"/>
        <v>0</v>
      </c>
      <c r="T160" s="49">
        <f t="shared" si="34"/>
        <v>501</v>
      </c>
      <c r="X160" s="60"/>
      <c r="Z160" s="51"/>
      <c r="AA160" s="51"/>
      <c r="AB160" s="51"/>
      <c r="AC160" s="51"/>
      <c r="AD160" s="51"/>
    </row>
    <row r="161" spans="1:30" x14ac:dyDescent="0.3">
      <c r="A161" s="50">
        <v>7</v>
      </c>
      <c r="B161" s="57">
        <v>98</v>
      </c>
      <c r="C161" s="51">
        <v>82</v>
      </c>
      <c r="D161" s="58">
        <v>92</v>
      </c>
      <c r="E161" s="51">
        <v>84</v>
      </c>
      <c r="F161" s="51">
        <v>70</v>
      </c>
      <c r="G161" s="51">
        <v>80</v>
      </c>
      <c r="H161" s="51"/>
      <c r="I161" s="51"/>
      <c r="J161" s="51"/>
      <c r="O161" s="49">
        <f t="shared" si="30"/>
        <v>272</v>
      </c>
      <c r="P161" s="49">
        <f t="shared" si="31"/>
        <v>234</v>
      </c>
      <c r="Q161" s="49">
        <f t="shared" si="32"/>
        <v>0</v>
      </c>
      <c r="R161" s="49">
        <f t="shared" si="33"/>
        <v>0</v>
      </c>
      <c r="T161" s="49">
        <f t="shared" si="34"/>
        <v>506</v>
      </c>
      <c r="X161" s="60"/>
      <c r="Z161" s="51"/>
      <c r="AA161" s="51"/>
      <c r="AB161" s="51"/>
      <c r="AC161" s="51"/>
      <c r="AD161" s="51"/>
    </row>
    <row r="162" spans="1:30" x14ac:dyDescent="0.3">
      <c r="A162" s="50">
        <v>8</v>
      </c>
      <c r="B162" s="57">
        <v>1120</v>
      </c>
      <c r="C162" s="51">
        <v>1031</v>
      </c>
      <c r="D162" s="58">
        <v>1050</v>
      </c>
      <c r="E162" s="51">
        <v>1048</v>
      </c>
      <c r="F162" s="51">
        <v>955</v>
      </c>
      <c r="G162" s="51">
        <v>988</v>
      </c>
      <c r="H162" s="51"/>
      <c r="I162" s="51"/>
      <c r="J162" s="51"/>
      <c r="O162" s="49">
        <f t="shared" si="30"/>
        <v>3201</v>
      </c>
      <c r="P162" s="49">
        <f t="shared" si="31"/>
        <v>2991</v>
      </c>
      <c r="Q162" s="49">
        <f t="shared" si="32"/>
        <v>0</v>
      </c>
      <c r="R162" s="49">
        <f t="shared" si="33"/>
        <v>0</v>
      </c>
      <c r="T162" s="49">
        <f t="shared" si="34"/>
        <v>6192</v>
      </c>
      <c r="X162" s="60"/>
      <c r="Z162" s="51"/>
      <c r="AA162" s="51"/>
      <c r="AB162" s="51"/>
      <c r="AC162" s="51"/>
      <c r="AD162" s="51"/>
    </row>
    <row r="163" spans="1:30" x14ac:dyDescent="0.3">
      <c r="A163" s="50">
        <v>9</v>
      </c>
      <c r="B163" s="57">
        <v>147</v>
      </c>
      <c r="C163" s="51">
        <v>142</v>
      </c>
      <c r="D163" s="58">
        <v>157</v>
      </c>
      <c r="E163" s="51">
        <v>162</v>
      </c>
      <c r="F163" s="51">
        <v>145</v>
      </c>
      <c r="G163" s="51">
        <v>148</v>
      </c>
      <c r="H163" s="51"/>
      <c r="I163" s="51"/>
      <c r="J163" s="51"/>
      <c r="O163" s="49">
        <f t="shared" si="30"/>
        <v>446</v>
      </c>
      <c r="P163" s="49">
        <f t="shared" si="31"/>
        <v>455</v>
      </c>
      <c r="Q163" s="49">
        <f t="shared" si="32"/>
        <v>0</v>
      </c>
      <c r="R163" s="49">
        <f t="shared" si="33"/>
        <v>0</v>
      </c>
      <c r="T163" s="49">
        <f t="shared" si="34"/>
        <v>901</v>
      </c>
      <c r="X163" s="60"/>
      <c r="Z163" s="51"/>
      <c r="AA163" s="51"/>
      <c r="AB163" s="51"/>
      <c r="AC163" s="51"/>
      <c r="AD163" s="51"/>
    </row>
    <row r="164" spans="1:30" x14ac:dyDescent="0.3">
      <c r="A164" s="50">
        <v>10</v>
      </c>
      <c r="B164" s="57">
        <v>295</v>
      </c>
      <c r="C164" s="51">
        <v>286</v>
      </c>
      <c r="D164" s="58">
        <v>304</v>
      </c>
      <c r="E164" s="51">
        <v>315</v>
      </c>
      <c r="F164" s="51">
        <v>289</v>
      </c>
      <c r="G164" s="51">
        <v>294</v>
      </c>
      <c r="H164" s="51"/>
      <c r="I164" s="51"/>
      <c r="J164" s="51"/>
      <c r="O164" s="49">
        <f t="shared" si="30"/>
        <v>885</v>
      </c>
      <c r="P164" s="49">
        <f t="shared" si="31"/>
        <v>898</v>
      </c>
      <c r="Q164" s="49">
        <f t="shared" si="32"/>
        <v>0</v>
      </c>
      <c r="R164" s="49">
        <f t="shared" si="33"/>
        <v>0</v>
      </c>
      <c r="T164" s="49">
        <f t="shared" si="34"/>
        <v>1783</v>
      </c>
      <c r="X164" s="60"/>
      <c r="Z164" s="51"/>
      <c r="AA164" s="51"/>
      <c r="AB164" s="51"/>
      <c r="AC164" s="51"/>
      <c r="AD164" s="51"/>
    </row>
    <row r="165" spans="1:30" x14ac:dyDescent="0.3">
      <c r="A165" s="50">
        <v>11</v>
      </c>
      <c r="B165" s="57">
        <v>354</v>
      </c>
      <c r="C165" s="51">
        <v>338</v>
      </c>
      <c r="D165" s="58">
        <v>340</v>
      </c>
      <c r="E165" s="51">
        <v>351</v>
      </c>
      <c r="F165" s="51">
        <v>316</v>
      </c>
      <c r="G165" s="51">
        <v>332</v>
      </c>
      <c r="H165" s="51"/>
      <c r="I165" s="51"/>
      <c r="J165" s="51"/>
      <c r="O165" s="49">
        <f t="shared" si="30"/>
        <v>1032</v>
      </c>
      <c r="P165" s="49">
        <f t="shared" si="31"/>
        <v>999</v>
      </c>
      <c r="Q165" s="49">
        <f t="shared" si="32"/>
        <v>0</v>
      </c>
      <c r="R165" s="49">
        <f t="shared" si="33"/>
        <v>0</v>
      </c>
      <c r="T165" s="49">
        <f t="shared" si="34"/>
        <v>2031</v>
      </c>
      <c r="X165" s="60"/>
      <c r="Z165" s="51"/>
      <c r="AA165" s="51"/>
      <c r="AB165" s="51"/>
      <c r="AC165" s="51"/>
      <c r="AD165" s="51"/>
    </row>
    <row r="166" spans="1:30" x14ac:dyDescent="0.3">
      <c r="A166" s="50">
        <v>12</v>
      </c>
      <c r="B166" s="57">
        <v>1204</v>
      </c>
      <c r="C166" s="51">
        <v>1100</v>
      </c>
      <c r="D166" s="58">
        <v>1105</v>
      </c>
      <c r="E166" s="51">
        <v>1119</v>
      </c>
      <c r="F166" s="51">
        <v>1047</v>
      </c>
      <c r="G166" s="51">
        <v>1037</v>
      </c>
      <c r="H166" s="51"/>
      <c r="I166" s="51"/>
      <c r="J166" s="51"/>
      <c r="O166" s="49">
        <f t="shared" si="30"/>
        <v>3409</v>
      </c>
      <c r="P166" s="49">
        <f t="shared" si="31"/>
        <v>3203</v>
      </c>
      <c r="Q166" s="49">
        <f t="shared" si="32"/>
        <v>0</v>
      </c>
      <c r="R166" s="49">
        <f t="shared" si="33"/>
        <v>0</v>
      </c>
      <c r="T166" s="49">
        <f t="shared" si="34"/>
        <v>6612</v>
      </c>
      <c r="X166" s="60"/>
      <c r="Z166" s="51"/>
      <c r="AA166" s="51"/>
      <c r="AB166" s="51"/>
      <c r="AC166" s="51"/>
      <c r="AD166" s="51"/>
    </row>
    <row r="167" spans="1:30" x14ac:dyDescent="0.3">
      <c r="A167" s="50">
        <v>13</v>
      </c>
      <c r="B167" s="57">
        <v>209</v>
      </c>
      <c r="C167" s="51">
        <v>186</v>
      </c>
      <c r="D167" s="58">
        <v>187</v>
      </c>
      <c r="E167" s="51">
        <v>191</v>
      </c>
      <c r="F167" s="51">
        <v>167</v>
      </c>
      <c r="G167" s="51">
        <v>185</v>
      </c>
      <c r="H167" s="51"/>
      <c r="I167" s="51"/>
      <c r="J167" s="51"/>
      <c r="O167" s="49">
        <f t="shared" si="30"/>
        <v>582</v>
      </c>
      <c r="P167" s="49">
        <f t="shared" si="31"/>
        <v>543</v>
      </c>
      <c r="Q167" s="49">
        <f t="shared" si="32"/>
        <v>0</v>
      </c>
      <c r="R167" s="49">
        <f t="shared" si="33"/>
        <v>0</v>
      </c>
      <c r="T167" s="49">
        <f t="shared" si="34"/>
        <v>1125</v>
      </c>
      <c r="X167" s="60"/>
      <c r="Z167" s="51"/>
      <c r="AA167" s="51"/>
      <c r="AB167" s="51"/>
      <c r="AC167" s="51"/>
      <c r="AD167" s="51"/>
    </row>
    <row r="168" spans="1:30" x14ac:dyDescent="0.3">
      <c r="A168" s="50">
        <v>14</v>
      </c>
      <c r="B168" s="57">
        <v>430</v>
      </c>
      <c r="C168" s="51">
        <v>413</v>
      </c>
      <c r="D168" s="58">
        <v>407</v>
      </c>
      <c r="E168" s="51">
        <v>402</v>
      </c>
      <c r="F168" s="51">
        <v>385</v>
      </c>
      <c r="G168" s="51">
        <v>373</v>
      </c>
      <c r="H168" s="51"/>
      <c r="I168" s="51"/>
      <c r="J168" s="51"/>
      <c r="O168" s="49">
        <f t="shared" si="30"/>
        <v>1250</v>
      </c>
      <c r="P168" s="49">
        <f t="shared" si="31"/>
        <v>1160</v>
      </c>
      <c r="Q168" s="49">
        <f t="shared" si="32"/>
        <v>0</v>
      </c>
      <c r="R168" s="49">
        <f t="shared" si="33"/>
        <v>0</v>
      </c>
      <c r="T168" s="49">
        <f t="shared" si="34"/>
        <v>2410</v>
      </c>
      <c r="X168" s="60"/>
      <c r="Z168" s="51"/>
      <c r="AA168" s="51"/>
      <c r="AB168" s="51"/>
      <c r="AC168" s="51"/>
      <c r="AD168" s="51"/>
    </row>
    <row r="169" spans="1:30" x14ac:dyDescent="0.3">
      <c r="A169" s="50">
        <v>15</v>
      </c>
      <c r="B169" s="57">
        <v>650</v>
      </c>
      <c r="C169" s="51">
        <v>618</v>
      </c>
      <c r="D169" s="58">
        <v>646</v>
      </c>
      <c r="E169" s="51">
        <v>648</v>
      </c>
      <c r="F169" s="51">
        <v>619</v>
      </c>
      <c r="G169" s="51">
        <v>599</v>
      </c>
      <c r="H169" s="51"/>
      <c r="I169" s="51"/>
      <c r="J169" s="51"/>
      <c r="O169" s="49">
        <f t="shared" si="30"/>
        <v>1914</v>
      </c>
      <c r="P169" s="49">
        <f t="shared" si="31"/>
        <v>1866</v>
      </c>
      <c r="Q169" s="49">
        <f t="shared" si="32"/>
        <v>0</v>
      </c>
      <c r="R169" s="49">
        <f t="shared" si="33"/>
        <v>0</v>
      </c>
      <c r="T169" s="49">
        <f t="shared" si="34"/>
        <v>3780</v>
      </c>
      <c r="X169" s="60"/>
      <c r="Z169" s="51"/>
      <c r="AA169" s="51"/>
      <c r="AB169" s="51"/>
      <c r="AC169" s="51"/>
      <c r="AD169" s="51"/>
    </row>
    <row r="170" spans="1:30" x14ac:dyDescent="0.3">
      <c r="A170" s="50">
        <v>16</v>
      </c>
      <c r="B170" s="57">
        <v>385</v>
      </c>
      <c r="C170" s="51">
        <v>368</v>
      </c>
      <c r="D170" s="58">
        <v>361</v>
      </c>
      <c r="E170" s="51">
        <v>375</v>
      </c>
      <c r="F170" s="51">
        <v>352</v>
      </c>
      <c r="G170" s="51">
        <v>339</v>
      </c>
      <c r="H170" s="51"/>
      <c r="I170" s="51"/>
      <c r="J170" s="51"/>
      <c r="O170" s="49">
        <f t="shared" si="30"/>
        <v>1114</v>
      </c>
      <c r="P170" s="49">
        <f t="shared" si="31"/>
        <v>1066</v>
      </c>
      <c r="Q170" s="49">
        <f t="shared" si="32"/>
        <v>0</v>
      </c>
      <c r="R170" s="49">
        <f t="shared" si="33"/>
        <v>0</v>
      </c>
      <c r="T170" s="49">
        <f t="shared" si="34"/>
        <v>2180</v>
      </c>
      <c r="X170" s="60"/>
      <c r="Z170" s="51"/>
      <c r="AA170" s="51"/>
      <c r="AB170" s="51"/>
      <c r="AC170" s="51"/>
      <c r="AD170" s="51"/>
    </row>
    <row r="171" spans="1:30" x14ac:dyDescent="0.3">
      <c r="A171" s="50">
        <v>17</v>
      </c>
      <c r="B171" s="57">
        <v>347</v>
      </c>
      <c r="C171" s="51">
        <v>332</v>
      </c>
      <c r="D171" s="58">
        <v>354</v>
      </c>
      <c r="E171" s="51">
        <v>361</v>
      </c>
      <c r="F171" s="51">
        <v>344</v>
      </c>
      <c r="G171" s="51">
        <v>357</v>
      </c>
      <c r="H171" s="51"/>
      <c r="I171" s="51"/>
      <c r="J171" s="51"/>
      <c r="O171" s="49">
        <f t="shared" si="30"/>
        <v>1033</v>
      </c>
      <c r="P171" s="49">
        <f t="shared" si="31"/>
        <v>1062</v>
      </c>
      <c r="Q171" s="49">
        <f t="shared" si="32"/>
        <v>0</v>
      </c>
      <c r="R171" s="49">
        <f t="shared" si="33"/>
        <v>0</v>
      </c>
      <c r="T171" s="49">
        <f t="shared" si="34"/>
        <v>2095</v>
      </c>
      <c r="X171" s="60"/>
      <c r="Z171" s="51"/>
      <c r="AA171" s="51"/>
      <c r="AB171" s="51"/>
      <c r="AC171" s="51"/>
      <c r="AD171" s="51"/>
    </row>
    <row r="172" spans="1:30" x14ac:dyDescent="0.3">
      <c r="A172" s="50">
        <v>18</v>
      </c>
      <c r="B172" s="57">
        <v>232</v>
      </c>
      <c r="C172" s="51">
        <v>237</v>
      </c>
      <c r="D172" s="58">
        <v>237</v>
      </c>
      <c r="E172" s="51">
        <v>232</v>
      </c>
      <c r="F172" s="51">
        <v>212</v>
      </c>
      <c r="G172" s="51">
        <v>230</v>
      </c>
      <c r="H172" s="51"/>
      <c r="I172" s="51"/>
      <c r="J172" s="51"/>
      <c r="O172" s="49">
        <f t="shared" si="30"/>
        <v>706</v>
      </c>
      <c r="P172" s="49">
        <f t="shared" si="31"/>
        <v>674</v>
      </c>
      <c r="Q172" s="49">
        <f t="shared" si="32"/>
        <v>0</v>
      </c>
      <c r="R172" s="49">
        <f t="shared" si="33"/>
        <v>0</v>
      </c>
      <c r="T172" s="49">
        <f t="shared" si="34"/>
        <v>1380</v>
      </c>
      <c r="X172" s="60"/>
      <c r="Z172" s="51"/>
      <c r="AA172" s="51"/>
      <c r="AB172" s="51"/>
      <c r="AC172" s="51"/>
      <c r="AD172" s="51"/>
    </row>
    <row r="173" spans="1:30" x14ac:dyDescent="0.3">
      <c r="A173" s="50">
        <v>19</v>
      </c>
      <c r="B173" s="57">
        <v>87</v>
      </c>
      <c r="C173" s="51">
        <v>91</v>
      </c>
      <c r="D173" s="58">
        <v>92</v>
      </c>
      <c r="E173" s="51">
        <v>93</v>
      </c>
      <c r="F173" s="51">
        <v>85</v>
      </c>
      <c r="G173" s="51">
        <v>88</v>
      </c>
      <c r="H173" s="51"/>
      <c r="I173" s="51"/>
      <c r="J173" s="51"/>
      <c r="O173" s="49">
        <f t="shared" si="30"/>
        <v>270</v>
      </c>
      <c r="P173" s="49">
        <f t="shared" si="31"/>
        <v>266</v>
      </c>
      <c r="Q173" s="49">
        <f t="shared" si="32"/>
        <v>0</v>
      </c>
      <c r="R173" s="49">
        <f t="shared" si="33"/>
        <v>0</v>
      </c>
      <c r="T173" s="49">
        <f t="shared" si="34"/>
        <v>536</v>
      </c>
      <c r="X173" s="60"/>
      <c r="Z173" s="51"/>
      <c r="AA173" s="51"/>
      <c r="AB173" s="51"/>
      <c r="AC173" s="51"/>
      <c r="AD173" s="51"/>
    </row>
    <row r="174" spans="1:30" x14ac:dyDescent="0.3">
      <c r="A174" s="50">
        <v>20</v>
      </c>
      <c r="B174" s="57">
        <v>178</v>
      </c>
      <c r="C174" s="51">
        <v>160</v>
      </c>
      <c r="D174" s="58">
        <v>168</v>
      </c>
      <c r="E174" s="51">
        <v>185</v>
      </c>
      <c r="F174" s="51">
        <v>176</v>
      </c>
      <c r="G174" s="51">
        <v>186</v>
      </c>
      <c r="H174" s="51"/>
      <c r="I174" s="51"/>
      <c r="J174" s="51"/>
      <c r="O174" s="49">
        <f t="shared" si="30"/>
        <v>506</v>
      </c>
      <c r="P174" s="49">
        <f t="shared" si="31"/>
        <v>547</v>
      </c>
      <c r="Q174" s="49">
        <f t="shared" si="32"/>
        <v>0</v>
      </c>
      <c r="R174" s="49">
        <f t="shared" si="33"/>
        <v>0</v>
      </c>
      <c r="T174" s="49">
        <f t="shared" si="34"/>
        <v>1053</v>
      </c>
      <c r="X174" s="60"/>
      <c r="Z174" s="51"/>
      <c r="AA174" s="51"/>
      <c r="AB174" s="51"/>
      <c r="AC174" s="51"/>
      <c r="AD174" s="51"/>
    </row>
    <row r="175" spans="1:30" x14ac:dyDescent="0.3">
      <c r="A175" s="50">
        <v>21</v>
      </c>
      <c r="B175" s="57">
        <v>444</v>
      </c>
      <c r="C175" s="51">
        <v>378</v>
      </c>
      <c r="D175" s="58">
        <v>347</v>
      </c>
      <c r="E175" s="51">
        <v>342</v>
      </c>
      <c r="F175" s="51">
        <v>317</v>
      </c>
      <c r="G175" s="51">
        <v>321</v>
      </c>
      <c r="H175" s="51"/>
      <c r="I175" s="51"/>
      <c r="J175" s="51"/>
      <c r="O175" s="49">
        <f t="shared" si="30"/>
        <v>1169</v>
      </c>
      <c r="P175" s="49">
        <f t="shared" si="31"/>
        <v>980</v>
      </c>
      <c r="Q175" s="49">
        <f t="shared" si="32"/>
        <v>0</v>
      </c>
      <c r="R175" s="49">
        <f t="shared" si="33"/>
        <v>0</v>
      </c>
      <c r="T175" s="49">
        <f t="shared" si="34"/>
        <v>2149</v>
      </c>
      <c r="X175" s="60"/>
      <c r="Z175" s="51"/>
      <c r="AA175" s="51"/>
      <c r="AB175" s="51"/>
      <c r="AC175" s="51"/>
      <c r="AD175" s="51"/>
    </row>
    <row r="176" spans="1:30" x14ac:dyDescent="0.3">
      <c r="A176" s="50">
        <v>22</v>
      </c>
      <c r="B176" s="57">
        <v>837</v>
      </c>
      <c r="C176" s="51">
        <v>729</v>
      </c>
      <c r="D176" s="58">
        <v>637</v>
      </c>
      <c r="E176" s="51">
        <v>683</v>
      </c>
      <c r="F176" s="51">
        <v>639</v>
      </c>
      <c r="G176" s="51">
        <v>682</v>
      </c>
      <c r="H176" s="51"/>
      <c r="I176" s="51"/>
      <c r="J176" s="51"/>
      <c r="O176" s="49">
        <f t="shared" si="30"/>
        <v>2203</v>
      </c>
      <c r="P176" s="49">
        <f t="shared" si="31"/>
        <v>2004</v>
      </c>
      <c r="Q176" s="49">
        <f t="shared" si="32"/>
        <v>0</v>
      </c>
      <c r="R176" s="49">
        <f t="shared" si="33"/>
        <v>0</v>
      </c>
      <c r="T176" s="49">
        <f t="shared" si="34"/>
        <v>4207</v>
      </c>
      <c r="X176" s="60"/>
      <c r="Z176" s="51"/>
      <c r="AA176" s="51"/>
      <c r="AB176" s="51"/>
      <c r="AC176" s="51"/>
      <c r="AD176" s="51"/>
    </row>
    <row r="177" spans="1:30" x14ac:dyDescent="0.3">
      <c r="A177" s="50">
        <v>23</v>
      </c>
      <c r="B177" s="57">
        <v>1331</v>
      </c>
      <c r="C177" s="51">
        <v>1024</v>
      </c>
      <c r="D177" s="58">
        <v>924</v>
      </c>
      <c r="E177" s="51">
        <v>907</v>
      </c>
      <c r="F177" s="51">
        <v>827</v>
      </c>
      <c r="G177" s="51">
        <v>796</v>
      </c>
      <c r="H177" s="51"/>
      <c r="I177" s="51"/>
      <c r="J177" s="51"/>
      <c r="O177" s="49">
        <f t="shared" si="30"/>
        <v>3279</v>
      </c>
      <c r="P177" s="49">
        <f t="shared" si="31"/>
        <v>2530</v>
      </c>
      <c r="Q177" s="49">
        <f t="shared" si="32"/>
        <v>0</v>
      </c>
      <c r="R177" s="49">
        <f t="shared" si="33"/>
        <v>0</v>
      </c>
      <c r="T177" s="49">
        <f t="shared" si="34"/>
        <v>5809</v>
      </c>
      <c r="X177" s="60"/>
      <c r="Z177" s="51"/>
      <c r="AA177" s="51"/>
      <c r="AB177" s="51"/>
      <c r="AC177" s="51"/>
      <c r="AD177" s="51"/>
    </row>
    <row r="178" spans="1:30" x14ac:dyDescent="0.3">
      <c r="A178" s="50">
        <v>24</v>
      </c>
      <c r="B178" s="57">
        <v>373</v>
      </c>
      <c r="C178" s="51">
        <v>366</v>
      </c>
      <c r="D178" s="58">
        <v>376</v>
      </c>
      <c r="E178" s="51">
        <v>373</v>
      </c>
      <c r="F178" s="51">
        <v>356</v>
      </c>
      <c r="G178" s="51">
        <v>334</v>
      </c>
      <c r="H178" s="51"/>
      <c r="I178" s="51"/>
      <c r="J178" s="51"/>
      <c r="O178" s="49">
        <f t="shared" si="30"/>
        <v>1115</v>
      </c>
      <c r="P178" s="49">
        <f t="shared" si="31"/>
        <v>1063</v>
      </c>
      <c r="Q178" s="49">
        <f t="shared" si="32"/>
        <v>0</v>
      </c>
      <c r="R178" s="49">
        <f t="shared" si="33"/>
        <v>0</v>
      </c>
      <c r="T178" s="49">
        <f t="shared" si="34"/>
        <v>2178</v>
      </c>
      <c r="X178" s="60"/>
    </row>
    <row r="179" spans="1:30" x14ac:dyDescent="0.3">
      <c r="A179" s="64" t="s">
        <v>4</v>
      </c>
      <c r="B179" s="65">
        <f t="shared" ref="B179:M179" si="35">SUM(B155:B178)</f>
        <v>9554</v>
      </c>
      <c r="C179" s="65">
        <f t="shared" si="35"/>
        <v>8634</v>
      </c>
      <c r="D179" s="65">
        <f t="shared" si="35"/>
        <v>8568</v>
      </c>
      <c r="E179" s="65">
        <f t="shared" si="35"/>
        <v>8695</v>
      </c>
      <c r="F179" s="65">
        <f t="shared" si="35"/>
        <v>8074</v>
      </c>
      <c r="G179" s="65">
        <f t="shared" si="35"/>
        <v>8187</v>
      </c>
      <c r="H179" s="65">
        <f t="shared" si="35"/>
        <v>0</v>
      </c>
      <c r="I179" s="65">
        <f t="shared" si="35"/>
        <v>0</v>
      </c>
      <c r="J179" s="65">
        <f t="shared" si="35"/>
        <v>0</v>
      </c>
      <c r="K179" s="65">
        <f t="shared" si="35"/>
        <v>0</v>
      </c>
      <c r="L179" s="65">
        <f t="shared" si="35"/>
        <v>0</v>
      </c>
      <c r="M179" s="65">
        <f t="shared" si="35"/>
        <v>0</v>
      </c>
      <c r="O179" s="65">
        <f>SUM(O155:O178)</f>
        <v>26756</v>
      </c>
      <c r="P179" s="65">
        <f>SUM(P155:P178)</f>
        <v>24956</v>
      </c>
      <c r="Q179" s="65">
        <f>SUM(Q155:Q178)</f>
        <v>0</v>
      </c>
      <c r="R179" s="65">
        <f>SUM(R155:R178)</f>
        <v>0</v>
      </c>
      <c r="T179" s="65">
        <f>SUM(T155:T178)</f>
        <v>51712</v>
      </c>
      <c r="X179" s="60"/>
    </row>
    <row r="180" spans="1:30" x14ac:dyDescent="0.3">
      <c r="X180" s="60"/>
    </row>
    <row r="181" spans="1:30" x14ac:dyDescent="0.3">
      <c r="X181" s="60"/>
    </row>
    <row r="182" spans="1:30" x14ac:dyDescent="0.3">
      <c r="X182" s="60"/>
    </row>
    <row r="183" spans="1:30" x14ac:dyDescent="0.3">
      <c r="X183" s="60"/>
    </row>
    <row r="184" spans="1:30" x14ac:dyDescent="0.3">
      <c r="A184" s="64" t="s">
        <v>157</v>
      </c>
      <c r="B184" s="63">
        <v>202010</v>
      </c>
      <c r="C184" s="63">
        <v>202011</v>
      </c>
      <c r="D184" s="63">
        <v>202012</v>
      </c>
      <c r="E184" s="63">
        <v>202101</v>
      </c>
      <c r="F184" s="63">
        <v>202102</v>
      </c>
      <c r="G184" s="63">
        <v>202103</v>
      </c>
      <c r="H184" s="63">
        <v>202104</v>
      </c>
      <c r="I184" s="63">
        <v>202105</v>
      </c>
      <c r="J184" s="63">
        <v>202106</v>
      </c>
      <c r="K184" s="63">
        <v>202107</v>
      </c>
      <c r="L184" s="63">
        <v>202108</v>
      </c>
      <c r="M184" s="63">
        <v>202109</v>
      </c>
      <c r="O184" s="63">
        <v>202004</v>
      </c>
      <c r="P184" s="63">
        <v>202101</v>
      </c>
      <c r="Q184" s="63">
        <v>202102</v>
      </c>
      <c r="R184" s="63">
        <v>202103</v>
      </c>
      <c r="T184" s="63" t="s">
        <v>167</v>
      </c>
      <c r="X184" s="62"/>
      <c r="Z184" s="51"/>
      <c r="AA184" s="51"/>
      <c r="AB184" s="51"/>
      <c r="AC184" s="51"/>
      <c r="AD184" s="51"/>
    </row>
    <row r="185" spans="1:30" x14ac:dyDescent="0.3">
      <c r="A185" s="50">
        <v>1</v>
      </c>
      <c r="B185" s="51">
        <v>0</v>
      </c>
      <c r="C185" s="51">
        <v>1</v>
      </c>
      <c r="D185" s="51">
        <v>0</v>
      </c>
      <c r="E185" s="51">
        <v>0</v>
      </c>
      <c r="F185" s="51">
        <v>0</v>
      </c>
      <c r="G185" s="51">
        <v>0</v>
      </c>
      <c r="H185" s="51"/>
      <c r="I185" s="51"/>
      <c r="J185" s="51"/>
      <c r="K185" s="51"/>
      <c r="O185" s="49">
        <f>SUM(B185:D185)</f>
        <v>1</v>
      </c>
      <c r="P185" s="49">
        <f>SUM(E185:G185)</f>
        <v>0</v>
      </c>
      <c r="Q185" s="49">
        <f>SUM(H185:J185)</f>
        <v>0</v>
      </c>
      <c r="R185" s="49">
        <f>SUM(K185:M185)</f>
        <v>0</v>
      </c>
      <c r="T185" s="49">
        <f>SUM(O185:R185)</f>
        <v>1</v>
      </c>
      <c r="X185" s="60"/>
      <c r="AB185" s="51"/>
      <c r="AC185" s="51"/>
      <c r="AD185" s="51"/>
    </row>
    <row r="186" spans="1:30" x14ac:dyDescent="0.3">
      <c r="A186" s="50">
        <v>2</v>
      </c>
      <c r="B186" s="49">
        <v>0</v>
      </c>
      <c r="C186" s="49">
        <v>0</v>
      </c>
      <c r="D186" s="49">
        <v>0</v>
      </c>
      <c r="E186" s="49">
        <v>0</v>
      </c>
      <c r="F186" s="49">
        <v>0</v>
      </c>
      <c r="G186" s="49">
        <v>0</v>
      </c>
      <c r="O186" s="49">
        <f t="shared" ref="O186:O208" si="36">SUM(B186:D186)</f>
        <v>0</v>
      </c>
      <c r="P186" s="49">
        <f t="shared" ref="P186:P208" si="37">SUM(E186:G186)</f>
        <v>0</v>
      </c>
      <c r="Q186" s="49">
        <f t="shared" ref="Q186:Q208" si="38">SUM(H186:J186)</f>
        <v>0</v>
      </c>
      <c r="R186" s="49">
        <f t="shared" ref="R186:R208" si="39">SUM(K186:M186)</f>
        <v>0</v>
      </c>
      <c r="T186" s="49">
        <f t="shared" ref="T186:T208" si="40">SUM(O186:R186)</f>
        <v>0</v>
      </c>
      <c r="X186" s="60"/>
      <c r="AB186" s="51"/>
    </row>
    <row r="187" spans="1:30" x14ac:dyDescent="0.3">
      <c r="A187" s="50">
        <v>3</v>
      </c>
      <c r="B187" s="49">
        <v>0</v>
      </c>
      <c r="C187" s="49">
        <v>0</v>
      </c>
      <c r="D187" s="49">
        <v>0</v>
      </c>
      <c r="E187" s="49">
        <v>0</v>
      </c>
      <c r="F187" s="49">
        <v>0</v>
      </c>
      <c r="G187" s="49">
        <v>0</v>
      </c>
      <c r="O187" s="49">
        <f t="shared" si="36"/>
        <v>0</v>
      </c>
      <c r="P187" s="49">
        <f t="shared" si="37"/>
        <v>0</v>
      </c>
      <c r="Q187" s="49">
        <f t="shared" si="38"/>
        <v>0</v>
      </c>
      <c r="R187" s="49">
        <f t="shared" si="39"/>
        <v>0</v>
      </c>
      <c r="T187" s="49">
        <f t="shared" si="40"/>
        <v>0</v>
      </c>
      <c r="X187" s="60"/>
    </row>
    <row r="188" spans="1:30" x14ac:dyDescent="0.3">
      <c r="A188" s="50">
        <v>4</v>
      </c>
      <c r="B188" s="49">
        <v>0</v>
      </c>
      <c r="C188" s="49">
        <v>0</v>
      </c>
      <c r="D188" s="49">
        <v>0</v>
      </c>
      <c r="E188" s="49">
        <v>0</v>
      </c>
      <c r="F188" s="49">
        <v>0</v>
      </c>
      <c r="G188" s="49">
        <v>0</v>
      </c>
      <c r="O188" s="49">
        <f t="shared" si="36"/>
        <v>0</v>
      </c>
      <c r="P188" s="49">
        <f t="shared" si="37"/>
        <v>0</v>
      </c>
      <c r="Q188" s="49">
        <f t="shared" si="38"/>
        <v>0</v>
      </c>
      <c r="R188" s="49">
        <f t="shared" si="39"/>
        <v>0</v>
      </c>
      <c r="T188" s="49">
        <f t="shared" si="40"/>
        <v>0</v>
      </c>
      <c r="X188" s="60"/>
    </row>
    <row r="189" spans="1:30" x14ac:dyDescent="0.3">
      <c r="A189" s="50">
        <v>5</v>
      </c>
      <c r="B189" s="49">
        <v>0</v>
      </c>
      <c r="C189" s="49">
        <v>0</v>
      </c>
      <c r="D189" s="49">
        <v>0</v>
      </c>
      <c r="E189" s="49">
        <v>0</v>
      </c>
      <c r="F189" s="49">
        <v>0</v>
      </c>
      <c r="G189" s="49">
        <v>0</v>
      </c>
      <c r="L189" s="51"/>
      <c r="O189" s="49">
        <f t="shared" si="36"/>
        <v>0</v>
      </c>
      <c r="P189" s="49">
        <f t="shared" si="37"/>
        <v>0</v>
      </c>
      <c r="Q189" s="49">
        <f t="shared" si="38"/>
        <v>0</v>
      </c>
      <c r="R189" s="49">
        <f t="shared" si="39"/>
        <v>0</v>
      </c>
      <c r="T189" s="49">
        <f t="shared" si="40"/>
        <v>0</v>
      </c>
      <c r="X189" s="60"/>
      <c r="AB189" s="51"/>
      <c r="AC189" s="51"/>
      <c r="AD189" s="51"/>
    </row>
    <row r="190" spans="1:30" x14ac:dyDescent="0.3">
      <c r="A190" s="50">
        <v>6</v>
      </c>
      <c r="B190" s="49">
        <v>0</v>
      </c>
      <c r="C190" s="49">
        <v>0</v>
      </c>
      <c r="D190" s="49">
        <v>0</v>
      </c>
      <c r="E190" s="49">
        <v>0</v>
      </c>
      <c r="F190" s="49">
        <v>0</v>
      </c>
      <c r="G190" s="49">
        <v>0</v>
      </c>
      <c r="O190" s="49">
        <f t="shared" si="36"/>
        <v>0</v>
      </c>
      <c r="P190" s="49">
        <f t="shared" si="37"/>
        <v>0</v>
      </c>
      <c r="Q190" s="49">
        <f t="shared" si="38"/>
        <v>0</v>
      </c>
      <c r="R190" s="49">
        <f t="shared" si="39"/>
        <v>0</v>
      </c>
      <c r="T190" s="49">
        <f t="shared" si="40"/>
        <v>0</v>
      </c>
      <c r="X190" s="60"/>
      <c r="AB190" s="51"/>
    </row>
    <row r="191" spans="1:30" x14ac:dyDescent="0.3">
      <c r="A191" s="50">
        <v>7</v>
      </c>
      <c r="B191" s="49">
        <v>0</v>
      </c>
      <c r="C191" s="49">
        <v>0</v>
      </c>
      <c r="D191" s="49">
        <v>0</v>
      </c>
      <c r="E191" s="49">
        <v>0</v>
      </c>
      <c r="F191" s="49">
        <v>0</v>
      </c>
      <c r="G191" s="49">
        <v>0</v>
      </c>
      <c r="O191" s="49">
        <f t="shared" si="36"/>
        <v>0</v>
      </c>
      <c r="P191" s="49">
        <f t="shared" si="37"/>
        <v>0</v>
      </c>
      <c r="Q191" s="49">
        <f t="shared" si="38"/>
        <v>0</v>
      </c>
      <c r="R191" s="49">
        <f t="shared" si="39"/>
        <v>0</v>
      </c>
      <c r="T191" s="49">
        <f t="shared" si="40"/>
        <v>0</v>
      </c>
      <c r="X191" s="60"/>
      <c r="AB191" s="51"/>
      <c r="AC191" s="51"/>
      <c r="AD191" s="51"/>
    </row>
    <row r="192" spans="1:30" x14ac:dyDescent="0.3">
      <c r="A192" s="50">
        <v>8</v>
      </c>
      <c r="B192" s="49">
        <v>2</v>
      </c>
      <c r="C192" s="49">
        <v>0</v>
      </c>
      <c r="D192" s="49">
        <v>1</v>
      </c>
      <c r="E192" s="49">
        <v>4</v>
      </c>
      <c r="F192" s="49">
        <v>3</v>
      </c>
      <c r="G192" s="49">
        <v>2</v>
      </c>
      <c r="O192" s="49">
        <f t="shared" si="36"/>
        <v>3</v>
      </c>
      <c r="P192" s="49">
        <f t="shared" si="37"/>
        <v>9</v>
      </c>
      <c r="Q192" s="49">
        <f t="shared" si="38"/>
        <v>0</v>
      </c>
      <c r="R192" s="49">
        <f t="shared" si="39"/>
        <v>0</v>
      </c>
      <c r="T192" s="49">
        <f t="shared" si="40"/>
        <v>12</v>
      </c>
      <c r="X192" s="60"/>
      <c r="AB192" s="51"/>
      <c r="AC192" s="51"/>
      <c r="AD192" s="51"/>
    </row>
    <row r="193" spans="1:30" x14ac:dyDescent="0.3">
      <c r="A193" s="50">
        <v>9</v>
      </c>
      <c r="B193" s="49">
        <v>0</v>
      </c>
      <c r="C193" s="49">
        <v>0</v>
      </c>
      <c r="D193" s="49">
        <v>0</v>
      </c>
      <c r="E193" s="49">
        <v>0</v>
      </c>
      <c r="F193" s="49">
        <v>0</v>
      </c>
      <c r="G193" s="49">
        <v>0</v>
      </c>
      <c r="M193" s="51"/>
      <c r="O193" s="49">
        <f t="shared" si="36"/>
        <v>0</v>
      </c>
      <c r="P193" s="49">
        <f t="shared" si="37"/>
        <v>0</v>
      </c>
      <c r="Q193" s="49">
        <f t="shared" si="38"/>
        <v>0</v>
      </c>
      <c r="R193" s="49">
        <f t="shared" si="39"/>
        <v>0</v>
      </c>
      <c r="T193" s="49">
        <f t="shared" si="40"/>
        <v>0</v>
      </c>
      <c r="X193" s="60"/>
      <c r="Z193" s="51"/>
      <c r="AA193" s="51"/>
      <c r="AB193" s="51"/>
      <c r="AC193" s="51"/>
      <c r="AD193" s="51"/>
    </row>
    <row r="194" spans="1:30" x14ac:dyDescent="0.3">
      <c r="A194" s="50">
        <v>10</v>
      </c>
      <c r="B194" s="49">
        <v>0</v>
      </c>
      <c r="C194" s="49">
        <v>0</v>
      </c>
      <c r="D194" s="49">
        <v>0</v>
      </c>
      <c r="E194" s="49">
        <v>0</v>
      </c>
      <c r="F194" s="49">
        <v>0</v>
      </c>
      <c r="G194" s="49">
        <v>0</v>
      </c>
      <c r="O194" s="49">
        <f t="shared" si="36"/>
        <v>0</v>
      </c>
      <c r="P194" s="49">
        <f t="shared" si="37"/>
        <v>0</v>
      </c>
      <c r="Q194" s="49">
        <f t="shared" si="38"/>
        <v>0</v>
      </c>
      <c r="R194" s="49">
        <f t="shared" si="39"/>
        <v>0</v>
      </c>
      <c r="T194" s="49">
        <f t="shared" si="40"/>
        <v>0</v>
      </c>
      <c r="X194" s="60"/>
      <c r="AB194" s="51"/>
      <c r="AC194" s="51"/>
      <c r="AD194" s="51"/>
    </row>
    <row r="195" spans="1:30" x14ac:dyDescent="0.3">
      <c r="A195" s="50">
        <v>11</v>
      </c>
      <c r="B195" s="51">
        <v>0</v>
      </c>
      <c r="C195" s="49">
        <v>0</v>
      </c>
      <c r="D195" s="49">
        <v>1</v>
      </c>
      <c r="E195" s="49">
        <v>1</v>
      </c>
      <c r="F195" s="49">
        <v>0</v>
      </c>
      <c r="G195" s="49">
        <v>0</v>
      </c>
      <c r="O195" s="49">
        <f t="shared" si="36"/>
        <v>1</v>
      </c>
      <c r="P195" s="49">
        <f t="shared" si="37"/>
        <v>1</v>
      </c>
      <c r="Q195" s="49">
        <f t="shared" si="38"/>
        <v>0</v>
      </c>
      <c r="R195" s="49">
        <f t="shared" si="39"/>
        <v>0</v>
      </c>
      <c r="T195" s="49">
        <f t="shared" si="40"/>
        <v>2</v>
      </c>
      <c r="X195" s="60"/>
      <c r="AB195" s="51"/>
      <c r="AC195" s="51"/>
      <c r="AD195" s="51"/>
    </row>
    <row r="196" spans="1:30" x14ac:dyDescent="0.3">
      <c r="A196" s="50">
        <v>12</v>
      </c>
      <c r="B196" s="49">
        <v>1</v>
      </c>
      <c r="C196" s="49">
        <v>0</v>
      </c>
      <c r="D196" s="49">
        <v>0</v>
      </c>
      <c r="E196" s="49">
        <v>0</v>
      </c>
      <c r="F196" s="49">
        <v>0</v>
      </c>
      <c r="G196" s="49">
        <v>0</v>
      </c>
      <c r="O196" s="49">
        <f t="shared" si="36"/>
        <v>1</v>
      </c>
      <c r="P196" s="49">
        <f t="shared" si="37"/>
        <v>0</v>
      </c>
      <c r="Q196" s="49">
        <f t="shared" si="38"/>
        <v>0</v>
      </c>
      <c r="R196" s="49">
        <f t="shared" si="39"/>
        <v>0</v>
      </c>
      <c r="T196" s="49">
        <f t="shared" si="40"/>
        <v>1</v>
      </c>
      <c r="X196" s="60"/>
      <c r="AB196" s="51"/>
      <c r="AC196" s="51"/>
      <c r="AD196" s="51"/>
    </row>
    <row r="197" spans="1:30" x14ac:dyDescent="0.3">
      <c r="A197" s="50">
        <v>13</v>
      </c>
      <c r="B197" s="49">
        <v>0</v>
      </c>
      <c r="C197" s="49">
        <v>0</v>
      </c>
      <c r="D197" s="49">
        <v>0</v>
      </c>
      <c r="E197" s="49">
        <v>0</v>
      </c>
      <c r="F197" s="49">
        <v>0</v>
      </c>
      <c r="G197" s="49">
        <v>0</v>
      </c>
      <c r="O197" s="49">
        <f t="shared" si="36"/>
        <v>0</v>
      </c>
      <c r="P197" s="49">
        <f t="shared" si="37"/>
        <v>0</v>
      </c>
      <c r="Q197" s="49">
        <f t="shared" si="38"/>
        <v>0</v>
      </c>
      <c r="R197" s="49">
        <f t="shared" si="39"/>
        <v>0</v>
      </c>
      <c r="T197" s="49">
        <f t="shared" si="40"/>
        <v>0</v>
      </c>
      <c r="X197" s="60"/>
      <c r="AC197" s="51"/>
      <c r="AD197" s="51"/>
    </row>
    <row r="198" spans="1:30" x14ac:dyDescent="0.3">
      <c r="A198" s="50">
        <v>14</v>
      </c>
      <c r="B198" s="49">
        <v>0</v>
      </c>
      <c r="C198" s="49">
        <v>1</v>
      </c>
      <c r="D198" s="49">
        <v>2</v>
      </c>
      <c r="E198" s="49">
        <v>1</v>
      </c>
      <c r="F198" s="49">
        <v>0</v>
      </c>
      <c r="G198" s="49">
        <v>0</v>
      </c>
      <c r="O198" s="49">
        <f t="shared" si="36"/>
        <v>3</v>
      </c>
      <c r="P198" s="49">
        <f t="shared" si="37"/>
        <v>1</v>
      </c>
      <c r="Q198" s="49">
        <f t="shared" si="38"/>
        <v>0</v>
      </c>
      <c r="R198" s="49">
        <f t="shared" si="39"/>
        <v>0</v>
      </c>
      <c r="T198" s="49">
        <f t="shared" si="40"/>
        <v>4</v>
      </c>
      <c r="X198" s="60"/>
      <c r="AB198" s="51"/>
      <c r="AC198" s="51"/>
      <c r="AD198" s="51"/>
    </row>
    <row r="199" spans="1:30" x14ac:dyDescent="0.3">
      <c r="A199" s="50">
        <v>15</v>
      </c>
      <c r="B199" s="51">
        <v>0</v>
      </c>
      <c r="C199" s="51">
        <v>0</v>
      </c>
      <c r="D199" s="49">
        <v>0</v>
      </c>
      <c r="E199" s="49">
        <v>1</v>
      </c>
      <c r="F199" s="49">
        <v>0</v>
      </c>
      <c r="G199" s="49">
        <v>0</v>
      </c>
      <c r="O199" s="49">
        <f t="shared" si="36"/>
        <v>0</v>
      </c>
      <c r="P199" s="49">
        <f t="shared" si="37"/>
        <v>1</v>
      </c>
      <c r="Q199" s="49">
        <f t="shared" si="38"/>
        <v>0</v>
      </c>
      <c r="R199" s="49">
        <f t="shared" si="39"/>
        <v>0</v>
      </c>
      <c r="T199" s="49">
        <f t="shared" si="40"/>
        <v>1</v>
      </c>
      <c r="X199" s="60"/>
      <c r="AB199" s="51"/>
      <c r="AC199" s="51"/>
      <c r="AD199" s="51"/>
    </row>
    <row r="200" spans="1:30" x14ac:dyDescent="0.3">
      <c r="A200" s="50">
        <v>16</v>
      </c>
      <c r="B200" s="51">
        <v>1</v>
      </c>
      <c r="C200" s="49">
        <v>0</v>
      </c>
      <c r="D200" s="49">
        <v>0</v>
      </c>
      <c r="E200" s="49">
        <v>0</v>
      </c>
      <c r="F200" s="49">
        <v>0</v>
      </c>
      <c r="G200" s="49">
        <v>1</v>
      </c>
      <c r="O200" s="49">
        <f t="shared" si="36"/>
        <v>1</v>
      </c>
      <c r="P200" s="49">
        <f t="shared" si="37"/>
        <v>1</v>
      </c>
      <c r="Q200" s="49">
        <f t="shared" si="38"/>
        <v>0</v>
      </c>
      <c r="R200" s="49">
        <f t="shared" si="39"/>
        <v>0</v>
      </c>
      <c r="T200" s="49">
        <f t="shared" si="40"/>
        <v>2</v>
      </c>
      <c r="X200" s="60"/>
      <c r="AB200" s="51"/>
      <c r="AC200" s="51"/>
      <c r="AD200" s="51"/>
    </row>
    <row r="201" spans="1:30" x14ac:dyDescent="0.3">
      <c r="A201" s="50">
        <v>17</v>
      </c>
      <c r="B201" s="51">
        <v>1</v>
      </c>
      <c r="C201" s="49">
        <v>0</v>
      </c>
      <c r="D201" s="49">
        <v>2</v>
      </c>
      <c r="E201" s="49">
        <v>2</v>
      </c>
      <c r="F201" s="49">
        <v>1</v>
      </c>
      <c r="G201" s="49">
        <v>0</v>
      </c>
      <c r="O201" s="49">
        <f t="shared" si="36"/>
        <v>3</v>
      </c>
      <c r="P201" s="49">
        <f t="shared" si="37"/>
        <v>3</v>
      </c>
      <c r="Q201" s="49">
        <f t="shared" si="38"/>
        <v>0</v>
      </c>
      <c r="R201" s="49">
        <f t="shared" si="39"/>
        <v>0</v>
      </c>
      <c r="T201" s="49">
        <f t="shared" si="40"/>
        <v>6</v>
      </c>
      <c r="X201" s="60"/>
      <c r="AB201" s="51"/>
      <c r="AC201" s="51"/>
      <c r="AD201" s="51"/>
    </row>
    <row r="202" spans="1:30" x14ac:dyDescent="0.3">
      <c r="A202" s="50">
        <v>18</v>
      </c>
      <c r="B202" s="51">
        <v>0</v>
      </c>
      <c r="C202" s="49">
        <v>0</v>
      </c>
      <c r="D202" s="51">
        <v>0</v>
      </c>
      <c r="E202" s="49">
        <v>0</v>
      </c>
      <c r="F202" s="49">
        <v>0</v>
      </c>
      <c r="G202" s="49">
        <v>0</v>
      </c>
      <c r="O202" s="49">
        <f t="shared" si="36"/>
        <v>0</v>
      </c>
      <c r="P202" s="49">
        <f t="shared" si="37"/>
        <v>0</v>
      </c>
      <c r="Q202" s="49">
        <f t="shared" si="38"/>
        <v>0</v>
      </c>
      <c r="R202" s="49">
        <f t="shared" si="39"/>
        <v>0</v>
      </c>
      <c r="T202" s="49">
        <f t="shared" si="40"/>
        <v>0</v>
      </c>
      <c r="X202" s="60"/>
      <c r="AB202" s="51"/>
      <c r="AC202" s="51"/>
      <c r="AD202" s="51"/>
    </row>
    <row r="203" spans="1:30" x14ac:dyDescent="0.3">
      <c r="A203" s="50">
        <v>19</v>
      </c>
      <c r="B203" s="51">
        <v>0</v>
      </c>
      <c r="C203" s="51">
        <v>0</v>
      </c>
      <c r="D203" s="49">
        <v>0</v>
      </c>
      <c r="E203" s="49">
        <v>0</v>
      </c>
      <c r="F203" s="49">
        <v>0</v>
      </c>
      <c r="G203" s="49">
        <v>0</v>
      </c>
      <c r="O203" s="49">
        <f t="shared" si="36"/>
        <v>0</v>
      </c>
      <c r="P203" s="49">
        <f t="shared" si="37"/>
        <v>0</v>
      </c>
      <c r="Q203" s="49">
        <f t="shared" si="38"/>
        <v>0</v>
      </c>
      <c r="R203" s="49">
        <f t="shared" si="39"/>
        <v>0</v>
      </c>
      <c r="T203" s="49">
        <f t="shared" si="40"/>
        <v>0</v>
      </c>
      <c r="X203" s="60"/>
      <c r="AC203" s="51"/>
      <c r="AD203" s="51"/>
    </row>
    <row r="204" spans="1:30" x14ac:dyDescent="0.3">
      <c r="A204" s="50">
        <v>20</v>
      </c>
      <c r="B204" s="51">
        <v>0</v>
      </c>
      <c r="C204" s="49">
        <v>0</v>
      </c>
      <c r="D204" s="49">
        <v>1</v>
      </c>
      <c r="E204" s="49">
        <v>0</v>
      </c>
      <c r="F204" s="49">
        <v>0</v>
      </c>
      <c r="G204" s="49">
        <v>0</v>
      </c>
      <c r="O204" s="49">
        <f t="shared" si="36"/>
        <v>1</v>
      </c>
      <c r="P204" s="49">
        <f t="shared" si="37"/>
        <v>0</v>
      </c>
      <c r="Q204" s="49">
        <f t="shared" si="38"/>
        <v>0</v>
      </c>
      <c r="R204" s="49">
        <f t="shared" si="39"/>
        <v>0</v>
      </c>
      <c r="T204" s="49">
        <f t="shared" si="40"/>
        <v>1</v>
      </c>
      <c r="X204" s="60"/>
      <c r="AB204" s="51"/>
      <c r="AC204" s="51"/>
      <c r="AD204" s="51"/>
    </row>
    <row r="205" spans="1:30" x14ac:dyDescent="0.3">
      <c r="A205" s="50">
        <v>21</v>
      </c>
      <c r="B205" s="51">
        <v>2</v>
      </c>
      <c r="C205" s="51">
        <v>1</v>
      </c>
      <c r="D205" s="49">
        <v>3</v>
      </c>
      <c r="E205" s="49">
        <v>3</v>
      </c>
      <c r="F205" s="49">
        <v>2</v>
      </c>
      <c r="G205" s="49">
        <v>2</v>
      </c>
      <c r="O205" s="49">
        <f t="shared" si="36"/>
        <v>6</v>
      </c>
      <c r="P205" s="49">
        <f t="shared" si="37"/>
        <v>7</v>
      </c>
      <c r="Q205" s="49">
        <f t="shared" si="38"/>
        <v>0</v>
      </c>
      <c r="R205" s="49">
        <f t="shared" si="39"/>
        <v>0</v>
      </c>
      <c r="T205" s="49">
        <f t="shared" si="40"/>
        <v>13</v>
      </c>
      <c r="X205" s="60"/>
      <c r="AB205" s="51"/>
      <c r="AC205" s="51"/>
      <c r="AD205" s="51"/>
    </row>
    <row r="206" spans="1:30" x14ac:dyDescent="0.3">
      <c r="A206" s="50">
        <v>22</v>
      </c>
      <c r="B206" s="49">
        <v>0</v>
      </c>
      <c r="C206" s="51">
        <v>0</v>
      </c>
      <c r="D206" s="49">
        <v>2</v>
      </c>
      <c r="E206" s="49">
        <v>3</v>
      </c>
      <c r="F206" s="49">
        <v>1</v>
      </c>
      <c r="G206" s="49">
        <v>2</v>
      </c>
      <c r="O206" s="49">
        <f t="shared" si="36"/>
        <v>2</v>
      </c>
      <c r="P206" s="49">
        <f t="shared" si="37"/>
        <v>6</v>
      </c>
      <c r="Q206" s="49">
        <f t="shared" si="38"/>
        <v>0</v>
      </c>
      <c r="R206" s="49">
        <f t="shared" si="39"/>
        <v>0</v>
      </c>
      <c r="T206" s="49">
        <f t="shared" si="40"/>
        <v>8</v>
      </c>
      <c r="X206" s="60"/>
      <c r="AB206" s="51"/>
      <c r="AC206" s="51"/>
      <c r="AD206" s="51"/>
    </row>
    <row r="207" spans="1:30" x14ac:dyDescent="0.3">
      <c r="A207" s="50">
        <v>23</v>
      </c>
      <c r="B207" s="49">
        <v>0</v>
      </c>
      <c r="C207" s="51">
        <v>0</v>
      </c>
      <c r="D207" s="51">
        <v>0</v>
      </c>
      <c r="E207" s="49">
        <v>0</v>
      </c>
      <c r="F207" s="49">
        <v>1</v>
      </c>
      <c r="G207" s="49">
        <v>0</v>
      </c>
      <c r="O207" s="49">
        <f t="shared" si="36"/>
        <v>0</v>
      </c>
      <c r="P207" s="49">
        <f t="shared" si="37"/>
        <v>1</v>
      </c>
      <c r="Q207" s="49">
        <f t="shared" si="38"/>
        <v>0</v>
      </c>
      <c r="R207" s="49">
        <f t="shared" si="39"/>
        <v>0</v>
      </c>
      <c r="T207" s="49">
        <f t="shared" si="40"/>
        <v>1</v>
      </c>
      <c r="X207" s="60"/>
      <c r="AB207" s="51"/>
      <c r="AC207" s="51"/>
      <c r="AD207" s="51"/>
    </row>
    <row r="208" spans="1:30" x14ac:dyDescent="0.3">
      <c r="A208" s="50">
        <v>24</v>
      </c>
      <c r="B208" s="49">
        <v>0</v>
      </c>
      <c r="C208" s="51">
        <v>0</v>
      </c>
      <c r="D208" s="49">
        <v>0</v>
      </c>
      <c r="E208" s="49">
        <v>0</v>
      </c>
      <c r="F208" s="49">
        <v>0</v>
      </c>
      <c r="G208" s="49">
        <v>0</v>
      </c>
      <c r="O208" s="49">
        <f t="shared" si="36"/>
        <v>0</v>
      </c>
      <c r="P208" s="49">
        <f t="shared" si="37"/>
        <v>0</v>
      </c>
      <c r="Q208" s="49">
        <f t="shared" si="38"/>
        <v>0</v>
      </c>
      <c r="R208" s="49">
        <f t="shared" si="39"/>
        <v>0</v>
      </c>
      <c r="T208" s="49">
        <f t="shared" si="40"/>
        <v>0</v>
      </c>
      <c r="X208" s="60"/>
      <c r="AB208" s="51"/>
      <c r="AC208" s="51"/>
      <c r="AD208" s="51"/>
    </row>
    <row r="209" spans="1:30" x14ac:dyDescent="0.3">
      <c r="A209" s="64" t="s">
        <v>4</v>
      </c>
      <c r="B209" s="65">
        <f t="shared" ref="B209:M209" si="41">SUM(B185:B208)</f>
        <v>7</v>
      </c>
      <c r="C209" s="65">
        <f t="shared" si="41"/>
        <v>3</v>
      </c>
      <c r="D209" s="65">
        <f t="shared" si="41"/>
        <v>12</v>
      </c>
      <c r="E209" s="65">
        <f t="shared" si="41"/>
        <v>15</v>
      </c>
      <c r="F209" s="65">
        <f t="shared" si="41"/>
        <v>8</v>
      </c>
      <c r="G209" s="65">
        <f t="shared" si="41"/>
        <v>7</v>
      </c>
      <c r="H209" s="65">
        <f t="shared" si="41"/>
        <v>0</v>
      </c>
      <c r="I209" s="65">
        <f t="shared" si="41"/>
        <v>0</v>
      </c>
      <c r="J209" s="65">
        <f t="shared" si="41"/>
        <v>0</v>
      </c>
      <c r="K209" s="65">
        <f t="shared" si="41"/>
        <v>0</v>
      </c>
      <c r="L209" s="65">
        <f t="shared" si="41"/>
        <v>0</v>
      </c>
      <c r="M209" s="65">
        <f t="shared" si="41"/>
        <v>0</v>
      </c>
      <c r="O209" s="65">
        <f>SUM(O185:O208)</f>
        <v>22</v>
      </c>
      <c r="P209" s="65">
        <f>SUM(P185:P208)</f>
        <v>30</v>
      </c>
      <c r="Q209" s="65">
        <f>SUM(Q185:Q208)</f>
        <v>0</v>
      </c>
      <c r="R209" s="65">
        <f>SUM(R185:R208)</f>
        <v>0</v>
      </c>
      <c r="T209" s="65">
        <f>SUM(T185:T208)</f>
        <v>52</v>
      </c>
      <c r="X209" s="60"/>
    </row>
    <row r="210" spans="1:30" x14ac:dyDescent="0.3">
      <c r="X210" s="60"/>
    </row>
    <row r="211" spans="1:30" x14ac:dyDescent="0.3">
      <c r="X211" s="60"/>
    </row>
    <row r="212" spans="1:30" x14ac:dyDescent="0.3">
      <c r="X212" s="60"/>
    </row>
    <row r="213" spans="1:30" x14ac:dyDescent="0.3">
      <c r="X213" s="60"/>
    </row>
    <row r="214" spans="1:30" x14ac:dyDescent="0.3">
      <c r="A214" s="64" t="s">
        <v>158</v>
      </c>
      <c r="B214" s="63">
        <v>202010</v>
      </c>
      <c r="C214" s="63">
        <v>202011</v>
      </c>
      <c r="D214" s="63">
        <v>202012</v>
      </c>
      <c r="E214" s="63">
        <v>202101</v>
      </c>
      <c r="F214" s="63">
        <v>202102</v>
      </c>
      <c r="G214" s="63">
        <v>202103</v>
      </c>
      <c r="H214" s="63">
        <v>202104</v>
      </c>
      <c r="I214" s="63">
        <v>202105</v>
      </c>
      <c r="J214" s="63">
        <v>202106</v>
      </c>
      <c r="K214" s="63">
        <v>202107</v>
      </c>
      <c r="L214" s="63">
        <v>202108</v>
      </c>
      <c r="M214" s="63">
        <v>202109</v>
      </c>
      <c r="O214" s="63">
        <v>202004</v>
      </c>
      <c r="P214" s="63">
        <v>202101</v>
      </c>
      <c r="Q214" s="63">
        <v>202102</v>
      </c>
      <c r="R214" s="63">
        <v>202103</v>
      </c>
      <c r="T214" s="63" t="s">
        <v>167</v>
      </c>
      <c r="X214" s="62"/>
      <c r="Z214" s="51"/>
      <c r="AA214" s="51"/>
      <c r="AB214" s="51"/>
      <c r="AC214" s="51"/>
      <c r="AD214" s="51"/>
    </row>
    <row r="215" spans="1:30" x14ac:dyDescent="0.3">
      <c r="A215" s="50">
        <v>1</v>
      </c>
      <c r="B215" s="51">
        <v>32</v>
      </c>
      <c r="C215" s="51">
        <v>27</v>
      </c>
      <c r="D215" s="51">
        <v>26</v>
      </c>
      <c r="E215" s="51">
        <v>28</v>
      </c>
      <c r="F215" s="51">
        <v>25</v>
      </c>
      <c r="G215" s="51">
        <v>28</v>
      </c>
      <c r="H215" s="51"/>
      <c r="I215" s="51"/>
      <c r="J215" s="51"/>
      <c r="L215" s="51"/>
      <c r="M215" s="51"/>
      <c r="O215" s="49">
        <f>SUM(B215:D215)</f>
        <v>85</v>
      </c>
      <c r="P215" s="49">
        <f>SUM(E215:G215)</f>
        <v>81</v>
      </c>
      <c r="Q215" s="49">
        <f>SUM(H215:J215)</f>
        <v>0</v>
      </c>
      <c r="R215" s="49">
        <f>SUM(K215:M215)</f>
        <v>0</v>
      </c>
      <c r="T215" s="49">
        <f>SUM(O215:R215)</f>
        <v>166</v>
      </c>
      <c r="X215" s="60"/>
      <c r="Z215" s="51"/>
      <c r="AA215" s="51"/>
      <c r="AB215" s="51"/>
      <c r="AC215" s="51"/>
      <c r="AD215" s="51"/>
    </row>
    <row r="216" spans="1:30" x14ac:dyDescent="0.3">
      <c r="A216" s="50">
        <v>2</v>
      </c>
      <c r="B216" s="51">
        <v>16</v>
      </c>
      <c r="C216" s="51">
        <v>18</v>
      </c>
      <c r="D216" s="51">
        <v>19</v>
      </c>
      <c r="E216" s="51">
        <v>18</v>
      </c>
      <c r="F216" s="51">
        <v>19</v>
      </c>
      <c r="G216" s="51">
        <v>18</v>
      </c>
      <c r="H216" s="51"/>
      <c r="I216" s="51"/>
      <c r="J216" s="51"/>
      <c r="L216" s="51"/>
      <c r="M216" s="51"/>
      <c r="O216" s="49">
        <f t="shared" ref="O216:O237" si="42">SUM(B216:D216)</f>
        <v>53</v>
      </c>
      <c r="P216" s="49">
        <f t="shared" ref="P216:P237" si="43">SUM(E216:G216)</f>
        <v>55</v>
      </c>
      <c r="Q216" s="49">
        <f t="shared" ref="Q216:Q235" si="44">SUM(H216:J216)</f>
        <v>0</v>
      </c>
      <c r="R216" s="49">
        <f t="shared" ref="R216:R237" si="45">SUM(K216:M216)</f>
        <v>0</v>
      </c>
      <c r="T216" s="49">
        <f t="shared" ref="T216:T238" si="46">SUM(O216:R216)</f>
        <v>108</v>
      </c>
      <c r="X216" s="60"/>
      <c r="Z216" s="51"/>
      <c r="AA216" s="51"/>
      <c r="AB216" s="51"/>
      <c r="AC216" s="51"/>
      <c r="AD216" s="51"/>
    </row>
    <row r="217" spans="1:30" x14ac:dyDescent="0.3">
      <c r="A217" s="50">
        <v>3</v>
      </c>
      <c r="B217" s="51">
        <v>14</v>
      </c>
      <c r="C217" s="51">
        <v>15</v>
      </c>
      <c r="D217" s="51">
        <v>15</v>
      </c>
      <c r="E217" s="49">
        <v>11</v>
      </c>
      <c r="F217" s="49">
        <v>11</v>
      </c>
      <c r="G217" s="49">
        <v>11</v>
      </c>
      <c r="O217" s="49">
        <f t="shared" si="42"/>
        <v>44</v>
      </c>
      <c r="P217" s="49">
        <f t="shared" si="43"/>
        <v>33</v>
      </c>
      <c r="Q217" s="49">
        <f t="shared" si="44"/>
        <v>0</v>
      </c>
      <c r="R217" s="49">
        <f t="shared" si="45"/>
        <v>0</v>
      </c>
      <c r="T217" s="49">
        <f t="shared" si="46"/>
        <v>77</v>
      </c>
      <c r="X217" s="60"/>
      <c r="AB217" s="51"/>
      <c r="AC217" s="51"/>
      <c r="AD217" s="51"/>
    </row>
    <row r="218" spans="1:30" x14ac:dyDescent="0.3">
      <c r="A218" s="50">
        <v>4</v>
      </c>
      <c r="B218" s="49">
        <v>16</v>
      </c>
      <c r="C218" s="49">
        <v>14</v>
      </c>
      <c r="D218" s="49">
        <v>14</v>
      </c>
      <c r="E218" s="49">
        <v>13</v>
      </c>
      <c r="F218" s="49">
        <v>15</v>
      </c>
      <c r="G218" s="49">
        <v>16</v>
      </c>
      <c r="H218" s="51"/>
      <c r="L218" s="51"/>
      <c r="O218" s="49">
        <f t="shared" si="42"/>
        <v>44</v>
      </c>
      <c r="P218" s="49">
        <f t="shared" si="43"/>
        <v>44</v>
      </c>
      <c r="Q218" s="49">
        <f t="shared" si="44"/>
        <v>0</v>
      </c>
      <c r="R218" s="49">
        <f t="shared" si="45"/>
        <v>0</v>
      </c>
      <c r="T218" s="49">
        <f t="shared" si="46"/>
        <v>88</v>
      </c>
      <c r="X218" s="60"/>
      <c r="AC218" s="51"/>
      <c r="AD218" s="51"/>
    </row>
    <row r="219" spans="1:30" x14ac:dyDescent="0.3">
      <c r="A219" s="50">
        <v>5</v>
      </c>
      <c r="B219" s="51">
        <v>21</v>
      </c>
      <c r="C219" s="51">
        <v>18</v>
      </c>
      <c r="D219" s="49">
        <v>21</v>
      </c>
      <c r="E219" s="49">
        <v>23</v>
      </c>
      <c r="F219" s="49">
        <v>22</v>
      </c>
      <c r="G219" s="49">
        <v>18</v>
      </c>
      <c r="I219" s="51"/>
      <c r="J219" s="51"/>
      <c r="M219" s="51"/>
      <c r="O219" s="49">
        <f t="shared" si="42"/>
        <v>60</v>
      </c>
      <c r="P219" s="49">
        <f t="shared" si="43"/>
        <v>63</v>
      </c>
      <c r="Q219" s="49">
        <f t="shared" si="44"/>
        <v>0</v>
      </c>
      <c r="R219" s="49">
        <f t="shared" si="45"/>
        <v>0</v>
      </c>
      <c r="T219" s="49">
        <f t="shared" si="46"/>
        <v>123</v>
      </c>
      <c r="X219" s="60"/>
      <c r="AA219" s="51"/>
      <c r="AB219" s="51"/>
      <c r="AC219" s="51"/>
      <c r="AD219" s="51"/>
    </row>
    <row r="220" spans="1:30" x14ac:dyDescent="0.3">
      <c r="A220" s="50">
        <v>6</v>
      </c>
      <c r="B220" s="51">
        <v>9</v>
      </c>
      <c r="C220" s="51">
        <v>9</v>
      </c>
      <c r="D220" s="51">
        <v>12</v>
      </c>
      <c r="E220" s="51">
        <v>11</v>
      </c>
      <c r="F220" s="51">
        <v>9</v>
      </c>
      <c r="G220" s="49">
        <v>6</v>
      </c>
      <c r="H220" s="51"/>
      <c r="O220" s="49">
        <f t="shared" si="42"/>
        <v>30</v>
      </c>
      <c r="P220" s="49">
        <f t="shared" si="43"/>
        <v>26</v>
      </c>
      <c r="Q220" s="49">
        <f t="shared" si="44"/>
        <v>0</v>
      </c>
      <c r="R220" s="49">
        <f t="shared" si="45"/>
        <v>0</v>
      </c>
      <c r="T220" s="49">
        <f t="shared" si="46"/>
        <v>56</v>
      </c>
      <c r="X220" s="60"/>
      <c r="AB220" s="51"/>
      <c r="AC220" s="51"/>
      <c r="AD220" s="51"/>
    </row>
    <row r="221" spans="1:30" x14ac:dyDescent="0.3">
      <c r="A221" s="50">
        <v>7</v>
      </c>
      <c r="B221" s="51">
        <v>13</v>
      </c>
      <c r="C221" s="49">
        <v>14</v>
      </c>
      <c r="D221" s="49">
        <v>14</v>
      </c>
      <c r="E221" s="49">
        <v>14</v>
      </c>
      <c r="F221" s="49">
        <v>12</v>
      </c>
      <c r="G221" s="51">
        <v>15</v>
      </c>
      <c r="H221" s="51"/>
      <c r="J221" s="51"/>
      <c r="O221" s="49">
        <f t="shared" si="42"/>
        <v>41</v>
      </c>
      <c r="P221" s="49">
        <f t="shared" si="43"/>
        <v>41</v>
      </c>
      <c r="Q221" s="49">
        <f t="shared" si="44"/>
        <v>0</v>
      </c>
      <c r="R221" s="49">
        <f t="shared" si="45"/>
        <v>0</v>
      </c>
      <c r="T221" s="49">
        <f t="shared" si="46"/>
        <v>82</v>
      </c>
      <c r="X221" s="60"/>
      <c r="Z221" s="51"/>
      <c r="AB221" s="51"/>
      <c r="AC221" s="51"/>
      <c r="AD221" s="51"/>
    </row>
    <row r="222" spans="1:30" x14ac:dyDescent="0.3">
      <c r="A222" s="50">
        <v>8</v>
      </c>
      <c r="B222" s="51">
        <v>139</v>
      </c>
      <c r="C222" s="51">
        <v>105</v>
      </c>
      <c r="D222" s="51">
        <v>107</v>
      </c>
      <c r="E222" s="49">
        <v>108</v>
      </c>
      <c r="F222" s="49">
        <v>97</v>
      </c>
      <c r="G222" s="49">
        <v>103</v>
      </c>
      <c r="H222" s="51"/>
      <c r="I222" s="51"/>
      <c r="J222" s="51"/>
      <c r="L222" s="51"/>
      <c r="O222" s="49">
        <f t="shared" si="42"/>
        <v>351</v>
      </c>
      <c r="P222" s="49">
        <f t="shared" si="43"/>
        <v>308</v>
      </c>
      <c r="Q222" s="49">
        <f t="shared" si="44"/>
        <v>0</v>
      </c>
      <c r="R222" s="49">
        <f t="shared" si="45"/>
        <v>0</v>
      </c>
      <c r="T222" s="49">
        <f t="shared" si="46"/>
        <v>659</v>
      </c>
      <c r="X222" s="60"/>
      <c r="AB222" s="51"/>
      <c r="AC222" s="51"/>
      <c r="AD222" s="51"/>
    </row>
    <row r="223" spans="1:30" x14ac:dyDescent="0.3">
      <c r="A223" s="50">
        <v>9</v>
      </c>
      <c r="B223" s="51">
        <v>10</v>
      </c>
      <c r="C223" s="51">
        <v>11</v>
      </c>
      <c r="D223" s="49">
        <v>17</v>
      </c>
      <c r="E223" s="51">
        <v>15</v>
      </c>
      <c r="F223" s="51">
        <v>13</v>
      </c>
      <c r="G223" s="49">
        <v>13</v>
      </c>
      <c r="H223" s="51"/>
      <c r="I223" s="51"/>
      <c r="J223" s="51"/>
      <c r="M223" s="51"/>
      <c r="O223" s="49">
        <f t="shared" si="42"/>
        <v>38</v>
      </c>
      <c r="P223" s="49">
        <f t="shared" si="43"/>
        <v>41</v>
      </c>
      <c r="Q223" s="49">
        <f t="shared" si="44"/>
        <v>0</v>
      </c>
      <c r="R223" s="49">
        <f t="shared" si="45"/>
        <v>0</v>
      </c>
      <c r="T223" s="49">
        <f t="shared" si="46"/>
        <v>79</v>
      </c>
      <c r="X223" s="60"/>
      <c r="AA223" s="51"/>
      <c r="AB223" s="51"/>
      <c r="AC223" s="51"/>
      <c r="AD223" s="51"/>
    </row>
    <row r="224" spans="1:30" x14ac:dyDescent="0.3">
      <c r="A224" s="50">
        <v>10</v>
      </c>
      <c r="B224" s="51">
        <v>46</v>
      </c>
      <c r="C224" s="51">
        <v>37</v>
      </c>
      <c r="D224" s="51">
        <v>36</v>
      </c>
      <c r="E224" s="49">
        <v>41</v>
      </c>
      <c r="F224" s="49">
        <v>42</v>
      </c>
      <c r="G224" s="51">
        <v>45</v>
      </c>
      <c r="H224" s="51"/>
      <c r="I224" s="51"/>
      <c r="J224" s="51"/>
      <c r="L224" s="51"/>
      <c r="O224" s="49">
        <f t="shared" si="42"/>
        <v>119</v>
      </c>
      <c r="P224" s="49">
        <f t="shared" si="43"/>
        <v>128</v>
      </c>
      <c r="Q224" s="49">
        <f t="shared" si="44"/>
        <v>0</v>
      </c>
      <c r="R224" s="49">
        <f t="shared" si="45"/>
        <v>0</v>
      </c>
      <c r="T224" s="49">
        <f t="shared" si="46"/>
        <v>247</v>
      </c>
      <c r="X224" s="60"/>
      <c r="AB224" s="51"/>
      <c r="AC224" s="51"/>
      <c r="AD224" s="51"/>
    </row>
    <row r="225" spans="1:30" x14ac:dyDescent="0.3">
      <c r="A225" s="50">
        <v>11</v>
      </c>
      <c r="B225" s="51">
        <v>45</v>
      </c>
      <c r="C225" s="51">
        <v>41</v>
      </c>
      <c r="D225" s="51">
        <v>43</v>
      </c>
      <c r="E225" s="51">
        <v>50</v>
      </c>
      <c r="F225" s="51">
        <v>45</v>
      </c>
      <c r="G225" s="49">
        <v>49</v>
      </c>
      <c r="H225" s="51"/>
      <c r="I225" s="51"/>
      <c r="J225" s="51"/>
      <c r="M225" s="51"/>
      <c r="O225" s="49">
        <f t="shared" si="42"/>
        <v>129</v>
      </c>
      <c r="P225" s="49">
        <f t="shared" si="43"/>
        <v>144</v>
      </c>
      <c r="Q225" s="49">
        <f t="shared" si="44"/>
        <v>0</v>
      </c>
      <c r="R225" s="49">
        <f t="shared" si="45"/>
        <v>0</v>
      </c>
      <c r="T225" s="49">
        <f t="shared" si="46"/>
        <v>273</v>
      </c>
      <c r="X225" s="60"/>
      <c r="Z225" s="51"/>
      <c r="AA225" s="51"/>
      <c r="AB225" s="51"/>
      <c r="AC225" s="51"/>
      <c r="AD225" s="51"/>
    </row>
    <row r="226" spans="1:30" x14ac:dyDescent="0.3">
      <c r="A226" s="50">
        <v>12</v>
      </c>
      <c r="B226" s="51">
        <v>182</v>
      </c>
      <c r="C226" s="51">
        <v>150</v>
      </c>
      <c r="D226" s="51">
        <v>151</v>
      </c>
      <c r="E226" s="51">
        <v>153</v>
      </c>
      <c r="F226" s="51">
        <v>152</v>
      </c>
      <c r="G226" s="51">
        <v>149</v>
      </c>
      <c r="H226" s="51"/>
      <c r="I226" s="51"/>
      <c r="J226" s="51"/>
      <c r="L226" s="51"/>
      <c r="O226" s="49">
        <f t="shared" si="42"/>
        <v>483</v>
      </c>
      <c r="P226" s="49">
        <f t="shared" si="43"/>
        <v>454</v>
      </c>
      <c r="Q226" s="49">
        <f t="shared" si="44"/>
        <v>0</v>
      </c>
      <c r="R226" s="49">
        <f t="shared" si="45"/>
        <v>0</v>
      </c>
      <c r="T226" s="49">
        <f t="shared" si="46"/>
        <v>937</v>
      </c>
      <c r="X226" s="60"/>
      <c r="AB226" s="51"/>
      <c r="AC226" s="51"/>
      <c r="AD226" s="51"/>
    </row>
    <row r="227" spans="1:30" x14ac:dyDescent="0.3">
      <c r="A227" s="50">
        <v>13</v>
      </c>
      <c r="B227" s="51">
        <v>27</v>
      </c>
      <c r="C227" s="51">
        <v>23</v>
      </c>
      <c r="D227" s="49">
        <v>24</v>
      </c>
      <c r="E227" s="51">
        <v>24</v>
      </c>
      <c r="F227" s="49">
        <v>17</v>
      </c>
      <c r="G227" s="51">
        <v>19</v>
      </c>
      <c r="L227" s="51"/>
      <c r="M227" s="51"/>
      <c r="O227" s="49">
        <f t="shared" si="42"/>
        <v>74</v>
      </c>
      <c r="P227" s="49">
        <f t="shared" si="43"/>
        <v>60</v>
      </c>
      <c r="Q227" s="49">
        <f t="shared" si="44"/>
        <v>0</v>
      </c>
      <c r="R227" s="49">
        <f t="shared" si="45"/>
        <v>0</v>
      </c>
      <c r="T227" s="49">
        <f t="shared" si="46"/>
        <v>134</v>
      </c>
      <c r="X227" s="60"/>
      <c r="Z227" s="51"/>
      <c r="AA227" s="51"/>
      <c r="AB227" s="51"/>
      <c r="AC227" s="51"/>
      <c r="AD227" s="51"/>
    </row>
    <row r="228" spans="1:30" x14ac:dyDescent="0.3">
      <c r="A228" s="50">
        <v>14</v>
      </c>
      <c r="B228" s="51">
        <v>41</v>
      </c>
      <c r="C228" s="51">
        <v>44</v>
      </c>
      <c r="D228" s="51">
        <v>46</v>
      </c>
      <c r="E228" s="51">
        <v>40</v>
      </c>
      <c r="F228" s="51">
        <v>39</v>
      </c>
      <c r="G228" s="51">
        <v>32</v>
      </c>
      <c r="H228" s="51"/>
      <c r="I228" s="51"/>
      <c r="J228" s="51"/>
      <c r="L228" s="51"/>
      <c r="M228" s="51"/>
      <c r="O228" s="49">
        <f t="shared" si="42"/>
        <v>131</v>
      </c>
      <c r="P228" s="49">
        <f t="shared" si="43"/>
        <v>111</v>
      </c>
      <c r="Q228" s="49">
        <f t="shared" si="44"/>
        <v>0</v>
      </c>
      <c r="R228" s="49">
        <f t="shared" si="45"/>
        <v>0</v>
      </c>
      <c r="T228" s="49">
        <f t="shared" si="46"/>
        <v>242</v>
      </c>
      <c r="X228" s="60"/>
      <c r="Z228" s="51"/>
      <c r="AA228" s="51"/>
      <c r="AB228" s="51"/>
      <c r="AC228" s="51"/>
      <c r="AD228" s="51"/>
    </row>
    <row r="229" spans="1:30" x14ac:dyDescent="0.3">
      <c r="A229" s="50">
        <v>15</v>
      </c>
      <c r="B229" s="51">
        <v>91</v>
      </c>
      <c r="C229" s="51">
        <v>80</v>
      </c>
      <c r="D229" s="51">
        <v>83</v>
      </c>
      <c r="E229" s="51">
        <v>84</v>
      </c>
      <c r="F229" s="51">
        <v>76</v>
      </c>
      <c r="G229" s="51">
        <v>74</v>
      </c>
      <c r="H229" s="51"/>
      <c r="I229" s="51"/>
      <c r="J229" s="51"/>
      <c r="L229" s="51"/>
      <c r="M229" s="51"/>
      <c r="O229" s="49">
        <f t="shared" si="42"/>
        <v>254</v>
      </c>
      <c r="P229" s="49">
        <f t="shared" si="43"/>
        <v>234</v>
      </c>
      <c r="Q229" s="49">
        <f t="shared" si="44"/>
        <v>0</v>
      </c>
      <c r="R229" s="49">
        <f t="shared" si="45"/>
        <v>0</v>
      </c>
      <c r="T229" s="49">
        <f t="shared" si="46"/>
        <v>488</v>
      </c>
      <c r="X229" s="60"/>
      <c r="Z229" s="51"/>
      <c r="AA229" s="51"/>
      <c r="AB229" s="51"/>
      <c r="AC229" s="51"/>
      <c r="AD229" s="51"/>
    </row>
    <row r="230" spans="1:30" x14ac:dyDescent="0.3">
      <c r="A230" s="50">
        <v>16</v>
      </c>
      <c r="B230" s="51">
        <v>59</v>
      </c>
      <c r="C230" s="51">
        <v>51</v>
      </c>
      <c r="D230" s="51">
        <v>50</v>
      </c>
      <c r="E230" s="51">
        <v>58</v>
      </c>
      <c r="F230" s="51">
        <v>49</v>
      </c>
      <c r="G230" s="51">
        <v>49</v>
      </c>
      <c r="H230" s="51"/>
      <c r="I230" s="51"/>
      <c r="J230" s="51"/>
      <c r="L230" s="51"/>
      <c r="M230" s="51"/>
      <c r="O230" s="49">
        <f t="shared" si="42"/>
        <v>160</v>
      </c>
      <c r="P230" s="49">
        <f t="shared" si="43"/>
        <v>156</v>
      </c>
      <c r="Q230" s="49">
        <f t="shared" si="44"/>
        <v>0</v>
      </c>
      <c r="R230" s="49">
        <f t="shared" si="45"/>
        <v>0</v>
      </c>
      <c r="T230" s="49">
        <f t="shared" si="46"/>
        <v>316</v>
      </c>
      <c r="X230" s="60"/>
      <c r="Z230" s="51"/>
      <c r="AA230" s="51"/>
      <c r="AB230" s="51"/>
      <c r="AC230" s="51"/>
      <c r="AD230" s="51"/>
    </row>
    <row r="231" spans="1:30" x14ac:dyDescent="0.3">
      <c r="A231" s="50">
        <v>17</v>
      </c>
      <c r="B231" s="51">
        <v>47</v>
      </c>
      <c r="C231" s="51">
        <v>48</v>
      </c>
      <c r="D231" s="51">
        <v>50</v>
      </c>
      <c r="E231" s="51">
        <v>54</v>
      </c>
      <c r="F231" s="51">
        <v>45</v>
      </c>
      <c r="G231" s="51">
        <v>43</v>
      </c>
      <c r="H231" s="51"/>
      <c r="I231" s="51"/>
      <c r="J231" s="51"/>
      <c r="L231" s="51"/>
      <c r="M231" s="51"/>
      <c r="O231" s="49">
        <f t="shared" si="42"/>
        <v>145</v>
      </c>
      <c r="P231" s="49">
        <f t="shared" si="43"/>
        <v>142</v>
      </c>
      <c r="Q231" s="49">
        <f t="shared" si="44"/>
        <v>0</v>
      </c>
      <c r="R231" s="49">
        <f t="shared" si="45"/>
        <v>0</v>
      </c>
      <c r="T231" s="49">
        <f t="shared" si="46"/>
        <v>287</v>
      </c>
      <c r="X231" s="60"/>
      <c r="Z231" s="51"/>
      <c r="AA231" s="51"/>
      <c r="AB231" s="51"/>
      <c r="AC231" s="51"/>
      <c r="AD231" s="51"/>
    </row>
    <row r="232" spans="1:30" x14ac:dyDescent="0.3">
      <c r="A232" s="50">
        <v>18</v>
      </c>
      <c r="B232" s="51">
        <v>19</v>
      </c>
      <c r="C232" s="51">
        <v>22</v>
      </c>
      <c r="D232" s="51">
        <v>18</v>
      </c>
      <c r="E232" s="51">
        <v>16</v>
      </c>
      <c r="F232" s="51">
        <v>16</v>
      </c>
      <c r="G232" s="51">
        <v>19</v>
      </c>
      <c r="H232" s="51"/>
      <c r="I232" s="51"/>
      <c r="J232" s="51"/>
      <c r="L232" s="51"/>
      <c r="M232" s="51"/>
      <c r="O232" s="49">
        <f t="shared" si="42"/>
        <v>59</v>
      </c>
      <c r="P232" s="49">
        <f t="shared" si="43"/>
        <v>51</v>
      </c>
      <c r="Q232" s="49">
        <f t="shared" si="44"/>
        <v>0</v>
      </c>
      <c r="R232" s="49">
        <f t="shared" si="45"/>
        <v>0</v>
      </c>
      <c r="T232" s="49">
        <f t="shared" si="46"/>
        <v>110</v>
      </c>
      <c r="X232" s="60"/>
      <c r="Z232" s="51"/>
      <c r="AA232" s="51"/>
      <c r="AB232" s="51"/>
      <c r="AC232" s="51"/>
      <c r="AD232" s="51"/>
    </row>
    <row r="233" spans="1:30" x14ac:dyDescent="0.3">
      <c r="A233" s="50">
        <v>19</v>
      </c>
      <c r="B233" s="51">
        <v>15</v>
      </c>
      <c r="C233" s="51">
        <v>13</v>
      </c>
      <c r="D233" s="51">
        <v>14</v>
      </c>
      <c r="E233" s="49">
        <v>14</v>
      </c>
      <c r="F233" s="51">
        <v>13</v>
      </c>
      <c r="G233" s="51">
        <v>13</v>
      </c>
      <c r="H233" s="51"/>
      <c r="I233" s="51"/>
      <c r="O233" s="49">
        <f t="shared" si="42"/>
        <v>42</v>
      </c>
      <c r="P233" s="49">
        <f t="shared" si="43"/>
        <v>40</v>
      </c>
      <c r="Q233" s="49">
        <f t="shared" si="44"/>
        <v>0</v>
      </c>
      <c r="R233" s="49">
        <f t="shared" si="45"/>
        <v>0</v>
      </c>
      <c r="T233" s="49">
        <f t="shared" si="46"/>
        <v>82</v>
      </c>
      <c r="X233" s="60"/>
      <c r="AB233" s="51"/>
      <c r="AC233" s="51"/>
      <c r="AD233" s="51"/>
    </row>
    <row r="234" spans="1:30" x14ac:dyDescent="0.3">
      <c r="A234" s="50">
        <v>20</v>
      </c>
      <c r="B234" s="51">
        <v>25</v>
      </c>
      <c r="C234" s="51">
        <v>23</v>
      </c>
      <c r="D234" s="51">
        <v>22</v>
      </c>
      <c r="E234" s="51">
        <v>26</v>
      </c>
      <c r="F234" s="49">
        <v>25</v>
      </c>
      <c r="G234" s="49">
        <v>25</v>
      </c>
      <c r="H234" s="51"/>
      <c r="I234" s="51"/>
      <c r="J234" s="51"/>
      <c r="L234" s="51"/>
      <c r="M234" s="51"/>
      <c r="O234" s="49">
        <f t="shared" si="42"/>
        <v>70</v>
      </c>
      <c r="P234" s="49">
        <f t="shared" si="43"/>
        <v>76</v>
      </c>
      <c r="Q234" s="49">
        <f t="shared" si="44"/>
        <v>0</v>
      </c>
      <c r="R234" s="49">
        <f t="shared" si="45"/>
        <v>0</v>
      </c>
      <c r="T234" s="49">
        <f t="shared" si="46"/>
        <v>146</v>
      </c>
      <c r="X234" s="60"/>
      <c r="Z234" s="51"/>
      <c r="AA234" s="51"/>
      <c r="AB234" s="51"/>
      <c r="AC234" s="51"/>
      <c r="AD234" s="51"/>
    </row>
    <row r="235" spans="1:30" x14ac:dyDescent="0.3">
      <c r="A235" s="50">
        <v>21</v>
      </c>
      <c r="B235" s="51">
        <v>81</v>
      </c>
      <c r="C235" s="51">
        <v>63</v>
      </c>
      <c r="D235" s="51">
        <v>49</v>
      </c>
      <c r="E235" s="51">
        <v>53</v>
      </c>
      <c r="F235" s="49">
        <v>50</v>
      </c>
      <c r="G235" s="49">
        <v>55</v>
      </c>
      <c r="H235" s="51"/>
      <c r="I235" s="51"/>
      <c r="J235" s="51"/>
      <c r="O235" s="49">
        <f t="shared" si="42"/>
        <v>193</v>
      </c>
      <c r="P235" s="49">
        <f t="shared" si="43"/>
        <v>158</v>
      </c>
      <c r="Q235" s="49">
        <f t="shared" si="44"/>
        <v>0</v>
      </c>
      <c r="R235" s="49">
        <f t="shared" si="45"/>
        <v>0</v>
      </c>
      <c r="T235" s="49">
        <f t="shared" si="46"/>
        <v>351</v>
      </c>
      <c r="X235" s="60"/>
      <c r="AB235" s="51"/>
      <c r="AC235" s="51"/>
      <c r="AD235" s="51"/>
    </row>
    <row r="236" spans="1:30" x14ac:dyDescent="0.3">
      <c r="A236" s="50">
        <v>22</v>
      </c>
      <c r="B236" s="51">
        <v>124</v>
      </c>
      <c r="C236" s="51">
        <v>93</v>
      </c>
      <c r="D236" s="51">
        <v>84</v>
      </c>
      <c r="E236" s="51">
        <v>88</v>
      </c>
      <c r="F236" s="51">
        <v>79</v>
      </c>
      <c r="G236" s="49">
        <v>95</v>
      </c>
      <c r="H236" s="51"/>
      <c r="M236" s="51"/>
      <c r="O236" s="49">
        <f t="shared" si="42"/>
        <v>301</v>
      </c>
      <c r="P236" s="49">
        <f t="shared" si="43"/>
        <v>262</v>
      </c>
      <c r="Q236" s="49">
        <f>SUM(H236:J236)</f>
        <v>0</v>
      </c>
      <c r="R236" s="49">
        <f t="shared" si="45"/>
        <v>0</v>
      </c>
      <c r="T236" s="49">
        <f t="shared" si="46"/>
        <v>563</v>
      </c>
      <c r="X236" s="60"/>
      <c r="Z236" s="51"/>
      <c r="AA236" s="51"/>
      <c r="AB236" s="51"/>
      <c r="AC236" s="51"/>
      <c r="AD236" s="51"/>
    </row>
    <row r="237" spans="1:30" x14ac:dyDescent="0.3">
      <c r="A237" s="50">
        <v>23</v>
      </c>
      <c r="B237" s="51">
        <v>191</v>
      </c>
      <c r="C237" s="51">
        <v>126</v>
      </c>
      <c r="D237" s="51">
        <v>105</v>
      </c>
      <c r="E237" s="51">
        <v>92</v>
      </c>
      <c r="F237" s="51">
        <v>96</v>
      </c>
      <c r="G237" s="51">
        <v>97</v>
      </c>
      <c r="H237" s="51"/>
      <c r="I237" s="51"/>
      <c r="O237" s="49">
        <f t="shared" si="42"/>
        <v>422</v>
      </c>
      <c r="P237" s="49">
        <f t="shared" si="43"/>
        <v>285</v>
      </c>
      <c r="Q237" s="49">
        <f>SUM(H237:J237)</f>
        <v>0</v>
      </c>
      <c r="R237" s="49">
        <f t="shared" si="45"/>
        <v>0</v>
      </c>
      <c r="T237" s="49">
        <f t="shared" si="46"/>
        <v>707</v>
      </c>
      <c r="X237" s="60"/>
      <c r="AB237" s="51"/>
      <c r="AC237" s="51"/>
      <c r="AD237" s="51"/>
    </row>
    <row r="238" spans="1:30" x14ac:dyDescent="0.3">
      <c r="A238" s="50">
        <v>24</v>
      </c>
      <c r="B238" s="51">
        <v>48</v>
      </c>
      <c r="C238" s="51">
        <v>45</v>
      </c>
      <c r="D238" s="51">
        <v>52</v>
      </c>
      <c r="E238" s="49">
        <v>46</v>
      </c>
      <c r="F238" s="51">
        <v>47</v>
      </c>
      <c r="G238" s="51">
        <v>48</v>
      </c>
      <c r="H238" s="51"/>
      <c r="I238" s="51"/>
      <c r="L238" s="51"/>
      <c r="O238" s="49">
        <f>SUM(B238:D238)</f>
        <v>145</v>
      </c>
      <c r="P238" s="49">
        <f>SUM(E238:G238)</f>
        <v>141</v>
      </c>
      <c r="Q238" s="49">
        <f>SUM(H238:J238)</f>
        <v>0</v>
      </c>
      <c r="R238" s="49">
        <f>SUM(K238:M238)</f>
        <v>0</v>
      </c>
      <c r="T238" s="49">
        <f t="shared" si="46"/>
        <v>286</v>
      </c>
      <c r="X238" s="60"/>
      <c r="AB238" s="51"/>
    </row>
    <row r="239" spans="1:30" x14ac:dyDescent="0.3">
      <c r="A239" s="64" t="s">
        <v>4</v>
      </c>
      <c r="B239" s="65">
        <f t="shared" ref="B239:M239" si="47">SUM(B215:B238)</f>
        <v>1311</v>
      </c>
      <c r="C239" s="65">
        <f t="shared" si="47"/>
        <v>1090</v>
      </c>
      <c r="D239" s="65">
        <f t="shared" si="47"/>
        <v>1072</v>
      </c>
      <c r="E239" s="65">
        <f t="shared" si="47"/>
        <v>1080</v>
      </c>
      <c r="F239" s="65">
        <f t="shared" si="47"/>
        <v>1014</v>
      </c>
      <c r="G239" s="65">
        <f t="shared" si="47"/>
        <v>1040</v>
      </c>
      <c r="H239" s="65">
        <f t="shared" si="47"/>
        <v>0</v>
      </c>
      <c r="I239" s="65">
        <f t="shared" si="47"/>
        <v>0</v>
      </c>
      <c r="J239" s="65">
        <f t="shared" si="47"/>
        <v>0</v>
      </c>
      <c r="K239" s="65">
        <f t="shared" si="47"/>
        <v>0</v>
      </c>
      <c r="L239" s="65">
        <f t="shared" si="47"/>
        <v>0</v>
      </c>
      <c r="M239" s="65">
        <f t="shared" si="47"/>
        <v>0</v>
      </c>
      <c r="O239" s="65">
        <f>SUM(O215:O238)</f>
        <v>3473</v>
      </c>
      <c r="P239" s="65">
        <f>SUM(P215:P238)</f>
        <v>3134</v>
      </c>
      <c r="Q239" s="65">
        <f>SUM(Q215:Q238)</f>
        <v>0</v>
      </c>
      <c r="R239" s="65">
        <f>SUM(R215:R238)</f>
        <v>0</v>
      </c>
      <c r="T239" s="65">
        <f>SUM(T215:T238)</f>
        <v>6607</v>
      </c>
      <c r="X239" s="60"/>
      <c r="Z239" s="51"/>
    </row>
    <row r="240" spans="1:30" x14ac:dyDescent="0.3">
      <c r="X240" s="60"/>
    </row>
    <row r="241" spans="24:24" x14ac:dyDescent="0.3">
      <c r="X241" s="60"/>
    </row>
    <row r="242" spans="24:24" x14ac:dyDescent="0.3">
      <c r="X242" s="60"/>
    </row>
    <row r="243" spans="24:24" x14ac:dyDescent="0.3">
      <c r="X243" s="60"/>
    </row>
    <row r="244" spans="24:24" x14ac:dyDescent="0.3">
      <c r="X244" s="60"/>
    </row>
    <row r="245" spans="24:24" x14ac:dyDescent="0.3">
      <c r="X245" s="60"/>
    </row>
    <row r="246" spans="24:24" x14ac:dyDescent="0.3">
      <c r="X246" s="60"/>
    </row>
    <row r="247" spans="24:24" x14ac:dyDescent="0.3">
      <c r="X247" s="60"/>
    </row>
    <row r="248" spans="24:24" x14ac:dyDescent="0.3">
      <c r="X248" s="60"/>
    </row>
    <row r="249" spans="24:24" x14ac:dyDescent="0.3">
      <c r="X249" s="60"/>
    </row>
    <row r="250" spans="24:24" x14ac:dyDescent="0.3">
      <c r="X250" s="60"/>
    </row>
    <row r="251" spans="24:24" x14ac:dyDescent="0.3">
      <c r="X251" s="60"/>
    </row>
    <row r="252" spans="24:24" x14ac:dyDescent="0.3">
      <c r="X252" s="60"/>
    </row>
    <row r="253" spans="24:24" x14ac:dyDescent="0.3">
      <c r="X253" s="60"/>
    </row>
    <row r="254" spans="24:24" x14ac:dyDescent="0.3">
      <c r="X254" s="60"/>
    </row>
    <row r="255" spans="24:24" x14ac:dyDescent="0.3">
      <c r="X255" s="60"/>
    </row>
    <row r="256" spans="24:24" x14ac:dyDescent="0.3">
      <c r="X256" s="60"/>
    </row>
    <row r="257" spans="24:24" x14ac:dyDescent="0.3">
      <c r="X257" s="60"/>
    </row>
    <row r="258" spans="24:24" x14ac:dyDescent="0.3">
      <c r="X258" s="60"/>
    </row>
    <row r="259" spans="24:24" x14ac:dyDescent="0.3">
      <c r="X259" s="60"/>
    </row>
    <row r="260" spans="24:24" x14ac:dyDescent="0.3">
      <c r="X260" s="60"/>
    </row>
    <row r="261" spans="24:24" x14ac:dyDescent="0.3">
      <c r="X261" s="60"/>
    </row>
    <row r="262" spans="24:24" x14ac:dyDescent="0.3">
      <c r="X262" s="60"/>
    </row>
    <row r="263" spans="24:24" x14ac:dyDescent="0.3">
      <c r="X263" s="60"/>
    </row>
    <row r="264" spans="24:24" x14ac:dyDescent="0.3">
      <c r="X264" s="60"/>
    </row>
    <row r="265" spans="24:24" x14ac:dyDescent="0.3">
      <c r="X265" s="60"/>
    </row>
    <row r="266" spans="24:24" x14ac:dyDescent="0.3">
      <c r="X266" s="60"/>
    </row>
    <row r="267" spans="24:24" x14ac:dyDescent="0.3">
      <c r="X267" s="60"/>
    </row>
    <row r="268" spans="24:24" x14ac:dyDescent="0.3">
      <c r="X268" s="60"/>
    </row>
    <row r="269" spans="24:24" x14ac:dyDescent="0.3">
      <c r="X269" s="60"/>
    </row>
    <row r="270" spans="24:24" x14ac:dyDescent="0.3">
      <c r="X270" s="60"/>
    </row>
    <row r="271" spans="24:24" x14ac:dyDescent="0.3">
      <c r="X271" s="60"/>
    </row>
    <row r="272" spans="24:24" x14ac:dyDescent="0.3">
      <c r="X272" s="60"/>
    </row>
    <row r="273" spans="24:24" x14ac:dyDescent="0.3">
      <c r="X273" s="60"/>
    </row>
    <row r="274" spans="24:24" x14ac:dyDescent="0.3">
      <c r="X274" s="60"/>
    </row>
    <row r="275" spans="24:24" x14ac:dyDescent="0.3">
      <c r="X275" s="60"/>
    </row>
    <row r="276" spans="24:24" x14ac:dyDescent="0.3">
      <c r="X276" s="60"/>
    </row>
    <row r="277" spans="24:24" x14ac:dyDescent="0.3">
      <c r="X277" s="60"/>
    </row>
    <row r="278" spans="24:24" x14ac:dyDescent="0.3">
      <c r="X278" s="60"/>
    </row>
    <row r="279" spans="24:24" x14ac:dyDescent="0.3">
      <c r="X279" s="60"/>
    </row>
    <row r="280" spans="24:24" x14ac:dyDescent="0.3">
      <c r="X280" s="60"/>
    </row>
    <row r="281" spans="24:24" x14ac:dyDescent="0.3">
      <c r="X281" s="60"/>
    </row>
    <row r="282" spans="24:24" x14ac:dyDescent="0.3">
      <c r="X282" s="60"/>
    </row>
    <row r="283" spans="24:24" x14ac:dyDescent="0.3">
      <c r="X283" s="60"/>
    </row>
    <row r="284" spans="24:24" x14ac:dyDescent="0.3">
      <c r="X284" s="60"/>
    </row>
    <row r="285" spans="24:24" x14ac:dyDescent="0.3">
      <c r="X285" s="60"/>
    </row>
    <row r="286" spans="24:24" x14ac:dyDescent="0.3">
      <c r="X286" s="60"/>
    </row>
    <row r="287" spans="24:24" x14ac:dyDescent="0.3">
      <c r="X287" s="60"/>
    </row>
    <row r="288" spans="24:24" x14ac:dyDescent="0.3">
      <c r="X288" s="60"/>
    </row>
    <row r="289" spans="24:24" x14ac:dyDescent="0.3">
      <c r="X289" s="60"/>
    </row>
    <row r="290" spans="24:24" x14ac:dyDescent="0.3">
      <c r="X290" s="60"/>
    </row>
    <row r="291" spans="24:24" x14ac:dyDescent="0.3">
      <c r="X291" s="60"/>
    </row>
    <row r="292" spans="24:24" x14ac:dyDescent="0.3">
      <c r="X292" s="60"/>
    </row>
    <row r="293" spans="24:24" x14ac:dyDescent="0.3">
      <c r="X293" s="60"/>
    </row>
    <row r="294" spans="24:24" x14ac:dyDescent="0.3">
      <c r="X294" s="60"/>
    </row>
    <row r="295" spans="24:24" x14ac:dyDescent="0.3">
      <c r="X295" s="60"/>
    </row>
    <row r="296" spans="24:24" x14ac:dyDescent="0.3">
      <c r="X296" s="60"/>
    </row>
    <row r="297" spans="24:24" x14ac:dyDescent="0.3">
      <c r="X297" s="60"/>
    </row>
    <row r="298" spans="24:24" x14ac:dyDescent="0.3">
      <c r="X298" s="60"/>
    </row>
    <row r="299" spans="24:24" x14ac:dyDescent="0.3">
      <c r="X299" s="60"/>
    </row>
    <row r="300" spans="24:24" x14ac:dyDescent="0.3">
      <c r="X300" s="60"/>
    </row>
    <row r="301" spans="24:24" x14ac:dyDescent="0.3">
      <c r="X301" s="60"/>
    </row>
    <row r="302" spans="24:24" x14ac:dyDescent="0.3">
      <c r="X302" s="60"/>
    </row>
    <row r="303" spans="24:24" x14ac:dyDescent="0.3">
      <c r="X303" s="60"/>
    </row>
    <row r="304" spans="24:24" x14ac:dyDescent="0.3">
      <c r="X304" s="60"/>
    </row>
    <row r="305" spans="24:24" x14ac:dyDescent="0.3">
      <c r="X305" s="60"/>
    </row>
    <row r="306" spans="24:24" x14ac:dyDescent="0.3">
      <c r="X306" s="60"/>
    </row>
    <row r="307" spans="24:24" x14ac:dyDescent="0.3">
      <c r="X307" s="60"/>
    </row>
    <row r="308" spans="24:24" x14ac:dyDescent="0.3">
      <c r="X308" s="60"/>
    </row>
    <row r="309" spans="24:24" x14ac:dyDescent="0.3">
      <c r="X309" s="60"/>
    </row>
    <row r="310" spans="24:24" x14ac:dyDescent="0.3">
      <c r="X310" s="60"/>
    </row>
    <row r="311" spans="24:24" x14ac:dyDescent="0.3">
      <c r="X311" s="60"/>
    </row>
    <row r="312" spans="24:24" x14ac:dyDescent="0.3">
      <c r="X312" s="60"/>
    </row>
    <row r="313" spans="24:24" x14ac:dyDescent="0.3">
      <c r="X313" s="60"/>
    </row>
    <row r="314" spans="24:24" x14ac:dyDescent="0.3">
      <c r="X314" s="60"/>
    </row>
    <row r="315" spans="24:24" x14ac:dyDescent="0.3">
      <c r="X315" s="60"/>
    </row>
    <row r="316" spans="24:24" x14ac:dyDescent="0.3">
      <c r="X316" s="60"/>
    </row>
    <row r="317" spans="24:24" x14ac:dyDescent="0.3">
      <c r="X317" s="60"/>
    </row>
    <row r="318" spans="24:24" x14ac:dyDescent="0.3">
      <c r="X318" s="60"/>
    </row>
    <row r="319" spans="24:24" x14ac:dyDescent="0.3">
      <c r="X319" s="60"/>
    </row>
    <row r="320" spans="24:24" x14ac:dyDescent="0.3">
      <c r="X320" s="60"/>
    </row>
    <row r="321" spans="24:24" x14ac:dyDescent="0.3">
      <c r="X321" s="60"/>
    </row>
    <row r="322" spans="24:24" x14ac:dyDescent="0.3">
      <c r="X322" s="60"/>
    </row>
    <row r="323" spans="24:24" x14ac:dyDescent="0.3">
      <c r="X323" s="60"/>
    </row>
    <row r="324" spans="24:24" x14ac:dyDescent="0.3">
      <c r="X324" s="60"/>
    </row>
    <row r="325" spans="24:24" x14ac:dyDescent="0.3">
      <c r="X325" s="60"/>
    </row>
    <row r="326" spans="24:24" x14ac:dyDescent="0.3">
      <c r="X326" s="60"/>
    </row>
    <row r="327" spans="24:24" x14ac:dyDescent="0.3">
      <c r="X327" s="60"/>
    </row>
    <row r="328" spans="24:24" x14ac:dyDescent="0.3">
      <c r="X328" s="60"/>
    </row>
    <row r="329" spans="24:24" x14ac:dyDescent="0.3">
      <c r="X329" s="60"/>
    </row>
    <row r="330" spans="24:24" x14ac:dyDescent="0.3">
      <c r="X330" s="60"/>
    </row>
    <row r="331" spans="24:24" x14ac:dyDescent="0.3">
      <c r="X331" s="60"/>
    </row>
    <row r="332" spans="24:24" x14ac:dyDescent="0.3">
      <c r="X332" s="60"/>
    </row>
    <row r="333" spans="24:24" x14ac:dyDescent="0.3">
      <c r="X333" s="60"/>
    </row>
    <row r="334" spans="24:24" x14ac:dyDescent="0.3">
      <c r="X334" s="60"/>
    </row>
    <row r="335" spans="24:24" x14ac:dyDescent="0.3">
      <c r="X335" s="60"/>
    </row>
    <row r="336" spans="24:24" x14ac:dyDescent="0.3">
      <c r="X336" s="60"/>
    </row>
    <row r="337" spans="24:24" x14ac:dyDescent="0.3">
      <c r="X337" s="60"/>
    </row>
    <row r="338" spans="24:24" x14ac:dyDescent="0.3">
      <c r="X338" s="60"/>
    </row>
    <row r="339" spans="24:24" x14ac:dyDescent="0.3">
      <c r="X339" s="60"/>
    </row>
    <row r="340" spans="24:24" x14ac:dyDescent="0.3">
      <c r="X340" s="60"/>
    </row>
    <row r="341" spans="24:24" x14ac:dyDescent="0.3">
      <c r="X341" s="60"/>
    </row>
    <row r="342" spans="24:24" x14ac:dyDescent="0.3">
      <c r="X342" s="60"/>
    </row>
    <row r="343" spans="24:24" x14ac:dyDescent="0.3">
      <c r="X343" s="60"/>
    </row>
    <row r="344" spans="24:24" x14ac:dyDescent="0.3">
      <c r="X344" s="60"/>
    </row>
    <row r="345" spans="24:24" x14ac:dyDescent="0.3">
      <c r="X345" s="60"/>
    </row>
    <row r="346" spans="24:24" x14ac:dyDescent="0.3">
      <c r="X346" s="60"/>
    </row>
    <row r="347" spans="24:24" x14ac:dyDescent="0.3">
      <c r="X347" s="60"/>
    </row>
    <row r="348" spans="24:24" x14ac:dyDescent="0.3">
      <c r="X348" s="60"/>
    </row>
    <row r="349" spans="24:24" x14ac:dyDescent="0.3">
      <c r="X349" s="60"/>
    </row>
    <row r="350" spans="24:24" x14ac:dyDescent="0.3">
      <c r="X350" s="60"/>
    </row>
    <row r="351" spans="24:24" x14ac:dyDescent="0.3">
      <c r="X351" s="60"/>
    </row>
    <row r="352" spans="24:24" x14ac:dyDescent="0.3">
      <c r="X352" s="60"/>
    </row>
    <row r="353" spans="24:24" x14ac:dyDescent="0.3">
      <c r="X353" s="60"/>
    </row>
    <row r="354" spans="24:24" x14ac:dyDescent="0.3">
      <c r="X354" s="60"/>
    </row>
    <row r="355" spans="24:24" x14ac:dyDescent="0.3">
      <c r="X355" s="60"/>
    </row>
    <row r="356" spans="24:24" x14ac:dyDescent="0.3">
      <c r="X356" s="60"/>
    </row>
    <row r="357" spans="24:24" x14ac:dyDescent="0.3">
      <c r="X357" s="60"/>
    </row>
    <row r="358" spans="24:24" x14ac:dyDescent="0.3">
      <c r="X358" s="60"/>
    </row>
    <row r="359" spans="24:24" x14ac:dyDescent="0.3">
      <c r="X359" s="60"/>
    </row>
    <row r="360" spans="24:24" x14ac:dyDescent="0.3">
      <c r="X360" s="60"/>
    </row>
    <row r="361" spans="24:24" x14ac:dyDescent="0.3">
      <c r="X361" s="60"/>
    </row>
    <row r="362" spans="24:24" x14ac:dyDescent="0.3">
      <c r="X362" s="60"/>
    </row>
    <row r="363" spans="24:24" x14ac:dyDescent="0.3">
      <c r="X363" s="60"/>
    </row>
    <row r="364" spans="24:24" x14ac:dyDescent="0.3">
      <c r="X364" s="60"/>
    </row>
    <row r="365" spans="24:24" x14ac:dyDescent="0.3">
      <c r="X365" s="60"/>
    </row>
    <row r="366" spans="24:24" x14ac:dyDescent="0.3">
      <c r="X366" s="60"/>
    </row>
    <row r="367" spans="24:24" x14ac:dyDescent="0.3">
      <c r="X367" s="60"/>
    </row>
    <row r="368" spans="24:24" x14ac:dyDescent="0.3">
      <c r="X368" s="60"/>
    </row>
    <row r="369" spans="24:24" x14ac:dyDescent="0.3">
      <c r="X369" s="60"/>
    </row>
    <row r="370" spans="24:24" x14ac:dyDescent="0.3">
      <c r="X370" s="60"/>
    </row>
    <row r="371" spans="24:24" x14ac:dyDescent="0.3">
      <c r="X371" s="60"/>
    </row>
    <row r="372" spans="24:24" x14ac:dyDescent="0.3">
      <c r="X372" s="60"/>
    </row>
    <row r="373" spans="24:24" x14ac:dyDescent="0.3">
      <c r="X373" s="60"/>
    </row>
    <row r="374" spans="24:24" x14ac:dyDescent="0.3">
      <c r="X374" s="60"/>
    </row>
    <row r="375" spans="24:24" x14ac:dyDescent="0.3">
      <c r="X375" s="60"/>
    </row>
    <row r="376" spans="24:24" x14ac:dyDescent="0.3">
      <c r="X376" s="60"/>
    </row>
    <row r="377" spans="24:24" x14ac:dyDescent="0.3">
      <c r="X377" s="60"/>
    </row>
    <row r="378" spans="24:24" x14ac:dyDescent="0.3">
      <c r="X378" s="60"/>
    </row>
    <row r="379" spans="24:24" x14ac:dyDescent="0.3">
      <c r="X379" s="60"/>
    </row>
    <row r="380" spans="24:24" x14ac:dyDescent="0.3">
      <c r="X380" s="60"/>
    </row>
    <row r="381" spans="24:24" x14ac:dyDescent="0.3">
      <c r="X381" s="60"/>
    </row>
    <row r="382" spans="24:24" x14ac:dyDescent="0.3">
      <c r="X382" s="60"/>
    </row>
    <row r="383" spans="24:24" x14ac:dyDescent="0.3">
      <c r="X383" s="60"/>
    </row>
    <row r="384" spans="24:24" x14ac:dyDescent="0.3">
      <c r="X384" s="60"/>
    </row>
    <row r="385" spans="24:24" x14ac:dyDescent="0.3">
      <c r="X385" s="60"/>
    </row>
    <row r="386" spans="24:24" x14ac:dyDescent="0.3">
      <c r="X386" s="60"/>
    </row>
    <row r="387" spans="24:24" x14ac:dyDescent="0.3">
      <c r="X387" s="60"/>
    </row>
    <row r="388" spans="24:24" x14ac:dyDescent="0.3">
      <c r="X388" s="60"/>
    </row>
    <row r="389" spans="24:24" x14ac:dyDescent="0.3">
      <c r="X389" s="60"/>
    </row>
    <row r="390" spans="24:24" x14ac:dyDescent="0.3">
      <c r="X390" s="60"/>
    </row>
    <row r="391" spans="24:24" x14ac:dyDescent="0.3">
      <c r="X391" s="60"/>
    </row>
    <row r="392" spans="24:24" x14ac:dyDescent="0.3">
      <c r="X392" s="60"/>
    </row>
    <row r="393" spans="24:24" x14ac:dyDescent="0.3">
      <c r="X393" s="60"/>
    </row>
    <row r="394" spans="24:24" x14ac:dyDescent="0.3">
      <c r="X394" s="60"/>
    </row>
    <row r="395" spans="24:24" x14ac:dyDescent="0.3">
      <c r="X395" s="60"/>
    </row>
    <row r="396" spans="24:24" x14ac:dyDescent="0.3">
      <c r="X396" s="60"/>
    </row>
    <row r="397" spans="24:24" x14ac:dyDescent="0.3">
      <c r="X397" s="60"/>
    </row>
    <row r="398" spans="24:24" x14ac:dyDescent="0.3">
      <c r="X398" s="60"/>
    </row>
    <row r="399" spans="24:24" x14ac:dyDescent="0.3">
      <c r="X399" s="60"/>
    </row>
    <row r="400" spans="24:24" x14ac:dyDescent="0.3">
      <c r="X400" s="60"/>
    </row>
    <row r="401" spans="24:24" x14ac:dyDescent="0.3">
      <c r="X401" s="60"/>
    </row>
    <row r="402" spans="24:24" x14ac:dyDescent="0.3">
      <c r="X402" s="60"/>
    </row>
    <row r="403" spans="24:24" x14ac:dyDescent="0.3">
      <c r="X403" s="60"/>
    </row>
    <row r="404" spans="24:24" x14ac:dyDescent="0.3">
      <c r="X404" s="60"/>
    </row>
    <row r="405" spans="24:24" x14ac:dyDescent="0.3">
      <c r="X405" s="60"/>
    </row>
    <row r="406" spans="24:24" x14ac:dyDescent="0.3">
      <c r="X406" s="60"/>
    </row>
    <row r="407" spans="24:24" x14ac:dyDescent="0.3">
      <c r="X407" s="60"/>
    </row>
    <row r="408" spans="24:24" x14ac:dyDescent="0.3">
      <c r="X408" s="60"/>
    </row>
    <row r="409" spans="24:24" x14ac:dyDescent="0.3">
      <c r="X409" s="60"/>
    </row>
    <row r="410" spans="24:24" x14ac:dyDescent="0.3">
      <c r="X410" s="60"/>
    </row>
    <row r="411" spans="24:24" x14ac:dyDescent="0.3">
      <c r="X411" s="60"/>
    </row>
    <row r="412" spans="24:24" x14ac:dyDescent="0.3">
      <c r="X412" s="60"/>
    </row>
    <row r="413" spans="24:24" x14ac:dyDescent="0.3">
      <c r="X413" s="60"/>
    </row>
    <row r="414" spans="24:24" x14ac:dyDescent="0.3">
      <c r="X414" s="60"/>
    </row>
    <row r="415" spans="24:24" x14ac:dyDescent="0.3">
      <c r="X415" s="60"/>
    </row>
    <row r="416" spans="24:24" x14ac:dyDescent="0.3">
      <c r="X416" s="60"/>
    </row>
    <row r="417" spans="24:24" x14ac:dyDescent="0.3">
      <c r="X417" s="60"/>
    </row>
    <row r="418" spans="24:24" x14ac:dyDescent="0.3">
      <c r="X418" s="60"/>
    </row>
    <row r="419" spans="24:24" x14ac:dyDescent="0.3">
      <c r="X419" s="60"/>
    </row>
    <row r="420" spans="24:24" x14ac:dyDescent="0.3">
      <c r="X420" s="60"/>
    </row>
  </sheetData>
  <customSheetViews>
    <customSheetView guid="{8D39929F-4FE8-4444-AB1C-DC054200058A}" showRuler="0">
      <pane xSplit="1" ySplit="3" topLeftCell="B4" activePane="bottomRight" state="frozen"/>
      <selection pane="bottomRight" activeCell="B4" sqref="B4"/>
      <pageMargins left="0.75" right="0.75" top="1" bottom="1" header="0.5" footer="0.5"/>
      <headerFooter alignWithMargins="0"/>
    </customSheetView>
    <customSheetView guid="{378CB72F-0FE0-4B46-BBC2-F0EE8D83D535}" state="hidden" showRuler="0">
      <pane xSplit="1" ySplit="3" topLeftCell="B122" activePane="bottomRight" state="frozen"/>
      <selection pane="bottomRight" activeCell="A2" sqref="A2"/>
      <pageMargins left="0.75" right="0.75" top="1" bottom="1" header="0.5" footer="0.5"/>
      <headerFooter alignWithMargins="0"/>
    </customSheetView>
  </customSheetViews>
  <mergeCells count="2">
    <mergeCell ref="B3:M3"/>
    <mergeCell ref="O3:R3"/>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B1:AQ179"/>
  <sheetViews>
    <sheetView showRuler="0" topLeftCell="A13" workbookViewId="0">
      <selection activeCell="X47" sqref="X47"/>
    </sheetView>
  </sheetViews>
  <sheetFormatPr defaultColWidth="9.28515625" defaultRowHeight="13.8" x14ac:dyDescent="0.3"/>
  <cols>
    <col min="1" max="1" width="2.85546875" style="49" customWidth="1"/>
    <col min="2" max="2" width="4.85546875" style="50" customWidth="1"/>
    <col min="3" max="6" width="9.42578125" style="49" bestFit="1" customWidth="1"/>
    <col min="7" max="7" width="5.85546875" style="49" customWidth="1"/>
    <col min="8" max="8" width="2.85546875" style="49" customWidth="1"/>
    <col min="9" max="9" width="9" style="72" customWidth="1"/>
    <col min="10" max="14" width="8.42578125" style="49" bestFit="1" customWidth="1"/>
    <col min="15" max="15" width="12.42578125" style="49" bestFit="1" customWidth="1"/>
    <col min="16" max="21" width="8.42578125" style="49" bestFit="1" customWidth="1"/>
    <col min="22" max="22" width="10.42578125" style="49" customWidth="1"/>
    <col min="23" max="23" width="7.85546875" style="49" customWidth="1"/>
    <col min="24" max="24" width="8.85546875" style="49" customWidth="1"/>
    <col min="25" max="25" width="7.85546875" style="49" customWidth="1"/>
    <col min="26" max="27" width="5.85546875" style="49" customWidth="1"/>
    <col min="28" max="28" width="7.85546875" style="49" customWidth="1"/>
    <col min="29" max="29" width="2.85546875" style="49" customWidth="1"/>
    <col min="30" max="41" width="4.85546875" style="49" customWidth="1"/>
    <col min="42" max="16384" width="9.28515625" style="49"/>
  </cols>
  <sheetData>
    <row r="1" spans="2:43" x14ac:dyDescent="0.3">
      <c r="C1" s="69">
        <f ca="1">OFFSET(V7,0,C3)</f>
        <v>0</v>
      </c>
      <c r="E1" s="70" t="str">
        <f>IF(E3=0,"FED","MMR")</f>
        <v>FED</v>
      </c>
      <c r="F1" s="71">
        <f>Chart!$F$4</f>
        <v>0</v>
      </c>
      <c r="G1" s="49" t="s">
        <v>93</v>
      </c>
      <c r="J1" s="73" t="s">
        <v>19</v>
      </c>
      <c r="M1" s="74" t="str">
        <f>IF($M$3=0,"STD","ADJ")</f>
        <v>STD</v>
      </c>
      <c r="N1" s="71" t="s">
        <v>140</v>
      </c>
      <c r="O1" s="49" t="s">
        <v>93</v>
      </c>
      <c r="R1" s="70" t="str">
        <f>IF(R3=0,"AF","2P")</f>
        <v>AF</v>
      </c>
      <c r="U1" s="70" t="str">
        <f>IF(U3=0,"MON","YTD")</f>
        <v>MON</v>
      </c>
      <c r="X1" s="70" t="s">
        <v>47</v>
      </c>
    </row>
    <row r="2" spans="2:43" x14ac:dyDescent="0.3">
      <c r="C2" s="69">
        <v>15243</v>
      </c>
      <c r="E2" s="69">
        <v>15076</v>
      </c>
      <c r="J2" s="69">
        <v>14999</v>
      </c>
      <c r="M2" s="69">
        <v>15013</v>
      </c>
      <c r="N2" s="75">
        <f>IF($M$3=0,0.5,0.5-0.281)</f>
        <v>0.5</v>
      </c>
      <c r="O2" s="69" t="s">
        <v>12</v>
      </c>
      <c r="P2" s="76" t="str">
        <f>TEXT(N2,"00.0%")</f>
        <v>50.0%</v>
      </c>
      <c r="R2" s="69">
        <v>15046</v>
      </c>
      <c r="U2" s="69">
        <v>15010</v>
      </c>
      <c r="X2" s="69">
        <v>15000</v>
      </c>
      <c r="AB2" s="49" t="s">
        <v>165</v>
      </c>
    </row>
    <row r="3" spans="2:43" x14ac:dyDescent="0.3">
      <c r="C3" s="69">
        <f ca="1">MOD(C2,I6)+1</f>
        <v>4</v>
      </c>
      <c r="E3" s="69">
        <f>IF(F1="X",1,MOD(E2,2))</f>
        <v>0</v>
      </c>
      <c r="J3" s="69">
        <f>MOD(J2,25)+1</f>
        <v>25</v>
      </c>
      <c r="M3" s="69">
        <f>IF(N1="X",0,MOD(M2,2))</f>
        <v>0</v>
      </c>
      <c r="N3" s="75">
        <f>IF($M$3=0,0.9,0.9-0.615)</f>
        <v>0.9</v>
      </c>
      <c r="O3" s="69" t="s">
        <v>11</v>
      </c>
      <c r="P3" s="76" t="str">
        <f>TEXT(N3,"00.0%")</f>
        <v>90.0%</v>
      </c>
      <c r="R3" s="69">
        <f>MOD(R2,2)</f>
        <v>0</v>
      </c>
      <c r="U3" s="69">
        <f>MOD(U2,2)</f>
        <v>0</v>
      </c>
      <c r="X3" s="69">
        <f>MOD(X2,24)+1</f>
        <v>1</v>
      </c>
      <c r="AB3" s="181" t="s">
        <v>166</v>
      </c>
      <c r="AC3" s="181"/>
      <c r="AD3" s="181"/>
      <c r="AE3" s="181"/>
      <c r="AF3" s="181"/>
      <c r="AG3" s="181"/>
      <c r="AH3" s="181"/>
      <c r="AI3" s="181"/>
      <c r="AJ3" s="181"/>
      <c r="AK3" s="181"/>
      <c r="AL3" s="181"/>
      <c r="AM3" s="181"/>
      <c r="AN3" s="181"/>
      <c r="AO3" s="181"/>
      <c r="AP3" s="181"/>
      <c r="AQ3" s="181"/>
    </row>
    <row r="4" spans="2:43" x14ac:dyDescent="0.3">
      <c r="B4" s="69" t="s">
        <v>12</v>
      </c>
      <c r="C4" s="69" t="s">
        <v>7</v>
      </c>
      <c r="D4" s="69" t="s">
        <v>8</v>
      </c>
      <c r="E4" s="69" t="s">
        <v>9</v>
      </c>
      <c r="F4" s="69" t="s">
        <v>10</v>
      </c>
      <c r="G4" s="77"/>
      <c r="AB4" s="181"/>
      <c r="AC4" s="181"/>
      <c r="AD4" s="181"/>
      <c r="AE4" s="181"/>
      <c r="AF4" s="181"/>
      <c r="AG4" s="181"/>
      <c r="AH4" s="181"/>
      <c r="AI4" s="181"/>
      <c r="AJ4" s="181"/>
      <c r="AK4" s="181"/>
      <c r="AL4" s="181"/>
      <c r="AM4" s="181"/>
      <c r="AN4" s="181"/>
      <c r="AO4" s="181"/>
      <c r="AP4" s="181"/>
      <c r="AQ4" s="181"/>
    </row>
    <row r="5" spans="2:43" x14ac:dyDescent="0.3">
      <c r="B5" s="50">
        <v>1</v>
      </c>
      <c r="C5" s="49">
        <f ca="1">OFFSET(DATA!$A$4,LOOK!$B5+$E$3*120,LOOK!$C$3)</f>
        <v>3</v>
      </c>
      <c r="D5" s="49">
        <f ca="1">OFFSET(DATA!$A$34,LOOK!$B5+$E$3*120,LOOK!$C$3)</f>
        <v>272</v>
      </c>
      <c r="E5" s="78">
        <f ca="1">IF(D5&gt;0,ROUND(C5/D5,3),"")</f>
        <v>1.0999999999999999E-2</v>
      </c>
      <c r="F5" s="79">
        <f ca="1">$E$29</f>
        <v>1.9E-2</v>
      </c>
      <c r="G5" s="80"/>
      <c r="I5" s="81" t="s">
        <v>12</v>
      </c>
      <c r="J5" s="82" t="s">
        <v>177</v>
      </c>
      <c r="K5" s="82" t="s">
        <v>178</v>
      </c>
      <c r="L5" s="82" t="s">
        <v>179</v>
      </c>
      <c r="M5" s="82" t="s">
        <v>168</v>
      </c>
      <c r="N5" s="82" t="s">
        <v>169</v>
      </c>
      <c r="O5" s="82" t="s">
        <v>170</v>
      </c>
      <c r="P5" s="82" t="s">
        <v>171</v>
      </c>
      <c r="Q5" s="82" t="s">
        <v>172</v>
      </c>
      <c r="R5" s="82" t="s">
        <v>173</v>
      </c>
      <c r="S5" s="82" t="s">
        <v>174</v>
      </c>
      <c r="T5" s="83" t="s">
        <v>175</v>
      </c>
      <c r="U5" s="83" t="s">
        <v>176</v>
      </c>
    </row>
    <row r="6" spans="2:43" x14ac:dyDescent="0.3">
      <c r="B6" s="50">
        <v>2</v>
      </c>
      <c r="C6" s="49">
        <f ca="1">OFFSET(DATA!$A$4,LOOK!$B6+$E$3*120,LOOK!$C$3)</f>
        <v>0</v>
      </c>
      <c r="D6" s="49">
        <f ca="1">OFFSET(DATA!$A$34,LOOK!$B6+$E$3*120,LOOK!$C$3)</f>
        <v>102</v>
      </c>
      <c r="E6" s="78">
        <f t="shared" ref="E6:E29" ca="1" si="0">IF(D6&gt;0,ROUND(C6/D6,3),"")</f>
        <v>0</v>
      </c>
      <c r="F6" s="79">
        <f t="shared" ref="F6:F28" ca="1" si="1">$E$29</f>
        <v>1.9E-2</v>
      </c>
      <c r="G6" s="80"/>
      <c r="I6" s="84">
        <f ca="1">COUNTIF(OFFSET(DATA!$B$59,$E$3*120,0,1,12),"&gt;0")</f>
        <v>6</v>
      </c>
      <c r="J6" s="81">
        <v>1</v>
      </c>
      <c r="K6" s="81">
        <v>2</v>
      </c>
      <c r="L6" s="81">
        <v>3</v>
      </c>
      <c r="M6" s="81">
        <v>4</v>
      </c>
      <c r="N6" s="81">
        <v>5</v>
      </c>
      <c r="O6" s="81">
        <v>6</v>
      </c>
      <c r="P6" s="81">
        <v>7</v>
      </c>
      <c r="Q6" s="81">
        <v>8</v>
      </c>
      <c r="R6" s="81">
        <v>9</v>
      </c>
      <c r="S6" s="81">
        <v>10</v>
      </c>
      <c r="T6" s="81">
        <v>11</v>
      </c>
      <c r="U6" s="81">
        <v>12</v>
      </c>
    </row>
    <row r="7" spans="2:43" x14ac:dyDescent="0.3">
      <c r="B7" s="50">
        <v>3</v>
      </c>
      <c r="C7" s="49">
        <f ca="1">OFFSET(DATA!$A$4,LOOK!$B7+$E$3*120,LOOK!$C$3)</f>
        <v>0</v>
      </c>
      <c r="D7" s="49">
        <f ca="1">OFFSET(DATA!$A$34,LOOK!$B7+$E$3*120,LOOK!$C$3)</f>
        <v>81</v>
      </c>
      <c r="E7" s="78">
        <f t="shared" ca="1" si="0"/>
        <v>0</v>
      </c>
      <c r="F7" s="79">
        <f t="shared" ca="1" si="1"/>
        <v>1.9E-2</v>
      </c>
      <c r="G7" s="80"/>
      <c r="I7" s="50" t="s">
        <v>7</v>
      </c>
      <c r="J7" s="49">
        <f ca="1">OFFSET(DATA!$A$4,LOOK!$J$3+$E$3*120,LOOK!J$6)</f>
        <v>193</v>
      </c>
      <c r="K7" s="49">
        <f ca="1">OFFSET(DATA!$A$4,LOOK!$J$3+$E$3*120,LOOK!K$6)</f>
        <v>189</v>
      </c>
      <c r="L7" s="49">
        <f ca="1">OFFSET(DATA!$A$4,LOOK!$J$3+$E$3*120,LOOK!L$6)</f>
        <v>168</v>
      </c>
      <c r="M7" s="49">
        <f ca="1">OFFSET(DATA!$A$4,LOOK!$J$3+$E$3*120,LOOK!M$6)</f>
        <v>167</v>
      </c>
      <c r="N7" s="49">
        <f ca="1">OFFSET(DATA!$A$4,LOOK!$J$3+$E$3*120,LOOK!N$6)</f>
        <v>140</v>
      </c>
      <c r="O7" s="49">
        <f ca="1">OFFSET(DATA!$A$4,LOOK!$J$3+$E$3*120,LOOK!O$6)</f>
        <v>133</v>
      </c>
      <c r="P7" s="49">
        <f ca="1">OFFSET(DATA!$A$4,LOOK!$J$3+$E$3*120,LOOK!P$6)</f>
        <v>0</v>
      </c>
      <c r="Q7" s="49">
        <f ca="1">OFFSET(DATA!$A$4,LOOK!$J$3+$E$3*120,LOOK!Q$6)</f>
        <v>0</v>
      </c>
      <c r="R7" s="49">
        <f ca="1">OFFSET(DATA!$A$4,LOOK!$J$3+$E$3*120,LOOK!R$6)</f>
        <v>0</v>
      </c>
      <c r="S7" s="49">
        <f ca="1">OFFSET(DATA!$A$4,LOOK!$J$3+$E$3*120,LOOK!S$6)</f>
        <v>0</v>
      </c>
      <c r="T7" s="49">
        <f ca="1">OFFSET(DATA!$A$4,LOOK!$J$3+$E$3*120,LOOK!T$6)</f>
        <v>0</v>
      </c>
      <c r="U7" s="49">
        <f ca="1">OFFSET(DATA!$A$4,LOOK!$J$3+$E$3*120,LOOK!U$6)</f>
        <v>0</v>
      </c>
      <c r="V7" s="75">
        <f ca="1">OFFSET(I10,0,I6)</f>
        <v>1.9E-2</v>
      </c>
    </row>
    <row r="8" spans="2:43" x14ac:dyDescent="0.3">
      <c r="B8" s="50">
        <v>4</v>
      </c>
      <c r="C8" s="49">
        <f ca="1">OFFSET(DATA!$A$4,LOOK!$B8+$E$3*120,LOOK!$C$3)</f>
        <v>0</v>
      </c>
      <c r="D8" s="49">
        <f ca="1">OFFSET(DATA!$A$34,LOOK!$B8+$E$3*120,LOOK!$C$3)</f>
        <v>99</v>
      </c>
      <c r="E8" s="78">
        <f t="shared" ca="1" si="0"/>
        <v>0</v>
      </c>
      <c r="F8" s="79">
        <f t="shared" ca="1" si="1"/>
        <v>1.9E-2</v>
      </c>
      <c r="G8" s="80"/>
      <c r="I8" s="50" t="s">
        <v>8</v>
      </c>
      <c r="J8" s="49">
        <f ca="1">OFFSET(DATA!$A$34,LOOK!$J$3+$E$3*120,LOOK!J$6)</f>
        <v>9562</v>
      </c>
      <c r="K8" s="49">
        <f ca="1">OFFSET(DATA!$A$34,LOOK!$J$3+$E$3*120,LOOK!K$6)</f>
        <v>8643</v>
      </c>
      <c r="L8" s="49">
        <f ca="1">OFFSET(DATA!$A$34,LOOK!$J$3+$E$3*120,LOOK!L$6)</f>
        <v>8570</v>
      </c>
      <c r="M8" s="49">
        <f ca="1">OFFSET(DATA!$A$34,LOOK!$J$3+$E$3*120,LOOK!M$6)</f>
        <v>8692</v>
      </c>
      <c r="N8" s="49">
        <f ca="1">OFFSET(DATA!$A$34,LOOK!$J$3+$E$3*120,LOOK!N$6)</f>
        <v>8077</v>
      </c>
      <c r="O8" s="49">
        <f ca="1">OFFSET(DATA!$A$34,LOOK!$J$3+$E$3*120,LOOK!O$6)</f>
        <v>8192</v>
      </c>
      <c r="P8" s="49">
        <f ca="1">OFFSET(DATA!$A$34,LOOK!$J$3+$E$3*120,LOOK!P$6)</f>
        <v>0</v>
      </c>
      <c r="Q8" s="49">
        <f ca="1">OFFSET(DATA!$A$34,LOOK!$J$3+$E$3*120,LOOK!Q$6)</f>
        <v>0</v>
      </c>
      <c r="R8" s="49">
        <f ca="1">OFFSET(DATA!$A$34,LOOK!$J$3+$E$3*120,LOOK!R$6)</f>
        <v>0</v>
      </c>
      <c r="S8" s="49">
        <f ca="1">OFFSET(DATA!$A$34,LOOK!$J$3+$E$3*120,LOOK!S$6)</f>
        <v>0</v>
      </c>
      <c r="T8" s="49">
        <f ca="1">OFFSET(DATA!$A$34,LOOK!$J$3+$E$3*120,LOOK!T$6)</f>
        <v>0</v>
      </c>
      <c r="U8" s="49">
        <f ca="1">OFFSET(DATA!$A$34,LOOK!$J$3+$E$3*120,LOOK!U$6)</f>
        <v>0</v>
      </c>
      <c r="V8" s="85">
        <f>N2</f>
        <v>0.5</v>
      </c>
    </row>
    <row r="9" spans="2:43" x14ac:dyDescent="0.3">
      <c r="B9" s="50">
        <v>5</v>
      </c>
      <c r="C9" s="49">
        <f ca="1">OFFSET(DATA!$A$4,LOOK!$B9+$E$3*120,LOOK!$C$3)</f>
        <v>2</v>
      </c>
      <c r="D9" s="49">
        <f ca="1">OFFSET(DATA!$A$34,LOOK!$B9+$E$3*120,LOOK!$C$3)</f>
        <v>176</v>
      </c>
      <c r="E9" s="78">
        <f t="shared" ca="1" si="0"/>
        <v>1.0999999999999999E-2</v>
      </c>
      <c r="F9" s="79">
        <f t="shared" ca="1" si="1"/>
        <v>1.9E-2</v>
      </c>
      <c r="G9" s="80"/>
      <c r="I9" s="50" t="s">
        <v>9</v>
      </c>
      <c r="J9" s="78">
        <f ca="1">OFFSET($I$64,$J$3,J$6)</f>
        <v>1.9991100000000001E-2</v>
      </c>
      <c r="K9" s="78">
        <f t="shared" ref="K9:U9" ca="1" si="2">OFFSET($I$64,$J$3,K$6)</f>
        <v>2.19911E-2</v>
      </c>
      <c r="L9" s="78">
        <f t="shared" ca="1" si="2"/>
        <v>1.9991100000000001E-2</v>
      </c>
      <c r="M9" s="78">
        <f t="shared" ca="1" si="2"/>
        <v>1.89911E-2</v>
      </c>
      <c r="N9" s="78">
        <f t="shared" ca="1" si="2"/>
        <v>1.6991100000000002E-2</v>
      </c>
      <c r="O9" s="78">
        <f t="shared" ca="1" si="2"/>
        <v>1.5991100000000001E-2</v>
      </c>
      <c r="P9" s="78" t="str">
        <f t="shared" ca="1" si="2"/>
        <v/>
      </c>
      <c r="Q9" s="78" t="str">
        <f t="shared" ca="1" si="2"/>
        <v/>
      </c>
      <c r="R9" s="78" t="str">
        <f t="shared" ca="1" si="2"/>
        <v/>
      </c>
      <c r="S9" s="78" t="str">
        <f t="shared" ca="1" si="2"/>
        <v/>
      </c>
      <c r="T9" s="78" t="str">
        <f t="shared" ca="1" si="2"/>
        <v/>
      </c>
      <c r="U9" s="78" t="str">
        <f t="shared" ca="1" si="2"/>
        <v/>
      </c>
      <c r="V9" s="75">
        <f ca="1">(12*N2-I6*V7)/(12-I6)</f>
        <v>0.98099999999999998</v>
      </c>
    </row>
    <row r="10" spans="2:43" x14ac:dyDescent="0.3">
      <c r="B10" s="50">
        <v>6</v>
      </c>
      <c r="C10" s="49">
        <f ca="1">OFFSET(DATA!$A$4,LOOK!$B10+$E$3*120,LOOK!$C$3)</f>
        <v>0</v>
      </c>
      <c r="D10" s="49">
        <f ca="1">OFFSET(DATA!$A$34,LOOK!$B10+$E$3*120,LOOK!$C$3)</f>
        <v>94</v>
      </c>
      <c r="E10" s="78">
        <f t="shared" ca="1" si="0"/>
        <v>0</v>
      </c>
      <c r="F10" s="79">
        <f t="shared" ca="1" si="1"/>
        <v>1.9E-2</v>
      </c>
      <c r="G10" s="80"/>
      <c r="I10" s="50" t="s">
        <v>10</v>
      </c>
      <c r="J10" s="86">
        <f ca="1">IF(J9="","",IF(J$6&gt;$I6,0,ROUND(AVERAGE($J9:J9),3)))</f>
        <v>0.02</v>
      </c>
      <c r="K10" s="86">
        <f ca="1">IF(K9="","",IF(K$6&gt;$I6,0,ROUND(AVERAGE($J9:K9),3)))</f>
        <v>2.1000000000000001E-2</v>
      </c>
      <c r="L10" s="86">
        <f ca="1">IF(L9="","",IF(L$6&gt;$I6,0,ROUND(AVERAGE($J9:L9),3)))</f>
        <v>2.1000000000000001E-2</v>
      </c>
      <c r="M10" s="86">
        <f ca="1">IF(M9="","",IF(M$6&gt;$I6,0,ROUND(AVERAGE($J9:M9),3)))</f>
        <v>0.02</v>
      </c>
      <c r="N10" s="86">
        <f ca="1">IF(N9="","",IF(N$6&gt;$I6,0,ROUND(AVERAGE($J9:N9),3)))</f>
        <v>0.02</v>
      </c>
      <c r="O10" s="86">
        <f ca="1">IF(O9="","",IF(O$6&gt;$I6,0,ROUND(AVERAGE($J9:O9),3)))</f>
        <v>1.9E-2</v>
      </c>
      <c r="P10" s="86" t="str">
        <f ca="1">IF(P9="","",IF(P$6&gt;$I6,0,ROUND(AVERAGE($J9:P9),3)))</f>
        <v/>
      </c>
      <c r="Q10" s="86" t="str">
        <f ca="1">IF(Q9="","",IF(Q$6&gt;$I6,0,ROUND(AVERAGE($J9:Q9),3)))</f>
        <v/>
      </c>
      <c r="R10" s="86" t="str">
        <f ca="1">IF(R9="","",IF(R$6&gt;$I6,0,ROUND(AVERAGE($J9:R9),3)))</f>
        <v/>
      </c>
      <c r="S10" s="86" t="str">
        <f ca="1">IF(S9="","",IF(S$6&gt;$I6,0,ROUND(AVERAGE($J9:S9),3)))</f>
        <v/>
      </c>
      <c r="T10" s="86" t="str">
        <f ca="1">IF(T9="","",IF(T$6&gt;$I6,0,ROUND(AVERAGE($J9:T9),3)))</f>
        <v/>
      </c>
      <c r="U10" s="86" t="str">
        <f ca="1">IF(U9="","",IF(U$6&gt;$I6,0,ROUND(AVERAGE($J9:U9),3)))</f>
        <v/>
      </c>
    </row>
    <row r="11" spans="2:43" x14ac:dyDescent="0.3">
      <c r="B11" s="50">
        <v>7</v>
      </c>
      <c r="C11" s="49">
        <f ca="1">OFFSET(DATA!$A$4,LOOK!$B11+$E$3*120,LOOK!$C$3)</f>
        <v>0</v>
      </c>
      <c r="D11" s="49">
        <f ca="1">OFFSET(DATA!$A$34,LOOK!$B11+$E$3*120,LOOK!$C$3)</f>
        <v>84</v>
      </c>
      <c r="E11" s="78">
        <f t="shared" ca="1" si="0"/>
        <v>0</v>
      </c>
      <c r="F11" s="79">
        <f t="shared" ca="1" si="1"/>
        <v>1.9E-2</v>
      </c>
      <c r="G11" s="80"/>
      <c r="I11" s="50" t="s">
        <v>20</v>
      </c>
      <c r="J11" s="78">
        <f t="shared" ref="J11:O11" ca="1" si="3">IF(J$6&lt;=$I6,-1,IF($V7&gt;=$V8,$V7,-1))</f>
        <v>-1</v>
      </c>
      <c r="K11" s="78">
        <f t="shared" ca="1" si="3"/>
        <v>-1</v>
      </c>
      <c r="L11" s="78">
        <f t="shared" ca="1" si="3"/>
        <v>-1</v>
      </c>
      <c r="M11" s="78">
        <f t="shared" ca="1" si="3"/>
        <v>-1</v>
      </c>
      <c r="N11" s="78">
        <f t="shared" ca="1" si="3"/>
        <v>-1</v>
      </c>
      <c r="O11" s="78">
        <f t="shared" ca="1" si="3"/>
        <v>-1</v>
      </c>
      <c r="P11" s="78">
        <f t="shared" ref="P11:U11" ca="1" si="4">IF(P$6&lt;=$I$6,-1,IF($V$7&gt;=$V$8,$V$7,-1))</f>
        <v>-1</v>
      </c>
      <c r="Q11" s="78">
        <f t="shared" ca="1" si="4"/>
        <v>-1</v>
      </c>
      <c r="R11" s="78">
        <f t="shared" ca="1" si="4"/>
        <v>-1</v>
      </c>
      <c r="S11" s="78">
        <f t="shared" ca="1" si="4"/>
        <v>-1</v>
      </c>
      <c r="T11" s="78">
        <f t="shared" ca="1" si="4"/>
        <v>-1</v>
      </c>
      <c r="U11" s="78">
        <f t="shared" ca="1" si="4"/>
        <v>-1</v>
      </c>
    </row>
    <row r="12" spans="2:43" x14ac:dyDescent="0.3">
      <c r="B12" s="50">
        <v>8</v>
      </c>
      <c r="C12" s="49">
        <f ca="1">OFFSET(DATA!$A$4,LOOK!$B12+$E$3*120,LOOK!$C$3)</f>
        <v>29</v>
      </c>
      <c r="D12" s="49">
        <f ca="1">OFFSET(DATA!$A$34,LOOK!$B12+$E$3*120,LOOK!$C$3)</f>
        <v>1049</v>
      </c>
      <c r="E12" s="78">
        <f t="shared" ca="1" si="0"/>
        <v>2.8000000000000001E-2</v>
      </c>
      <c r="F12" s="79">
        <f t="shared" ca="1" si="1"/>
        <v>1.9E-2</v>
      </c>
      <c r="G12" s="80"/>
      <c r="I12" s="50" t="s">
        <v>43</v>
      </c>
      <c r="J12" s="78">
        <f t="shared" ref="J12:O12" ca="1" si="5">IF(J$6&lt;=$I6,-1,IF(AND($V9&gt;=$V8,$V9&lt;=1),$V9,-1))</f>
        <v>-1</v>
      </c>
      <c r="K12" s="78">
        <f t="shared" ca="1" si="5"/>
        <v>-1</v>
      </c>
      <c r="L12" s="78">
        <f t="shared" ca="1" si="5"/>
        <v>-1</v>
      </c>
      <c r="M12" s="78">
        <f t="shared" ca="1" si="5"/>
        <v>-1</v>
      </c>
      <c r="N12" s="78">
        <f t="shared" ca="1" si="5"/>
        <v>-1</v>
      </c>
      <c r="O12" s="78">
        <f t="shared" ca="1" si="5"/>
        <v>-1</v>
      </c>
      <c r="P12" s="78">
        <f t="shared" ref="P12:U12" ca="1" si="6">IF(P$6&lt;=$I$6,-1,IF(AND($V$9&gt;=$V$8,$V$9&lt;=1),$V$9,-1))</f>
        <v>0.98099999999999998</v>
      </c>
      <c r="Q12" s="78">
        <f t="shared" ca="1" si="6"/>
        <v>0.98099999999999998</v>
      </c>
      <c r="R12" s="78">
        <f t="shared" ca="1" si="6"/>
        <v>0.98099999999999998</v>
      </c>
      <c r="S12" s="78">
        <f t="shared" ca="1" si="6"/>
        <v>0.98099999999999998</v>
      </c>
      <c r="T12" s="78">
        <f t="shared" ca="1" si="6"/>
        <v>0.98099999999999998</v>
      </c>
      <c r="U12" s="78">
        <f t="shared" ca="1" si="6"/>
        <v>0.98099999999999998</v>
      </c>
    </row>
    <row r="13" spans="2:43" x14ac:dyDescent="0.3">
      <c r="B13" s="50">
        <v>9</v>
      </c>
      <c r="C13" s="49">
        <f ca="1">OFFSET(DATA!$A$4,LOOK!$B13+$E$3*120,LOOK!$C$3)</f>
        <v>2</v>
      </c>
      <c r="D13" s="49">
        <f ca="1">OFFSET(DATA!$A$34,LOOK!$B13+$E$3*120,LOOK!$C$3)</f>
        <v>163</v>
      </c>
      <c r="E13" s="78">
        <f t="shared" ca="1" si="0"/>
        <v>1.2E-2</v>
      </c>
      <c r="F13" s="79">
        <f t="shared" ca="1" si="1"/>
        <v>1.9E-2</v>
      </c>
      <c r="G13" s="80"/>
      <c r="I13" s="50" t="s">
        <v>21</v>
      </c>
      <c r="J13" s="78">
        <f t="shared" ref="J13:O13" ca="1" si="7">IF(J$6&lt;=$I6,-1,IF($V9&gt;1,$V9,-1))</f>
        <v>-1</v>
      </c>
      <c r="K13" s="78">
        <f t="shared" ca="1" si="7"/>
        <v>-1</v>
      </c>
      <c r="L13" s="78">
        <f t="shared" ca="1" si="7"/>
        <v>-1</v>
      </c>
      <c r="M13" s="78">
        <f t="shared" ca="1" si="7"/>
        <v>-1</v>
      </c>
      <c r="N13" s="78">
        <f t="shared" ca="1" si="7"/>
        <v>-1</v>
      </c>
      <c r="O13" s="78">
        <f t="shared" ca="1" si="7"/>
        <v>-1</v>
      </c>
      <c r="P13" s="78">
        <f t="shared" ref="P13:U13" ca="1" si="8">IF(P$6&lt;=$I$6,-1,IF($V$9&gt;1,$V$9,-1))</f>
        <v>-1</v>
      </c>
      <c r="Q13" s="78">
        <f t="shared" ca="1" si="8"/>
        <v>-1</v>
      </c>
      <c r="R13" s="78">
        <f t="shared" ca="1" si="8"/>
        <v>-1</v>
      </c>
      <c r="S13" s="78">
        <f t="shared" ca="1" si="8"/>
        <v>-1</v>
      </c>
      <c r="T13" s="78">
        <f t="shared" ca="1" si="8"/>
        <v>-1</v>
      </c>
      <c r="U13" s="78">
        <f t="shared" ca="1" si="8"/>
        <v>-1</v>
      </c>
    </row>
    <row r="14" spans="2:43" x14ac:dyDescent="0.3">
      <c r="B14" s="50">
        <v>10</v>
      </c>
      <c r="C14" s="49">
        <f ca="1">OFFSET(DATA!$A$4,LOOK!$B14+$E$3*120,LOOK!$C$3)</f>
        <v>1</v>
      </c>
      <c r="D14" s="49">
        <f ca="1">OFFSET(DATA!$A$34,LOOK!$B14+$E$3*120,LOOK!$C$3)</f>
        <v>315</v>
      </c>
      <c r="E14" s="78">
        <f t="shared" ca="1" si="0"/>
        <v>3.0000000000000001E-3</v>
      </c>
      <c r="F14" s="79">
        <f t="shared" ca="1" si="1"/>
        <v>1.9E-2</v>
      </c>
      <c r="G14" s="80"/>
      <c r="J14" s="87">
        <f>$N$2</f>
        <v>0.5</v>
      </c>
      <c r="K14" s="87">
        <f t="shared" ref="K14:U14" si="9">$N$2</f>
        <v>0.5</v>
      </c>
      <c r="L14" s="87">
        <f t="shared" si="9"/>
        <v>0.5</v>
      </c>
      <c r="M14" s="87">
        <f t="shared" si="9"/>
        <v>0.5</v>
      </c>
      <c r="N14" s="87">
        <f t="shared" si="9"/>
        <v>0.5</v>
      </c>
      <c r="O14" s="87">
        <f t="shared" si="9"/>
        <v>0.5</v>
      </c>
      <c r="P14" s="87">
        <f t="shared" si="9"/>
        <v>0.5</v>
      </c>
      <c r="Q14" s="87">
        <f t="shared" si="9"/>
        <v>0.5</v>
      </c>
      <c r="R14" s="87">
        <f t="shared" si="9"/>
        <v>0.5</v>
      </c>
      <c r="S14" s="87">
        <f t="shared" si="9"/>
        <v>0.5</v>
      </c>
      <c r="T14" s="87">
        <f t="shared" si="9"/>
        <v>0.5</v>
      </c>
      <c r="U14" s="87">
        <f t="shared" si="9"/>
        <v>0.5</v>
      </c>
    </row>
    <row r="15" spans="2:43" x14ac:dyDescent="0.3">
      <c r="B15" s="50">
        <v>11</v>
      </c>
      <c r="C15" s="49">
        <f ca="1">OFFSET(DATA!$A$4,LOOK!$B15+$E$3*120,LOOK!$C$3)</f>
        <v>9</v>
      </c>
      <c r="D15" s="49">
        <f ca="1">OFFSET(DATA!$A$34,LOOK!$B15+$E$3*120,LOOK!$C$3)</f>
        <v>351</v>
      </c>
      <c r="E15" s="78">
        <f t="shared" ca="1" si="0"/>
        <v>2.5999999999999999E-2</v>
      </c>
      <c r="F15" s="79">
        <f t="shared" ca="1" si="1"/>
        <v>1.9E-2</v>
      </c>
      <c r="G15" s="80"/>
      <c r="I15" s="84">
        <f ca="1">COUNTIF(OFFSET(DATA!$B$119,$E$3*120,0,1,12),"&gt;0")</f>
        <v>6</v>
      </c>
      <c r="J15" s="88" t="s">
        <v>11</v>
      </c>
      <c r="V15" s="75">
        <f ca="1">OFFSET(I19,0,I15)</f>
        <v>8.9999999999999993E-3</v>
      </c>
    </row>
    <row r="16" spans="2:43" x14ac:dyDescent="0.3">
      <c r="B16" s="50">
        <v>12</v>
      </c>
      <c r="C16" s="49">
        <f ca="1">OFFSET(DATA!$A$4,LOOK!$B16+$E$3*120,LOOK!$C$3)</f>
        <v>2</v>
      </c>
      <c r="D16" s="49">
        <f ca="1">OFFSET(DATA!$A$34,LOOK!$B16+$E$3*120,LOOK!$C$3)</f>
        <v>1119</v>
      </c>
      <c r="E16" s="78">
        <f t="shared" ca="1" si="0"/>
        <v>2E-3</v>
      </c>
      <c r="F16" s="79">
        <f t="shared" ca="1" si="1"/>
        <v>1.9E-2</v>
      </c>
      <c r="G16" s="80"/>
      <c r="I16" s="50" t="s">
        <v>7</v>
      </c>
      <c r="J16" s="49">
        <f ca="1">OFFSET(DATA!$A$64,LOOK!$J$3+$E$3*120,LOOK!J$6)</f>
        <v>12</v>
      </c>
      <c r="K16" s="49">
        <f ca="1">OFFSET(DATA!$A$64,LOOK!$J$3+$E$3*120,LOOK!K$6)</f>
        <v>12</v>
      </c>
      <c r="L16" s="49">
        <f ca="1">OFFSET(DATA!$A$64,LOOK!$J$3+$E$3*120,LOOK!L$6)</f>
        <v>14</v>
      </c>
      <c r="M16" s="49">
        <f ca="1">OFFSET(DATA!$A$64,LOOK!$J$3+$E$3*120,LOOK!M$6)</f>
        <v>6</v>
      </c>
      <c r="N16" s="49">
        <f ca="1">OFFSET(DATA!$A$64,LOOK!$J$3+$E$3*120,LOOK!N$6)</f>
        <v>9</v>
      </c>
      <c r="O16" s="49">
        <f ca="1">OFFSET(DATA!$A$64,LOOK!$J$3+$E$3*120,LOOK!O$6)</f>
        <v>9</v>
      </c>
      <c r="P16" s="49">
        <f ca="1">OFFSET(DATA!$A$64,LOOK!$J$3+$E$3*120,LOOK!P$6)</f>
        <v>0</v>
      </c>
      <c r="Q16" s="49">
        <f ca="1">OFFSET(DATA!$A$64,LOOK!$J$3+$E$3*120,LOOK!Q$6)</f>
        <v>0</v>
      </c>
      <c r="R16" s="49">
        <f ca="1">OFFSET(DATA!$A$64,LOOK!$J$3+$E$3*120,LOOK!R$6)</f>
        <v>0</v>
      </c>
      <c r="S16" s="49">
        <f ca="1">OFFSET(DATA!$A$64,LOOK!$J$3+$E$3*120,LOOK!S$6)</f>
        <v>0</v>
      </c>
      <c r="T16" s="49">
        <f ca="1">OFFSET(DATA!$A$64,LOOK!$J$3+$E$3*120,LOOK!T$6)</f>
        <v>0</v>
      </c>
      <c r="U16" s="49">
        <f ca="1">OFFSET(DATA!$A$64,LOOK!$J$3+$E$3*120,LOOK!U$6)</f>
        <v>0</v>
      </c>
      <c r="V16" s="85">
        <f>N23</f>
        <v>0.9</v>
      </c>
    </row>
    <row r="17" spans="2:23" x14ac:dyDescent="0.3">
      <c r="B17" s="50">
        <v>13</v>
      </c>
      <c r="C17" s="49">
        <f ca="1">OFFSET(DATA!$A$4,LOOK!$B17+$E$3*120,LOOK!$C$3)</f>
        <v>5</v>
      </c>
      <c r="D17" s="49">
        <f ca="1">OFFSET(DATA!$A$34,LOOK!$B17+$E$3*120,LOOK!$C$3)</f>
        <v>191</v>
      </c>
      <c r="E17" s="78">
        <f t="shared" ca="1" si="0"/>
        <v>2.5999999999999999E-2</v>
      </c>
      <c r="F17" s="79">
        <f t="shared" ca="1" si="1"/>
        <v>1.9E-2</v>
      </c>
      <c r="G17" s="80"/>
      <c r="I17" s="50" t="s">
        <v>8</v>
      </c>
      <c r="J17" s="49">
        <f ca="1">OFFSET(DATA!$A$94,LOOK!$J$3+$E$3*120,LOOK!J$6)</f>
        <v>1319</v>
      </c>
      <c r="K17" s="49">
        <f ca="1">OFFSET(DATA!$A$94,LOOK!$J$3+$E$3*120,LOOK!K$6)</f>
        <v>1098</v>
      </c>
      <c r="L17" s="49">
        <f ca="1">OFFSET(DATA!$A$94,LOOK!$J$3+$E$3*120,LOOK!L$6)</f>
        <v>1080</v>
      </c>
      <c r="M17" s="49">
        <f ca="1">OFFSET(DATA!$A$94,LOOK!$J$3+$E$3*120,LOOK!M$6)</f>
        <v>1087</v>
      </c>
      <c r="N17" s="49">
        <f ca="1">OFFSET(DATA!$A$94,LOOK!$J$3+$E$3*120,LOOK!N$6)</f>
        <v>1020</v>
      </c>
      <c r="O17" s="49">
        <f ca="1">OFFSET(DATA!$A$94,LOOK!$J$3+$E$3*120,LOOK!O$6)</f>
        <v>1045</v>
      </c>
      <c r="P17" s="49">
        <f ca="1">OFFSET(DATA!$A$94,LOOK!$J$3+$E$3*120,LOOK!P$6)</f>
        <v>0</v>
      </c>
      <c r="Q17" s="49">
        <f ca="1">OFFSET(DATA!$A$94,LOOK!$J$3+$E$3*120,LOOK!Q$6)</f>
        <v>0</v>
      </c>
      <c r="R17" s="49">
        <f ca="1">OFFSET(DATA!$A$94,LOOK!$J$3+$E$3*120,LOOK!R$6)</f>
        <v>0</v>
      </c>
      <c r="S17" s="49">
        <f ca="1">OFFSET(DATA!$A$94,LOOK!$J$3+$E$3*120,LOOK!S$6)</f>
        <v>0</v>
      </c>
      <c r="T17" s="49">
        <f ca="1">OFFSET(DATA!$A$94,LOOK!$J$3+$E$3*120,LOOK!T$6)</f>
        <v>0</v>
      </c>
      <c r="U17" s="49">
        <f ca="1">OFFSET(DATA!$A$94,LOOK!$J$3+$E$3*120,LOOK!U$6)</f>
        <v>0</v>
      </c>
      <c r="V17" s="75">
        <f ca="1">(12*N3-I15*V15)/(12-I15)</f>
        <v>1.7910000000000001</v>
      </c>
    </row>
    <row r="18" spans="2:23" x14ac:dyDescent="0.3">
      <c r="B18" s="50">
        <v>14</v>
      </c>
      <c r="C18" s="49">
        <f ca="1">OFFSET(DATA!$A$4,LOOK!$B18+$E$3*120,LOOK!$C$3)</f>
        <v>22</v>
      </c>
      <c r="D18" s="49">
        <f ca="1">OFFSET(DATA!$A$34,LOOK!$B18+$E$3*120,LOOK!$C$3)</f>
        <v>402</v>
      </c>
      <c r="E18" s="78">
        <f t="shared" ca="1" si="0"/>
        <v>5.5E-2</v>
      </c>
      <c r="F18" s="79">
        <f t="shared" ca="1" si="1"/>
        <v>1.9E-2</v>
      </c>
      <c r="G18" s="80"/>
      <c r="I18" s="50" t="s">
        <v>9</v>
      </c>
      <c r="J18" s="78">
        <f ca="1">OFFSET($I$94,$J$3,J$6)</f>
        <v>8.9880999999999989E-3</v>
      </c>
      <c r="K18" s="78">
        <f t="shared" ref="K18:U18" ca="1" si="10">OFFSET($I$94,$J$3,K$6)</f>
        <v>1.0988099999999999E-2</v>
      </c>
      <c r="L18" s="78">
        <f t="shared" ca="1" si="10"/>
        <v>1.2988099999999999E-2</v>
      </c>
      <c r="M18" s="78">
        <f t="shared" ca="1" si="10"/>
        <v>5.9881000000000005E-3</v>
      </c>
      <c r="N18" s="78">
        <f t="shared" ca="1" si="10"/>
        <v>8.9880999999999989E-3</v>
      </c>
      <c r="O18" s="78">
        <f t="shared" ca="1" si="10"/>
        <v>8.9880999999999989E-3</v>
      </c>
      <c r="P18" s="78" t="str">
        <f t="shared" ca="1" si="10"/>
        <v/>
      </c>
      <c r="Q18" s="78" t="str">
        <f t="shared" ca="1" si="10"/>
        <v/>
      </c>
      <c r="R18" s="78" t="str">
        <f t="shared" ca="1" si="10"/>
        <v/>
      </c>
      <c r="S18" s="78" t="str">
        <f t="shared" ca="1" si="10"/>
        <v/>
      </c>
      <c r="T18" s="78" t="str">
        <f t="shared" ca="1" si="10"/>
        <v/>
      </c>
      <c r="U18" s="78" t="str">
        <f t="shared" ca="1" si="10"/>
        <v/>
      </c>
    </row>
    <row r="19" spans="2:23" x14ac:dyDescent="0.3">
      <c r="B19" s="50">
        <v>15</v>
      </c>
      <c r="C19" s="49">
        <f ca="1">OFFSET(DATA!$A$4,LOOK!$B19+$E$3*120,LOOK!$C$3)</f>
        <v>8</v>
      </c>
      <c r="D19" s="49">
        <f ca="1">OFFSET(DATA!$A$34,LOOK!$B19+$E$3*120,LOOK!$C$3)</f>
        <v>646</v>
      </c>
      <c r="E19" s="78">
        <f t="shared" ca="1" si="0"/>
        <v>1.2E-2</v>
      </c>
      <c r="F19" s="79">
        <f t="shared" ca="1" si="1"/>
        <v>1.9E-2</v>
      </c>
      <c r="G19" s="80"/>
      <c r="I19" s="50" t="s">
        <v>10</v>
      </c>
      <c r="J19" s="86">
        <f ca="1">IF(J$6&gt;$I15,0,IF(J$6=1,J$18,ROUND(AVERAGE($J18:J18),3)))</f>
        <v>8.9880999999999989E-3</v>
      </c>
      <c r="K19" s="86">
        <f ca="1">IF(K$6&gt;$I15,0,IF(K$6=1,K$18,ROUND(AVERAGE($J18:K18),3)))</f>
        <v>0.01</v>
      </c>
      <c r="L19" s="86">
        <f ca="1">IF(L$6&gt;$I15,0,IF(L$6=1,L$18,ROUND(AVERAGE($J18:L18),3)))</f>
        <v>1.0999999999999999E-2</v>
      </c>
      <c r="M19" s="86">
        <f ca="1">IF(M$6&gt;$I15,0,IF(M$6=1,M$18,ROUND(AVERAGE($J18:M18),3)))</f>
        <v>0.01</v>
      </c>
      <c r="N19" s="86">
        <f ca="1">IF(N$6&gt;$I15,0,IF(N$6=1,N$18,ROUND(AVERAGE($J18:N18),3)))</f>
        <v>0.01</v>
      </c>
      <c r="O19" s="86">
        <f ca="1">IF(O$6&gt;$I15,0,IF(O$6=1,O$18,ROUND(AVERAGE($J18:O18),3)))</f>
        <v>8.9999999999999993E-3</v>
      </c>
      <c r="P19" s="86">
        <f ca="1">IF(P$6&gt;$I15,0,IF(P$6=1,P$18,ROUND(AVERAGE($J18:P18),3)))</f>
        <v>0</v>
      </c>
      <c r="Q19" s="86">
        <f ca="1">IF(Q$6&gt;$I15,0,IF(Q$6=1,Q$18,ROUND(AVERAGE($J18:Q18),3)))</f>
        <v>0</v>
      </c>
      <c r="R19" s="86">
        <f ca="1">IF(R$6&gt;$I15,0,IF(R$6=1,R$18,ROUND(AVERAGE($J18:R18),3)))</f>
        <v>0</v>
      </c>
      <c r="S19" s="86">
        <f ca="1">IF(S$6&gt;$I15,0,IF(S$6=1,S$18,ROUND(AVERAGE($J18:S18),3)))</f>
        <v>0</v>
      </c>
      <c r="T19" s="86">
        <f ca="1">IF(T$6&gt;$I15,0,IF(T$6=1,T$18,ROUND(AVERAGE($J18:T18),3)))</f>
        <v>0</v>
      </c>
      <c r="U19" s="86">
        <f ca="1">IF(U$6&gt;$I15,0,IF(U$6=1,U$18,ROUND(AVERAGE($J18:U18),3)))</f>
        <v>0</v>
      </c>
    </row>
    <row r="20" spans="2:23" x14ac:dyDescent="0.3">
      <c r="B20" s="50">
        <v>16</v>
      </c>
      <c r="C20" s="49">
        <f ca="1">OFFSET(DATA!$A$4,LOOK!$B20+$E$3*120,LOOK!$C$3)</f>
        <v>13</v>
      </c>
      <c r="D20" s="49">
        <f ca="1">OFFSET(DATA!$A$34,LOOK!$B20+$E$3*120,LOOK!$C$3)</f>
        <v>374</v>
      </c>
      <c r="E20" s="78">
        <f t="shared" ca="1" si="0"/>
        <v>3.5000000000000003E-2</v>
      </c>
      <c r="F20" s="79">
        <f t="shared" ca="1" si="1"/>
        <v>1.9E-2</v>
      </c>
      <c r="G20" s="80"/>
      <c r="I20" s="50" t="s">
        <v>20</v>
      </c>
      <c r="J20" s="78">
        <f t="shared" ref="J20:U20" ca="1" si="11">IF(J$6&lt;=$I15,-1,IF($V15&gt;=$V16,$V15,-1))</f>
        <v>-1</v>
      </c>
      <c r="K20" s="78">
        <f t="shared" ca="1" si="11"/>
        <v>-1</v>
      </c>
      <c r="L20" s="78">
        <f t="shared" ca="1" si="11"/>
        <v>-1</v>
      </c>
      <c r="M20" s="78">
        <f t="shared" ca="1" si="11"/>
        <v>-1</v>
      </c>
      <c r="N20" s="78">
        <f t="shared" ca="1" si="11"/>
        <v>-1</v>
      </c>
      <c r="O20" s="78">
        <f t="shared" ca="1" si="11"/>
        <v>-1</v>
      </c>
      <c r="P20" s="78">
        <f t="shared" ca="1" si="11"/>
        <v>-1</v>
      </c>
      <c r="Q20" s="78">
        <f t="shared" ca="1" si="11"/>
        <v>-1</v>
      </c>
      <c r="R20" s="78">
        <f t="shared" ca="1" si="11"/>
        <v>-1</v>
      </c>
      <c r="S20" s="78">
        <f t="shared" ca="1" si="11"/>
        <v>-1</v>
      </c>
      <c r="T20" s="78">
        <f t="shared" ca="1" si="11"/>
        <v>-1</v>
      </c>
      <c r="U20" s="78">
        <f t="shared" ca="1" si="11"/>
        <v>-1</v>
      </c>
    </row>
    <row r="21" spans="2:23" x14ac:dyDescent="0.3">
      <c r="B21" s="50">
        <v>17</v>
      </c>
      <c r="C21" s="49">
        <f ca="1">OFFSET(DATA!$A$4,LOOK!$B21+$E$3*120,LOOK!$C$3)</f>
        <v>5</v>
      </c>
      <c r="D21" s="49">
        <f ca="1">OFFSET(DATA!$A$34,LOOK!$B21+$E$3*120,LOOK!$C$3)</f>
        <v>361</v>
      </c>
      <c r="E21" s="78">
        <f t="shared" ca="1" si="0"/>
        <v>1.4E-2</v>
      </c>
      <c r="F21" s="79">
        <f t="shared" ca="1" si="1"/>
        <v>1.9E-2</v>
      </c>
      <c r="G21" s="80"/>
      <c r="I21" s="50" t="s">
        <v>43</v>
      </c>
      <c r="J21" s="78">
        <f t="shared" ref="J21:U21" ca="1" si="12">IF(J$6&lt;=$I15,-1,IF(AND($V17&gt;=$V16,$V17&lt;=1),$V17,-1))</f>
        <v>-1</v>
      </c>
      <c r="K21" s="78">
        <f t="shared" ca="1" si="12"/>
        <v>-1</v>
      </c>
      <c r="L21" s="78">
        <f t="shared" ca="1" si="12"/>
        <v>-1</v>
      </c>
      <c r="M21" s="78">
        <f t="shared" ca="1" si="12"/>
        <v>-1</v>
      </c>
      <c r="N21" s="78">
        <f t="shared" ca="1" si="12"/>
        <v>-1</v>
      </c>
      <c r="O21" s="78">
        <f t="shared" ca="1" si="12"/>
        <v>-1</v>
      </c>
      <c r="P21" s="78">
        <f t="shared" ca="1" si="12"/>
        <v>-1</v>
      </c>
      <c r="Q21" s="78">
        <f t="shared" ca="1" si="12"/>
        <v>-1</v>
      </c>
      <c r="R21" s="78">
        <f t="shared" ca="1" si="12"/>
        <v>-1</v>
      </c>
      <c r="S21" s="78">
        <f t="shared" ca="1" si="12"/>
        <v>-1</v>
      </c>
      <c r="T21" s="78">
        <f t="shared" ca="1" si="12"/>
        <v>-1</v>
      </c>
      <c r="U21" s="78">
        <f t="shared" ca="1" si="12"/>
        <v>-1</v>
      </c>
      <c r="W21" s="54"/>
    </row>
    <row r="22" spans="2:23" x14ac:dyDescent="0.3">
      <c r="B22" s="50">
        <v>18</v>
      </c>
      <c r="C22" s="49">
        <f ca="1">OFFSET(DATA!$A$4,LOOK!$B22+$E$3*120,LOOK!$C$3)</f>
        <v>3</v>
      </c>
      <c r="D22" s="49">
        <f ca="1">OFFSET(DATA!$A$34,LOOK!$B22+$E$3*120,LOOK!$C$3)</f>
        <v>232</v>
      </c>
      <c r="E22" s="78">
        <f t="shared" ca="1" si="0"/>
        <v>1.2999999999999999E-2</v>
      </c>
      <c r="F22" s="79">
        <f t="shared" ca="1" si="1"/>
        <v>1.9E-2</v>
      </c>
      <c r="G22" s="80"/>
      <c r="I22" s="50" t="s">
        <v>21</v>
      </c>
      <c r="J22" s="78">
        <f t="shared" ref="J22:U22" ca="1" si="13">IF(J$6&lt;=$I15,-1,IF($V17&gt;1,$V17,-1))</f>
        <v>-1</v>
      </c>
      <c r="K22" s="78">
        <f t="shared" ca="1" si="13"/>
        <v>-1</v>
      </c>
      <c r="L22" s="78">
        <f t="shared" ca="1" si="13"/>
        <v>-1</v>
      </c>
      <c r="M22" s="78">
        <f t="shared" ca="1" si="13"/>
        <v>-1</v>
      </c>
      <c r="N22" s="78">
        <f t="shared" ca="1" si="13"/>
        <v>-1</v>
      </c>
      <c r="O22" s="78">
        <f t="shared" ca="1" si="13"/>
        <v>-1</v>
      </c>
      <c r="P22" s="78">
        <f t="shared" ca="1" si="13"/>
        <v>1.7910000000000001</v>
      </c>
      <c r="Q22" s="78">
        <f t="shared" ca="1" si="13"/>
        <v>1.7910000000000001</v>
      </c>
      <c r="R22" s="78">
        <f t="shared" ca="1" si="13"/>
        <v>1.7910000000000001</v>
      </c>
      <c r="S22" s="78">
        <f t="shared" ca="1" si="13"/>
        <v>1.7910000000000001</v>
      </c>
      <c r="T22" s="78">
        <f t="shared" ca="1" si="13"/>
        <v>1.7910000000000001</v>
      </c>
      <c r="U22" s="78">
        <f t="shared" ca="1" si="13"/>
        <v>1.7910000000000001</v>
      </c>
    </row>
    <row r="23" spans="2:23" x14ac:dyDescent="0.3">
      <c r="B23" s="50">
        <v>19</v>
      </c>
      <c r="C23" s="49">
        <f ca="1">OFFSET(DATA!$A$4,LOOK!$B23+$E$3*120,LOOK!$C$3)</f>
        <v>0</v>
      </c>
      <c r="D23" s="49">
        <f ca="1">OFFSET(DATA!$A$34,LOOK!$B23+$E$3*120,LOOK!$C$3)</f>
        <v>93</v>
      </c>
      <c r="E23" s="78">
        <f t="shared" ca="1" si="0"/>
        <v>0</v>
      </c>
      <c r="F23" s="79">
        <f t="shared" ca="1" si="1"/>
        <v>1.9E-2</v>
      </c>
      <c r="G23" s="80"/>
      <c r="J23" s="87">
        <f>$N$3</f>
        <v>0.9</v>
      </c>
      <c r="K23" s="87">
        <f t="shared" ref="K23:U23" si="14">$J23</f>
        <v>0.9</v>
      </c>
      <c r="L23" s="87">
        <f t="shared" si="14"/>
        <v>0.9</v>
      </c>
      <c r="M23" s="87">
        <f t="shared" si="14"/>
        <v>0.9</v>
      </c>
      <c r="N23" s="87">
        <f t="shared" si="14"/>
        <v>0.9</v>
      </c>
      <c r="O23" s="87">
        <f t="shared" si="14"/>
        <v>0.9</v>
      </c>
      <c r="P23" s="87">
        <f t="shared" si="14"/>
        <v>0.9</v>
      </c>
      <c r="Q23" s="87">
        <f t="shared" si="14"/>
        <v>0.9</v>
      </c>
      <c r="R23" s="87">
        <f t="shared" si="14"/>
        <v>0.9</v>
      </c>
      <c r="S23" s="87">
        <f t="shared" si="14"/>
        <v>0.9</v>
      </c>
      <c r="T23" s="87">
        <f t="shared" si="14"/>
        <v>0.9</v>
      </c>
      <c r="U23" s="87">
        <f t="shared" si="14"/>
        <v>0.9</v>
      </c>
    </row>
    <row r="24" spans="2:23" x14ac:dyDescent="0.3">
      <c r="B24" s="50">
        <v>20</v>
      </c>
      <c r="C24" s="49">
        <f ca="1">OFFSET(DATA!$A$4,LOOK!$B24+$E$3*120,LOOK!$C$3)</f>
        <v>1</v>
      </c>
      <c r="D24" s="49">
        <f ca="1">OFFSET(DATA!$A$34,LOOK!$B24+$E$3*120,LOOK!$C$3)</f>
        <v>185</v>
      </c>
      <c r="E24" s="78">
        <f t="shared" ca="1" si="0"/>
        <v>5.0000000000000001E-3</v>
      </c>
      <c r="F24" s="79">
        <f t="shared" ca="1" si="1"/>
        <v>1.9E-2</v>
      </c>
      <c r="G24" s="80"/>
    </row>
    <row r="25" spans="2:23" x14ac:dyDescent="0.3">
      <c r="B25" s="50">
        <v>21</v>
      </c>
      <c r="C25" s="49">
        <f ca="1">OFFSET(DATA!$A$4,LOOK!$B25+$E$3*120,LOOK!$C$3)</f>
        <v>34</v>
      </c>
      <c r="D25" s="49">
        <f ca="1">OFFSET(DATA!$A$34,LOOK!$B25+$E$3*120,LOOK!$C$3)</f>
        <v>342</v>
      </c>
      <c r="E25" s="78">
        <f t="shared" ca="1" si="0"/>
        <v>9.9000000000000005E-2</v>
      </c>
      <c r="F25" s="79">
        <f t="shared" ca="1" si="1"/>
        <v>1.9E-2</v>
      </c>
      <c r="G25" s="80"/>
      <c r="I25" s="71">
        <f ca="1">OFFSET(I6,$R$3*9,0)</f>
        <v>6</v>
      </c>
      <c r="J25" s="89" t="str">
        <f>R1</f>
        <v>AF</v>
      </c>
    </row>
    <row r="26" spans="2:23" x14ac:dyDescent="0.3">
      <c r="B26" s="50">
        <v>22</v>
      </c>
      <c r="C26" s="49">
        <f ca="1">OFFSET(DATA!$A$4,LOOK!$B26+$E$3*120,LOOK!$C$3)</f>
        <v>28</v>
      </c>
      <c r="D26" s="49">
        <f ca="1">OFFSET(DATA!$A$34,LOOK!$B26+$E$3*120,LOOK!$C$3)</f>
        <v>681</v>
      </c>
      <c r="E26" s="78">
        <f t="shared" ca="1" si="0"/>
        <v>4.1000000000000002E-2</v>
      </c>
      <c r="F26" s="79">
        <f t="shared" ca="1" si="1"/>
        <v>1.9E-2</v>
      </c>
      <c r="G26" s="80"/>
      <c r="I26" s="50" t="s">
        <v>7</v>
      </c>
      <c r="J26" s="49">
        <f t="shared" ref="J26:U26" ca="1" si="15">OFFSET(J7,$R$3*9,0)</f>
        <v>193</v>
      </c>
      <c r="K26" s="49">
        <f t="shared" ca="1" si="15"/>
        <v>189</v>
      </c>
      <c r="L26" s="49">
        <f t="shared" ca="1" si="15"/>
        <v>168</v>
      </c>
      <c r="M26" s="49">
        <f t="shared" ca="1" si="15"/>
        <v>167</v>
      </c>
      <c r="N26" s="49">
        <f t="shared" ca="1" si="15"/>
        <v>140</v>
      </c>
      <c r="O26" s="49">
        <f t="shared" ca="1" si="15"/>
        <v>133</v>
      </c>
      <c r="P26" s="49">
        <f t="shared" ca="1" si="15"/>
        <v>0</v>
      </c>
      <c r="Q26" s="49">
        <f t="shared" ca="1" si="15"/>
        <v>0</v>
      </c>
      <c r="R26" s="49">
        <f t="shared" ca="1" si="15"/>
        <v>0</v>
      </c>
      <c r="S26" s="49">
        <f t="shared" ca="1" si="15"/>
        <v>0</v>
      </c>
      <c r="T26" s="49">
        <f t="shared" ca="1" si="15"/>
        <v>0</v>
      </c>
      <c r="U26" s="49">
        <f t="shared" ca="1" si="15"/>
        <v>0</v>
      </c>
    </row>
    <row r="27" spans="2:23" x14ac:dyDescent="0.3">
      <c r="B27" s="50">
        <v>23</v>
      </c>
      <c r="C27" s="49">
        <f ca="1">OFFSET(DATA!$A$4,LOOK!$B27+$E$3*120,LOOK!$C$3)</f>
        <v>0</v>
      </c>
      <c r="D27" s="49">
        <f ca="1">OFFSET(DATA!$A$34,LOOK!$B27+$E$3*120,LOOK!$C$3)</f>
        <v>907</v>
      </c>
      <c r="E27" s="78">
        <f t="shared" ca="1" si="0"/>
        <v>0</v>
      </c>
      <c r="F27" s="79">
        <f t="shared" ca="1" si="1"/>
        <v>1.9E-2</v>
      </c>
      <c r="G27" s="80"/>
      <c r="I27" s="50" t="s">
        <v>8</v>
      </c>
      <c r="J27" s="49">
        <f t="shared" ref="J27:U27" ca="1" si="16">OFFSET(J8,$R$3*9,0)</f>
        <v>9562</v>
      </c>
      <c r="K27" s="49">
        <f t="shared" ca="1" si="16"/>
        <v>8643</v>
      </c>
      <c r="L27" s="49">
        <f t="shared" ca="1" si="16"/>
        <v>8570</v>
      </c>
      <c r="M27" s="49">
        <f t="shared" ca="1" si="16"/>
        <v>8692</v>
      </c>
      <c r="N27" s="49">
        <f t="shared" ca="1" si="16"/>
        <v>8077</v>
      </c>
      <c r="O27" s="49">
        <f t="shared" ca="1" si="16"/>
        <v>8192</v>
      </c>
      <c r="P27" s="49">
        <f t="shared" ca="1" si="16"/>
        <v>0</v>
      </c>
      <c r="Q27" s="49">
        <f t="shared" ca="1" si="16"/>
        <v>0</v>
      </c>
      <c r="R27" s="49">
        <f t="shared" ca="1" si="16"/>
        <v>0</v>
      </c>
      <c r="S27" s="49">
        <f t="shared" ca="1" si="16"/>
        <v>0</v>
      </c>
      <c r="T27" s="49">
        <f t="shared" ca="1" si="16"/>
        <v>0</v>
      </c>
      <c r="U27" s="49">
        <f t="shared" ca="1" si="16"/>
        <v>0</v>
      </c>
    </row>
    <row r="28" spans="2:23" x14ac:dyDescent="0.3">
      <c r="B28" s="90">
        <v>24</v>
      </c>
      <c r="C28" s="91">
        <f ca="1">OFFSET(DATA!$A$4,LOOK!$B28+$E$3*120,LOOK!$C$3)</f>
        <v>0</v>
      </c>
      <c r="D28" s="91">
        <f ca="1">OFFSET(DATA!$A$34,LOOK!$B28+$E$3*120,LOOK!$C$3)</f>
        <v>373</v>
      </c>
      <c r="E28" s="92">
        <f t="shared" ca="1" si="0"/>
        <v>0</v>
      </c>
      <c r="F28" s="79">
        <f t="shared" ca="1" si="1"/>
        <v>1.9E-2</v>
      </c>
      <c r="G28" s="80"/>
      <c r="I28" s="50" t="s">
        <v>9</v>
      </c>
      <c r="J28" s="78">
        <f t="shared" ref="J28:U28" ca="1" si="17">OFFSET(J9,$R$3*9,0)</f>
        <v>1.9991100000000001E-2</v>
      </c>
      <c r="K28" s="78">
        <f t="shared" ca="1" si="17"/>
        <v>2.19911E-2</v>
      </c>
      <c r="L28" s="78">
        <f t="shared" ca="1" si="17"/>
        <v>1.9991100000000001E-2</v>
      </c>
      <c r="M28" s="78">
        <f t="shared" ca="1" si="17"/>
        <v>1.89911E-2</v>
      </c>
      <c r="N28" s="78">
        <f t="shared" ca="1" si="17"/>
        <v>1.6991100000000002E-2</v>
      </c>
      <c r="O28" s="78">
        <f t="shared" ca="1" si="17"/>
        <v>1.5991100000000001E-2</v>
      </c>
      <c r="P28" s="78" t="str">
        <f t="shared" ca="1" si="17"/>
        <v/>
      </c>
      <c r="Q28" s="78" t="str">
        <f t="shared" ca="1" si="17"/>
        <v/>
      </c>
      <c r="R28" s="78" t="str">
        <f t="shared" ca="1" si="17"/>
        <v/>
      </c>
      <c r="S28" s="78" t="str">
        <f t="shared" ca="1" si="17"/>
        <v/>
      </c>
      <c r="T28" s="78" t="str">
        <f t="shared" ca="1" si="17"/>
        <v/>
      </c>
      <c r="U28" s="78" t="str">
        <f t="shared" ca="1" si="17"/>
        <v/>
      </c>
    </row>
    <row r="29" spans="2:23" x14ac:dyDescent="0.3">
      <c r="B29" s="50">
        <v>25</v>
      </c>
      <c r="C29" s="49">
        <f ca="1">SUM(C5:C28)</f>
        <v>167</v>
      </c>
      <c r="D29" s="49">
        <f ca="1">SUM(D5:D28)</f>
        <v>8692</v>
      </c>
      <c r="E29" s="78">
        <f t="shared" ca="1" si="0"/>
        <v>1.9E-2</v>
      </c>
      <c r="I29" s="50" t="s">
        <v>10</v>
      </c>
      <c r="J29" s="78">
        <f t="shared" ref="J29:U29" ca="1" si="18">OFFSET(J10,$R$3*9,0)</f>
        <v>0.02</v>
      </c>
      <c r="K29" s="78">
        <f t="shared" ca="1" si="18"/>
        <v>2.1000000000000001E-2</v>
      </c>
      <c r="L29" s="78">
        <f t="shared" ca="1" si="18"/>
        <v>2.1000000000000001E-2</v>
      </c>
      <c r="M29" s="78">
        <f t="shared" ca="1" si="18"/>
        <v>0.02</v>
      </c>
      <c r="N29" s="78">
        <f t="shared" ca="1" si="18"/>
        <v>0.02</v>
      </c>
      <c r="O29" s="78">
        <f t="shared" ca="1" si="18"/>
        <v>1.9E-2</v>
      </c>
      <c r="P29" s="78" t="str">
        <f t="shared" ca="1" si="18"/>
        <v/>
      </c>
      <c r="Q29" s="78" t="str">
        <f t="shared" ca="1" si="18"/>
        <v/>
      </c>
      <c r="R29" s="78" t="str">
        <f t="shared" ca="1" si="18"/>
        <v/>
      </c>
      <c r="S29" s="78" t="str">
        <f t="shared" ca="1" si="18"/>
        <v/>
      </c>
      <c r="T29" s="78" t="str">
        <f t="shared" ca="1" si="18"/>
        <v/>
      </c>
      <c r="U29" s="78" t="str">
        <f t="shared" ca="1" si="18"/>
        <v/>
      </c>
    </row>
    <row r="30" spans="2:23" x14ac:dyDescent="0.3">
      <c r="I30" s="50" t="s">
        <v>20</v>
      </c>
      <c r="J30" s="78">
        <f t="shared" ref="J30:U30" ca="1" si="19">OFFSET(J11,$R$3*9,0)</f>
        <v>-1</v>
      </c>
      <c r="K30" s="78">
        <f t="shared" ca="1" si="19"/>
        <v>-1</v>
      </c>
      <c r="L30" s="78">
        <f t="shared" ca="1" si="19"/>
        <v>-1</v>
      </c>
      <c r="M30" s="78">
        <f t="shared" ca="1" si="19"/>
        <v>-1</v>
      </c>
      <c r="N30" s="78">
        <f t="shared" ca="1" si="19"/>
        <v>-1</v>
      </c>
      <c r="O30" s="78">
        <f t="shared" ca="1" si="19"/>
        <v>-1</v>
      </c>
      <c r="P30" s="78">
        <f t="shared" ca="1" si="19"/>
        <v>-1</v>
      </c>
      <c r="Q30" s="78">
        <f t="shared" ca="1" si="19"/>
        <v>-1</v>
      </c>
      <c r="R30" s="78">
        <f t="shared" ca="1" si="19"/>
        <v>-1</v>
      </c>
      <c r="S30" s="78">
        <f t="shared" ca="1" si="19"/>
        <v>-1</v>
      </c>
      <c r="T30" s="78">
        <f t="shared" ca="1" si="19"/>
        <v>-1</v>
      </c>
      <c r="U30" s="78">
        <f t="shared" ca="1" si="19"/>
        <v>-1</v>
      </c>
    </row>
    <row r="31" spans="2:23" x14ac:dyDescent="0.3">
      <c r="I31" s="50" t="s">
        <v>43</v>
      </c>
      <c r="J31" s="78">
        <f t="shared" ref="J31:U31" ca="1" si="20">OFFSET(J12,$R$3*9,0)</f>
        <v>-1</v>
      </c>
      <c r="K31" s="78">
        <f t="shared" ca="1" si="20"/>
        <v>-1</v>
      </c>
      <c r="L31" s="78">
        <f t="shared" ca="1" si="20"/>
        <v>-1</v>
      </c>
      <c r="M31" s="78">
        <f t="shared" ca="1" si="20"/>
        <v>-1</v>
      </c>
      <c r="N31" s="78">
        <f t="shared" ca="1" si="20"/>
        <v>-1</v>
      </c>
      <c r="O31" s="78">
        <f t="shared" ca="1" si="20"/>
        <v>-1</v>
      </c>
      <c r="P31" s="78">
        <f t="shared" ca="1" si="20"/>
        <v>0.98099999999999998</v>
      </c>
      <c r="Q31" s="78">
        <f t="shared" ca="1" si="20"/>
        <v>0.98099999999999998</v>
      </c>
      <c r="R31" s="78">
        <f t="shared" ca="1" si="20"/>
        <v>0.98099999999999998</v>
      </c>
      <c r="S31" s="78">
        <f t="shared" ca="1" si="20"/>
        <v>0.98099999999999998</v>
      </c>
      <c r="T31" s="78">
        <f t="shared" ca="1" si="20"/>
        <v>0.98099999999999998</v>
      </c>
      <c r="U31" s="78">
        <f t="shared" ca="1" si="20"/>
        <v>0.98099999999999998</v>
      </c>
    </row>
    <row r="32" spans="2:23" x14ac:dyDescent="0.3">
      <c r="I32" s="50" t="s">
        <v>21</v>
      </c>
      <c r="J32" s="78">
        <f t="shared" ref="J32:U32" ca="1" si="21">OFFSET(J13,$R$3*9,0)</f>
        <v>-1</v>
      </c>
      <c r="K32" s="78">
        <f t="shared" ca="1" si="21"/>
        <v>-1</v>
      </c>
      <c r="L32" s="78">
        <f t="shared" ca="1" si="21"/>
        <v>-1</v>
      </c>
      <c r="M32" s="78">
        <f t="shared" ca="1" si="21"/>
        <v>-1</v>
      </c>
      <c r="N32" s="78">
        <f t="shared" ca="1" si="21"/>
        <v>-1</v>
      </c>
      <c r="O32" s="78">
        <f t="shared" ca="1" si="21"/>
        <v>-1</v>
      </c>
      <c r="P32" s="78">
        <f t="shared" ca="1" si="21"/>
        <v>-1</v>
      </c>
      <c r="Q32" s="78">
        <f t="shared" ca="1" si="21"/>
        <v>-1</v>
      </c>
      <c r="R32" s="78">
        <f t="shared" ca="1" si="21"/>
        <v>-1</v>
      </c>
      <c r="S32" s="78">
        <f t="shared" ca="1" si="21"/>
        <v>-1</v>
      </c>
      <c r="T32" s="78">
        <f t="shared" ca="1" si="21"/>
        <v>-1</v>
      </c>
      <c r="U32" s="78">
        <f t="shared" ca="1" si="21"/>
        <v>-1</v>
      </c>
    </row>
    <row r="33" spans="2:21" x14ac:dyDescent="0.3">
      <c r="J33" s="87">
        <f t="shared" ref="J33:U33" ca="1" si="22">OFFSET(J14,$R$3*9,0)</f>
        <v>0.5</v>
      </c>
      <c r="K33" s="87">
        <f t="shared" ca="1" si="22"/>
        <v>0.5</v>
      </c>
      <c r="L33" s="87">
        <f t="shared" ca="1" si="22"/>
        <v>0.5</v>
      </c>
      <c r="M33" s="87">
        <f t="shared" ca="1" si="22"/>
        <v>0.5</v>
      </c>
      <c r="N33" s="87">
        <f t="shared" ca="1" si="22"/>
        <v>0.5</v>
      </c>
      <c r="O33" s="87">
        <f t="shared" ca="1" si="22"/>
        <v>0.5</v>
      </c>
      <c r="P33" s="87">
        <f t="shared" ca="1" si="22"/>
        <v>0.5</v>
      </c>
      <c r="Q33" s="87">
        <f t="shared" ca="1" si="22"/>
        <v>0.5</v>
      </c>
      <c r="R33" s="87">
        <f t="shared" ca="1" si="22"/>
        <v>0.5</v>
      </c>
      <c r="S33" s="87">
        <f t="shared" ca="1" si="22"/>
        <v>0.5</v>
      </c>
      <c r="T33" s="87">
        <f t="shared" ca="1" si="22"/>
        <v>0.5</v>
      </c>
      <c r="U33" s="87">
        <f t="shared" ca="1" si="22"/>
        <v>0.5</v>
      </c>
    </row>
    <row r="34" spans="2:21" x14ac:dyDescent="0.3">
      <c r="B34" s="69" t="s">
        <v>11</v>
      </c>
      <c r="C34" s="69" t="s">
        <v>7</v>
      </c>
      <c r="D34" s="69" t="s">
        <v>8</v>
      </c>
      <c r="E34" s="69" t="s">
        <v>9</v>
      </c>
      <c r="F34" s="69" t="s">
        <v>10</v>
      </c>
      <c r="G34" s="77"/>
    </row>
    <row r="35" spans="2:21" x14ac:dyDescent="0.3">
      <c r="B35" s="50">
        <v>1</v>
      </c>
      <c r="C35" s="49">
        <f ca="1">OFFSET(DATA!$A$64,LOOK!$B35+$E$3*120,LOOK!$C$3)</f>
        <v>0</v>
      </c>
      <c r="D35" s="49">
        <f ca="1">OFFSET(DATA!$A$94,LOOK!$B35+$E$3*120,LOOK!$C$3)</f>
        <v>28</v>
      </c>
      <c r="E35" s="78">
        <f ca="1">IF(D35&gt;0,ROUND(C35/D35,3),"")</f>
        <v>0</v>
      </c>
      <c r="F35" s="79">
        <f ca="1">$E$59</f>
        <v>6.0000000000000001E-3</v>
      </c>
      <c r="G35" s="79"/>
      <c r="I35" s="72" t="str">
        <f>IF(R3=0,"All Family ","Two Parent ")&amp;"Rate"</f>
        <v>All Family Rate</v>
      </c>
      <c r="N35" s="50">
        <v>1</v>
      </c>
      <c r="O35" s="78">
        <f ca="1">OFFSET(N2,R3,0)</f>
        <v>0.5</v>
      </c>
    </row>
    <row r="36" spans="2:21" x14ac:dyDescent="0.3">
      <c r="B36" s="50">
        <v>2</v>
      </c>
      <c r="C36" s="49">
        <f ca="1">OFFSET(DATA!$A$64,LOOK!$B36+$E$3*120,LOOK!$C$3)</f>
        <v>0</v>
      </c>
      <c r="D36" s="49">
        <f ca="1">OFFSET(DATA!$A$94,LOOK!$B36+$E$3*120,LOOK!$C$3)</f>
        <v>18</v>
      </c>
      <c r="E36" s="78">
        <f t="shared" ref="E36:E59" ca="1" si="23">IF(D36&gt;0,ROUND(C36/D36,3),"")</f>
        <v>0</v>
      </c>
      <c r="F36" s="79">
        <f t="shared" ref="F36:F58" ca="1" si="24">$E$59</f>
        <v>6.0000000000000001E-3</v>
      </c>
      <c r="G36" s="79"/>
      <c r="I36" s="93" t="str">
        <f>IF(J3=25,"Statewide","Region "&amp;J3)</f>
        <v>Statewide</v>
      </c>
      <c r="N36" s="50">
        <v>2</v>
      </c>
      <c r="O36" s="79">
        <f ca="1">O35</f>
        <v>0.5</v>
      </c>
    </row>
    <row r="37" spans="2:21" x14ac:dyDescent="0.3">
      <c r="B37" s="50">
        <v>3</v>
      </c>
      <c r="C37" s="49">
        <f ca="1">OFFSET(DATA!$A$64,LOOK!$B37+$E$3*120,LOOK!$C$3)</f>
        <v>0</v>
      </c>
      <c r="D37" s="49">
        <f ca="1">OFFSET(DATA!$A$94,LOOK!$B37+$E$3*120,LOOK!$C$3)</f>
        <v>11</v>
      </c>
      <c r="E37" s="78">
        <f t="shared" ca="1" si="23"/>
        <v>0</v>
      </c>
      <c r="F37" s="79">
        <f t="shared" ca="1" si="24"/>
        <v>6.0000000000000001E-3</v>
      </c>
      <c r="G37" s="79"/>
      <c r="I37" s="93" t="str">
        <f>IF(E3=0,"Federal Reporting Criteria","Monthly Management Report")</f>
        <v>Federal Reporting Criteria</v>
      </c>
      <c r="N37" s="50">
        <v>3</v>
      </c>
      <c r="O37" s="79">
        <f t="shared" ref="O37:O58" ca="1" si="25">O36</f>
        <v>0.5</v>
      </c>
    </row>
    <row r="38" spans="2:21" x14ac:dyDescent="0.3">
      <c r="B38" s="50">
        <v>4</v>
      </c>
      <c r="C38" s="49">
        <f ca="1">OFFSET(DATA!$A$64,LOOK!$B38+$E$3*120,LOOK!$C$3)</f>
        <v>0</v>
      </c>
      <c r="D38" s="49">
        <f ca="1">OFFSET(DATA!$A$94,LOOK!$B38+$E$3*120,LOOK!$C$3)</f>
        <v>13</v>
      </c>
      <c r="E38" s="78">
        <f t="shared" ca="1" si="23"/>
        <v>0</v>
      </c>
      <c r="F38" s="79">
        <f t="shared" ca="1" si="24"/>
        <v>6.0000000000000001E-3</v>
      </c>
      <c r="G38" s="79"/>
      <c r="I38" s="93" t="str">
        <f>IF(M3=0,"Federal ","Caseload Reduction ")&amp;"Standards"</f>
        <v>Federal Standards</v>
      </c>
      <c r="N38" s="50">
        <v>4</v>
      </c>
      <c r="O38" s="79">
        <f t="shared" ca="1" si="25"/>
        <v>0.5</v>
      </c>
    </row>
    <row r="39" spans="2:21" x14ac:dyDescent="0.3">
      <c r="B39" s="50">
        <v>5</v>
      </c>
      <c r="C39" s="49">
        <f ca="1">OFFSET(DATA!$A$64,LOOK!$B39+$E$3*120,LOOK!$C$3)</f>
        <v>0</v>
      </c>
      <c r="D39" s="49">
        <f ca="1">OFFSET(DATA!$A$94,LOOK!$B39+$E$3*120,LOOK!$C$3)</f>
        <v>23</v>
      </c>
      <c r="E39" s="78">
        <f t="shared" ca="1" si="23"/>
        <v>0</v>
      </c>
      <c r="F39" s="79">
        <f t="shared" ca="1" si="24"/>
        <v>6.0000000000000001E-3</v>
      </c>
      <c r="G39" s="79"/>
      <c r="I39" s="72" t="str">
        <f ca="1">OFFSET(I40,R3,0)</f>
        <v>Federal Standard - 50.0%</v>
      </c>
      <c r="N39" s="50">
        <v>5</v>
      </c>
      <c r="O39" s="79">
        <f t="shared" ca="1" si="25"/>
        <v>0.5</v>
      </c>
    </row>
    <row r="40" spans="2:21" x14ac:dyDescent="0.3">
      <c r="B40" s="50">
        <v>6</v>
      </c>
      <c r="C40" s="49">
        <f ca="1">OFFSET(DATA!$A$64,LOOK!$B40+$E$3*120,LOOK!$C$3)</f>
        <v>0</v>
      </c>
      <c r="D40" s="49">
        <f ca="1">OFFSET(DATA!$A$94,LOOK!$B40+$E$3*120,LOOK!$C$3)</f>
        <v>11</v>
      </c>
      <c r="E40" s="78">
        <f t="shared" ca="1" si="23"/>
        <v>0</v>
      </c>
      <c r="F40" s="79">
        <f t="shared" ca="1" si="24"/>
        <v>6.0000000000000001E-3</v>
      </c>
      <c r="G40" s="79"/>
      <c r="I40" s="93" t="str">
        <f>IF(M3=0,"Federal Standard - ","Caseload Reduction Standard - ")&amp;P2</f>
        <v>Federal Standard - 50.0%</v>
      </c>
      <c r="N40" s="50">
        <v>6</v>
      </c>
      <c r="O40" s="79">
        <f t="shared" ca="1" si="25"/>
        <v>0.5</v>
      </c>
    </row>
    <row r="41" spans="2:21" x14ac:dyDescent="0.3">
      <c r="B41" s="50">
        <v>7</v>
      </c>
      <c r="C41" s="49">
        <f ca="1">OFFSET(DATA!$A$64,LOOK!$B41+$E$3*120,LOOK!$C$3)</f>
        <v>0</v>
      </c>
      <c r="D41" s="49">
        <f ca="1">OFFSET(DATA!$A$94,LOOK!$B41+$E$3*120,LOOK!$C$3)</f>
        <v>14</v>
      </c>
      <c r="E41" s="78">
        <f t="shared" ca="1" si="23"/>
        <v>0</v>
      </c>
      <c r="F41" s="79">
        <f t="shared" ca="1" si="24"/>
        <v>6.0000000000000001E-3</v>
      </c>
      <c r="G41" s="79"/>
      <c r="I41" s="93" t="str">
        <f>IF(M3=0,"Federal Standard - ","Caseload Reduction Standard - ")&amp;P3</f>
        <v>Federal Standard - 90.0%</v>
      </c>
      <c r="N41" s="50">
        <v>7</v>
      </c>
      <c r="O41" s="79">
        <f t="shared" ca="1" si="25"/>
        <v>0.5</v>
      </c>
    </row>
    <row r="42" spans="2:21" x14ac:dyDescent="0.3">
      <c r="B42" s="50">
        <v>8</v>
      </c>
      <c r="C42" s="49">
        <f ca="1">OFFSET(DATA!$A$64,LOOK!$B42+$E$3*120,LOOK!$C$3)</f>
        <v>0</v>
      </c>
      <c r="D42" s="49">
        <f ca="1">OFFSET(DATA!$A$94,LOOK!$B42+$E$3*120,LOOK!$C$3)</f>
        <v>108</v>
      </c>
      <c r="E42" s="78">
        <f t="shared" ca="1" si="23"/>
        <v>0</v>
      </c>
      <c r="F42" s="79">
        <f t="shared" ca="1" si="24"/>
        <v>6.0000000000000001E-3</v>
      </c>
      <c r="G42" s="79"/>
      <c r="I42" s="94">
        <f ca="1">OFFSET(N2,R3,0)</f>
        <v>0.5</v>
      </c>
      <c r="N42" s="50">
        <v>8</v>
      </c>
      <c r="O42" s="79">
        <f t="shared" ca="1" si="25"/>
        <v>0.5</v>
      </c>
    </row>
    <row r="43" spans="2:21" x14ac:dyDescent="0.3">
      <c r="B43" s="50">
        <v>9</v>
      </c>
      <c r="C43" s="49">
        <f ca="1">OFFSET(DATA!$A$64,LOOK!$B43+$E$3*120,LOOK!$C$3)</f>
        <v>0</v>
      </c>
      <c r="D43" s="49">
        <f ca="1">OFFSET(DATA!$A$94,LOOK!$B43+$E$3*120,LOOK!$C$3)</f>
        <v>15</v>
      </c>
      <c r="E43" s="78">
        <f t="shared" ca="1" si="23"/>
        <v>0</v>
      </c>
      <c r="F43" s="79">
        <f t="shared" ca="1" si="24"/>
        <v>6.0000000000000001E-3</v>
      </c>
      <c r="G43" s="79"/>
      <c r="N43" s="50">
        <v>9</v>
      </c>
      <c r="O43" s="79">
        <f t="shared" ca="1" si="25"/>
        <v>0.5</v>
      </c>
    </row>
    <row r="44" spans="2:21" x14ac:dyDescent="0.3">
      <c r="B44" s="50">
        <v>10</v>
      </c>
      <c r="C44" s="49">
        <f ca="1">OFFSET(DATA!$A$64,LOOK!$B44+$E$3*120,LOOK!$C$3)</f>
        <v>0</v>
      </c>
      <c r="D44" s="49">
        <f ca="1">OFFSET(DATA!$A$94,LOOK!$B44+$E$3*120,LOOK!$C$3)</f>
        <v>41</v>
      </c>
      <c r="E44" s="78">
        <f t="shared" ca="1" si="23"/>
        <v>0</v>
      </c>
      <c r="F44" s="79">
        <f t="shared" ca="1" si="24"/>
        <v>6.0000000000000001E-3</v>
      </c>
      <c r="G44" s="79"/>
      <c r="I44" s="72" t="str">
        <f ca="1">IF(E3=0,I6,I15)&amp;"  Months of Data is Available"</f>
        <v>6  Months of Data is Available</v>
      </c>
      <c r="N44" s="50">
        <v>10</v>
      </c>
      <c r="O44" s="79">
        <f t="shared" ca="1" si="25"/>
        <v>0.5</v>
      </c>
    </row>
    <row r="45" spans="2:21" x14ac:dyDescent="0.3">
      <c r="B45" s="50">
        <v>11</v>
      </c>
      <c r="C45" s="49">
        <f ca="1">OFFSET(DATA!$A$64,LOOK!$B45+$E$3*120,LOOK!$C$3)</f>
        <v>1</v>
      </c>
      <c r="D45" s="49">
        <f ca="1">OFFSET(DATA!$A$94,LOOK!$B45+$E$3*120,LOOK!$C$3)</f>
        <v>50</v>
      </c>
      <c r="E45" s="78">
        <f t="shared" ca="1" si="23"/>
        <v>0.02</v>
      </c>
      <c r="F45" s="79">
        <f t="shared" ca="1" si="24"/>
        <v>6.0000000000000001E-3</v>
      </c>
      <c r="G45" s="79"/>
      <c r="I45" s="72" t="str">
        <f ca="1">OFFSET(I48,C3,0)</f>
        <v>January 2021</v>
      </c>
      <c r="N45" s="50">
        <v>11</v>
      </c>
      <c r="O45" s="79">
        <f t="shared" ca="1" si="25"/>
        <v>0.5</v>
      </c>
    </row>
    <row r="46" spans="2:21" x14ac:dyDescent="0.3">
      <c r="B46" s="50">
        <v>12</v>
      </c>
      <c r="C46" s="49">
        <f ca="1">OFFSET(DATA!$A$64,LOOK!$B46+$E$3*120,LOOK!$C$3)</f>
        <v>0</v>
      </c>
      <c r="D46" s="49">
        <f ca="1">OFFSET(DATA!$A$94,LOOK!$B46+$E$3*120,LOOK!$C$3)</f>
        <v>154</v>
      </c>
      <c r="E46" s="78">
        <f t="shared" ca="1" si="23"/>
        <v>0</v>
      </c>
      <c r="F46" s="79">
        <f t="shared" ca="1" si="24"/>
        <v>6.0000000000000001E-3</v>
      </c>
      <c r="G46" s="79"/>
      <c r="I46" s="72">
        <f ca="1">C1</f>
        <v>0</v>
      </c>
      <c r="L46" s="95"/>
      <c r="N46" s="50">
        <v>12</v>
      </c>
      <c r="O46" s="79">
        <f t="shared" ca="1" si="25"/>
        <v>0.5</v>
      </c>
    </row>
    <row r="47" spans="2:21" x14ac:dyDescent="0.3">
      <c r="B47" s="50">
        <v>13</v>
      </c>
      <c r="C47" s="49">
        <f ca="1">OFFSET(DATA!$A$64,LOOK!$B47+$E$3*120,LOOK!$C$3)</f>
        <v>0</v>
      </c>
      <c r="D47" s="49">
        <f ca="1">OFFSET(DATA!$A$94,LOOK!$B47+$E$3*120,LOOK!$C$3)</f>
        <v>24</v>
      </c>
      <c r="E47" s="78">
        <f t="shared" ca="1" si="23"/>
        <v>0</v>
      </c>
      <c r="F47" s="79">
        <f t="shared" ca="1" si="24"/>
        <v>6.0000000000000001E-3</v>
      </c>
      <c r="G47" s="79"/>
      <c r="I47" s="49" t="str">
        <f>TEXT(DATA!$A$2, "mmmm dd, yyyy")</f>
        <v>January 00, 1900</v>
      </c>
      <c r="L47" s="95"/>
      <c r="N47" s="50">
        <v>13</v>
      </c>
      <c r="O47" s="79">
        <f t="shared" ca="1" si="25"/>
        <v>0.5</v>
      </c>
    </row>
    <row r="48" spans="2:21" x14ac:dyDescent="0.3">
      <c r="B48" s="50">
        <v>14</v>
      </c>
      <c r="C48" s="49">
        <f ca="1">OFFSET(DATA!$A$64,LOOK!$B48+$E$3*120,LOOK!$C$3)</f>
        <v>1</v>
      </c>
      <c r="D48" s="49">
        <f ca="1">OFFSET(DATA!$A$94,LOOK!$B48+$E$3*120,LOOK!$C$3)</f>
        <v>41</v>
      </c>
      <c r="E48" s="78">
        <f t="shared" ca="1" si="23"/>
        <v>2.4E-2</v>
      </c>
      <c r="F48" s="79">
        <f t="shared" ca="1" si="24"/>
        <v>6.0000000000000001E-3</v>
      </c>
      <c r="G48" s="79"/>
      <c r="L48" s="95"/>
      <c r="N48" s="50">
        <v>14</v>
      </c>
      <c r="O48" s="79">
        <f t="shared" ca="1" si="25"/>
        <v>0.5</v>
      </c>
    </row>
    <row r="49" spans="2:41" x14ac:dyDescent="0.3">
      <c r="B49" s="50">
        <v>15</v>
      </c>
      <c r="C49" s="49">
        <f ca="1">OFFSET(DATA!$A$64,LOOK!$B49+$E$3*120,LOOK!$C$3)</f>
        <v>0</v>
      </c>
      <c r="D49" s="49">
        <f ca="1">OFFSET(DATA!$A$94,LOOK!$B49+$E$3*120,LOOK!$C$3)</f>
        <v>85</v>
      </c>
      <c r="E49" s="78">
        <f t="shared" ca="1" si="23"/>
        <v>0</v>
      </c>
      <c r="F49" s="79">
        <f t="shared" ca="1" si="24"/>
        <v>6.0000000000000001E-3</v>
      </c>
      <c r="G49" s="79"/>
      <c r="I49" s="96" t="s">
        <v>191</v>
      </c>
      <c r="N49" s="50">
        <v>15</v>
      </c>
      <c r="O49" s="79">
        <f t="shared" ca="1" si="25"/>
        <v>0.5</v>
      </c>
    </row>
    <row r="50" spans="2:41" x14ac:dyDescent="0.3">
      <c r="B50" s="50">
        <v>16</v>
      </c>
      <c r="C50" s="49">
        <f ca="1">OFFSET(DATA!$A$64,LOOK!$B50+$E$3*120,LOOK!$C$3)</f>
        <v>0</v>
      </c>
      <c r="D50" s="49">
        <f ca="1">OFFSET(DATA!$A$94,LOOK!$B50+$E$3*120,LOOK!$C$3)</f>
        <v>58</v>
      </c>
      <c r="E50" s="78">
        <f t="shared" ca="1" si="23"/>
        <v>0</v>
      </c>
      <c r="F50" s="79">
        <f t="shared" ca="1" si="24"/>
        <v>6.0000000000000001E-3</v>
      </c>
      <c r="G50" s="79"/>
      <c r="I50" s="93" t="s">
        <v>192</v>
      </c>
      <c r="N50" s="50">
        <v>16</v>
      </c>
      <c r="O50" s="79">
        <f t="shared" ca="1" si="25"/>
        <v>0.5</v>
      </c>
    </row>
    <row r="51" spans="2:41" x14ac:dyDescent="0.3">
      <c r="B51" s="50">
        <v>17</v>
      </c>
      <c r="C51" s="49">
        <f ca="1">OFFSET(DATA!$A$64,LOOK!$B51+$E$3*120,LOOK!$C$3)</f>
        <v>0</v>
      </c>
      <c r="D51" s="49">
        <f ca="1">OFFSET(DATA!$A$94,LOOK!$B51+$E$3*120,LOOK!$C$3)</f>
        <v>54</v>
      </c>
      <c r="E51" s="78">
        <f t="shared" ca="1" si="23"/>
        <v>0</v>
      </c>
      <c r="F51" s="79">
        <f t="shared" ca="1" si="24"/>
        <v>6.0000000000000001E-3</v>
      </c>
      <c r="G51" s="79"/>
      <c r="I51" s="93" t="s">
        <v>193</v>
      </c>
      <c r="N51" s="50">
        <v>17</v>
      </c>
      <c r="O51" s="79">
        <f t="shared" ca="1" si="25"/>
        <v>0.5</v>
      </c>
    </row>
    <row r="52" spans="2:41" x14ac:dyDescent="0.3">
      <c r="B52" s="50">
        <v>18</v>
      </c>
      <c r="C52" s="49">
        <f ca="1">OFFSET(DATA!$A$64,LOOK!$B52+$E$3*120,LOOK!$C$3)</f>
        <v>0</v>
      </c>
      <c r="D52" s="49">
        <f ca="1">OFFSET(DATA!$A$94,LOOK!$B52+$E$3*120,LOOK!$C$3)</f>
        <v>16</v>
      </c>
      <c r="E52" s="78">
        <f t="shared" ca="1" si="23"/>
        <v>0</v>
      </c>
      <c r="F52" s="79">
        <f t="shared" ca="1" si="24"/>
        <v>6.0000000000000001E-3</v>
      </c>
      <c r="G52" s="79"/>
      <c r="I52" s="93" t="s">
        <v>182</v>
      </c>
      <c r="N52" s="50">
        <v>18</v>
      </c>
      <c r="O52" s="79">
        <f t="shared" ca="1" si="25"/>
        <v>0.5</v>
      </c>
    </row>
    <row r="53" spans="2:41" x14ac:dyDescent="0.3">
      <c r="B53" s="50">
        <v>19</v>
      </c>
      <c r="C53" s="49">
        <f ca="1">OFFSET(DATA!$A$64,LOOK!$B53+$E$3*120,LOOK!$C$3)</f>
        <v>0</v>
      </c>
      <c r="D53" s="49">
        <f ca="1">OFFSET(DATA!$A$94,LOOK!$B53+$E$3*120,LOOK!$C$3)</f>
        <v>14</v>
      </c>
      <c r="E53" s="78">
        <f t="shared" ca="1" si="23"/>
        <v>0</v>
      </c>
      <c r="F53" s="79">
        <f t="shared" ca="1" si="24"/>
        <v>6.0000000000000001E-3</v>
      </c>
      <c r="G53" s="79"/>
      <c r="I53" s="93" t="s">
        <v>183</v>
      </c>
      <c r="N53" s="50">
        <v>19</v>
      </c>
      <c r="O53" s="79">
        <f t="shared" ca="1" si="25"/>
        <v>0.5</v>
      </c>
    </row>
    <row r="54" spans="2:41" x14ac:dyDescent="0.3">
      <c r="B54" s="50">
        <v>20</v>
      </c>
      <c r="C54" s="49">
        <f ca="1">OFFSET(DATA!$A$64,LOOK!$B54+$E$3*120,LOOK!$C$3)</f>
        <v>0</v>
      </c>
      <c r="D54" s="49">
        <f ca="1">OFFSET(DATA!$A$94,LOOK!$B54+$E$3*120,LOOK!$C$3)</f>
        <v>26</v>
      </c>
      <c r="E54" s="78">
        <f t="shared" ca="1" si="23"/>
        <v>0</v>
      </c>
      <c r="F54" s="79">
        <f t="shared" ca="1" si="24"/>
        <v>6.0000000000000001E-3</v>
      </c>
      <c r="G54" s="79"/>
      <c r="I54" s="93" t="s">
        <v>184</v>
      </c>
      <c r="N54" s="50">
        <v>20</v>
      </c>
      <c r="O54" s="79">
        <f t="shared" ca="1" si="25"/>
        <v>0.5</v>
      </c>
    </row>
    <row r="55" spans="2:41" x14ac:dyDescent="0.3">
      <c r="B55" s="50">
        <v>21</v>
      </c>
      <c r="C55" s="49">
        <f ca="1">OFFSET(DATA!$A$64,LOOK!$B55+$E$3*120,LOOK!$C$3)</f>
        <v>3</v>
      </c>
      <c r="D55" s="49">
        <f ca="1">OFFSET(DATA!$A$94,LOOK!$B55+$E$3*120,LOOK!$C$3)</f>
        <v>54</v>
      </c>
      <c r="E55" s="78">
        <f t="shared" ca="1" si="23"/>
        <v>5.6000000000000001E-2</v>
      </c>
      <c r="F55" s="79">
        <f t="shared" ca="1" si="24"/>
        <v>6.0000000000000001E-3</v>
      </c>
      <c r="G55" s="79"/>
      <c r="I55" s="93" t="s">
        <v>185</v>
      </c>
      <c r="N55" s="50">
        <v>21</v>
      </c>
      <c r="O55" s="79">
        <f t="shared" ca="1" si="25"/>
        <v>0.5</v>
      </c>
    </row>
    <row r="56" spans="2:41" x14ac:dyDescent="0.3">
      <c r="B56" s="50">
        <v>22</v>
      </c>
      <c r="C56" s="49">
        <f ca="1">OFFSET(DATA!$A$64,LOOK!$B56+$E$3*120,LOOK!$C$3)</f>
        <v>1</v>
      </c>
      <c r="D56" s="49">
        <f ca="1">OFFSET(DATA!$A$94,LOOK!$B56+$E$3*120,LOOK!$C$3)</f>
        <v>89</v>
      </c>
      <c r="E56" s="78">
        <f t="shared" ca="1" si="23"/>
        <v>1.0999999999999999E-2</v>
      </c>
      <c r="F56" s="79">
        <f t="shared" ca="1" si="24"/>
        <v>6.0000000000000001E-3</v>
      </c>
      <c r="G56" s="79"/>
      <c r="I56" s="93" t="s">
        <v>186</v>
      </c>
      <c r="N56" s="50">
        <v>22</v>
      </c>
      <c r="O56" s="79">
        <f t="shared" ca="1" si="25"/>
        <v>0.5</v>
      </c>
    </row>
    <row r="57" spans="2:41" x14ac:dyDescent="0.3">
      <c r="B57" s="50">
        <v>23</v>
      </c>
      <c r="C57" s="49">
        <f ca="1">OFFSET(DATA!$A$64,LOOK!$B57+$E$3*120,LOOK!$C$3)</f>
        <v>0</v>
      </c>
      <c r="D57" s="49">
        <f ca="1">OFFSET(DATA!$A$94,LOOK!$B57+$E$3*120,LOOK!$C$3)</f>
        <v>94</v>
      </c>
      <c r="E57" s="78">
        <f t="shared" ca="1" si="23"/>
        <v>0</v>
      </c>
      <c r="F57" s="79">
        <f t="shared" ca="1" si="24"/>
        <v>6.0000000000000001E-3</v>
      </c>
      <c r="G57" s="79"/>
      <c r="I57" s="93" t="s">
        <v>187</v>
      </c>
      <c r="N57" s="50">
        <v>23</v>
      </c>
      <c r="O57" s="79">
        <f t="shared" ca="1" si="25"/>
        <v>0.5</v>
      </c>
    </row>
    <row r="58" spans="2:41" x14ac:dyDescent="0.3">
      <c r="B58" s="90">
        <v>24</v>
      </c>
      <c r="C58" s="91">
        <f ca="1">OFFSET(DATA!$A$64,LOOK!$B58+$E$3*120,LOOK!$C$3)</f>
        <v>0</v>
      </c>
      <c r="D58" s="91">
        <f ca="1">OFFSET(DATA!$A$94,LOOK!$B58+$E$3*120,LOOK!$C$3)</f>
        <v>46</v>
      </c>
      <c r="E58" s="92">
        <f t="shared" ca="1" si="23"/>
        <v>0</v>
      </c>
      <c r="F58" s="79">
        <f t="shared" ca="1" si="24"/>
        <v>6.0000000000000001E-3</v>
      </c>
      <c r="G58" s="79"/>
      <c r="I58" s="93" t="s">
        <v>188</v>
      </c>
      <c r="N58" s="90">
        <v>24</v>
      </c>
      <c r="O58" s="79">
        <f t="shared" ca="1" si="25"/>
        <v>0.5</v>
      </c>
    </row>
    <row r="59" spans="2:41" x14ac:dyDescent="0.3">
      <c r="B59" s="50">
        <v>25</v>
      </c>
      <c r="C59" s="49">
        <f ca="1">SUM(C35:C58)</f>
        <v>6</v>
      </c>
      <c r="D59" s="49">
        <f ca="1">SUM(D35:D58)</f>
        <v>1087</v>
      </c>
      <c r="E59" s="78">
        <f t="shared" ca="1" si="23"/>
        <v>6.0000000000000001E-3</v>
      </c>
      <c r="I59" s="93" t="s">
        <v>189</v>
      </c>
      <c r="N59" s="50" t="s">
        <v>4</v>
      </c>
    </row>
    <row r="60" spans="2:41" x14ac:dyDescent="0.3">
      <c r="I60" s="93" t="s">
        <v>190</v>
      </c>
    </row>
    <row r="63" spans="2:41" x14ac:dyDescent="0.3">
      <c r="B63" s="50">
        <f ca="1">$C$3</f>
        <v>4</v>
      </c>
      <c r="C63" s="50" t="str">
        <f>$E$1</f>
        <v>FED</v>
      </c>
      <c r="D63" s="50" t="str">
        <f>$R$1</f>
        <v>AF</v>
      </c>
      <c r="E63" s="50" t="str">
        <f>$M$1</f>
        <v>STD</v>
      </c>
      <c r="J63" s="88" t="str">
        <f>J$5</f>
        <v>OCT 20</v>
      </c>
      <c r="K63" s="88" t="str">
        <f t="shared" ref="K63:U63" si="26">K$5</f>
        <v>NOV 20</v>
      </c>
      <c r="L63" s="88" t="str">
        <f t="shared" si="26"/>
        <v>DEC 20</v>
      </c>
      <c r="M63" s="88" t="str">
        <f t="shared" si="26"/>
        <v>JAN 21</v>
      </c>
      <c r="N63" s="88" t="str">
        <f t="shared" si="26"/>
        <v>FEB 21</v>
      </c>
      <c r="O63" s="88" t="str">
        <f t="shared" si="26"/>
        <v>MAR 21</v>
      </c>
      <c r="P63" s="88" t="str">
        <f t="shared" si="26"/>
        <v>APR 21</v>
      </c>
      <c r="Q63" s="88" t="str">
        <f t="shared" si="26"/>
        <v>MAY 21</v>
      </c>
      <c r="R63" s="88" t="str">
        <f t="shared" si="26"/>
        <v>JUN 21</v>
      </c>
      <c r="S63" s="88" t="str">
        <f t="shared" si="26"/>
        <v>JUL 21</v>
      </c>
      <c r="T63" s="88" t="str">
        <f t="shared" si="26"/>
        <v>AUG 21</v>
      </c>
      <c r="U63" s="88" t="str">
        <f t="shared" si="26"/>
        <v>SEP 21</v>
      </c>
      <c r="AD63" s="88">
        <f ca="1">I6</f>
        <v>6</v>
      </c>
    </row>
    <row r="64" spans="2:41" x14ac:dyDescent="0.3">
      <c r="B64" s="69" t="str">
        <f ca="1">OFFSET(LOOK!B4,$R$3*30,0)</f>
        <v>AF</v>
      </c>
      <c r="C64" s="69" t="s">
        <v>7</v>
      </c>
      <c r="D64" s="69" t="s">
        <v>8</v>
      </c>
      <c r="E64" s="69" t="s">
        <v>9</v>
      </c>
      <c r="F64" s="69" t="s">
        <v>10</v>
      </c>
      <c r="G64" s="77"/>
      <c r="I64" s="81" t="s">
        <v>12</v>
      </c>
      <c r="J64" s="69">
        <v>1</v>
      </c>
      <c r="K64" s="69">
        <v>2</v>
      </c>
      <c r="L64" s="69">
        <v>3</v>
      </c>
      <c r="M64" s="69">
        <v>4</v>
      </c>
      <c r="N64" s="69">
        <v>5</v>
      </c>
      <c r="O64" s="69">
        <v>6</v>
      </c>
      <c r="P64" s="69">
        <v>7</v>
      </c>
      <c r="Q64" s="69">
        <v>8</v>
      </c>
      <c r="R64" s="69">
        <v>9</v>
      </c>
      <c r="S64" s="69">
        <v>10</v>
      </c>
      <c r="T64" s="69">
        <v>11</v>
      </c>
      <c r="U64" s="69">
        <v>12</v>
      </c>
      <c r="V64" s="69" t="s">
        <v>38</v>
      </c>
      <c r="W64" s="71" t="s">
        <v>39</v>
      </c>
      <c r="Y64" s="69" t="s">
        <v>9</v>
      </c>
      <c r="Z64" s="69" t="s">
        <v>46</v>
      </c>
      <c r="AA64" s="69" t="s">
        <v>19</v>
      </c>
      <c r="AB64" s="69" t="s">
        <v>9</v>
      </c>
      <c r="AD64" s="97">
        <v>1</v>
      </c>
      <c r="AE64" s="97">
        <v>2</v>
      </c>
      <c r="AF64" s="97">
        <v>3</v>
      </c>
      <c r="AG64" s="97">
        <v>4</v>
      </c>
      <c r="AH64" s="97">
        <v>5</v>
      </c>
      <c r="AI64" s="97">
        <v>6</v>
      </c>
      <c r="AJ64" s="97">
        <v>7</v>
      </c>
      <c r="AK64" s="97">
        <v>8</v>
      </c>
      <c r="AL64" s="97">
        <v>9</v>
      </c>
      <c r="AM64" s="97">
        <v>10</v>
      </c>
      <c r="AN64" s="97">
        <v>11</v>
      </c>
      <c r="AO64" s="97">
        <v>12</v>
      </c>
    </row>
    <row r="65" spans="2:41" x14ac:dyDescent="0.3">
      <c r="B65" s="50">
        <f>B5</f>
        <v>1</v>
      </c>
      <c r="C65" s="49">
        <f ca="1">OFFSET(DATA!$A$4,LOOK!$B65+$R$3*60+$E$3*120,LOOK!$C$3)</f>
        <v>3</v>
      </c>
      <c r="D65" s="49">
        <f ca="1">OFFSET(DATA!$A$34,LOOK!$B65+$R$3*60+$E$3*120,LOOK!$C$3)</f>
        <v>272</v>
      </c>
      <c r="E65" s="98">
        <f ca="1">IF(D65&gt;0,ROUND(C65/D65,3),"")</f>
        <v>1.0999999999999999E-2</v>
      </c>
      <c r="F65" s="78">
        <f ca="1">$E$89</f>
        <v>1.9E-2</v>
      </c>
      <c r="G65" s="78"/>
      <c r="I65" s="50">
        <v>1</v>
      </c>
      <c r="J65" s="99">
        <f ca="1">IF(OFFSET(DATA!$A$34,LOOK!$I65+$E$3*120,LOOK!J$64)=0,"",ROUND(OFFSET(DATA!$A$4,LOOK!$I65+$E$3*120,LOOK!J$64)/OFFSET(DATA!$A$34,LOOK!$I65+$E$3*120,LOOK!J$64),3)-ROW()/10000000)</f>
        <v>1.7993499999999999E-2</v>
      </c>
      <c r="K65" s="99">
        <f ca="1">IF(OFFSET(DATA!$A$34,LOOK!$I65+$E$3*120,LOOK!K$64)=0,"",ROUND(OFFSET(DATA!$A$4,LOOK!$I65+$E$3*120,LOOK!K$64)/OFFSET(DATA!$A$34,LOOK!$I65+$E$3*120,LOOK!K$64),3)-ROW()/10000000)</f>
        <v>1.5993500000000001E-2</v>
      </c>
      <c r="L65" s="99">
        <f ca="1">IF(OFFSET(DATA!$A$34,LOOK!$I65+$E$3*120,LOOK!L$64)=0,"",ROUND(OFFSET(DATA!$A$4,LOOK!$I65+$E$3*120,LOOK!L$64)/OFFSET(DATA!$A$34,LOOK!$I65+$E$3*120,LOOK!L$64),3)-ROW()/10000000)</f>
        <v>1.89935E-2</v>
      </c>
      <c r="M65" s="99">
        <f ca="1">IF(OFFSET(DATA!$A$34,LOOK!$I65+$E$3*120,LOOK!M$64)=0,"",ROUND(OFFSET(DATA!$A$4,LOOK!$I65+$E$3*120,LOOK!M$64)/OFFSET(DATA!$A$34,LOOK!$I65+$E$3*120,LOOK!M$64),3)-ROW()/10000000)</f>
        <v>1.09935E-2</v>
      </c>
      <c r="N65" s="99">
        <f ca="1">IF(OFFSET(DATA!$A$34,LOOK!$I65+$E$3*120,LOOK!N$64)=0,"",ROUND(OFFSET(DATA!$A$4,LOOK!$I65+$E$3*120,LOOK!N$64)/OFFSET(DATA!$A$34,LOOK!$I65+$E$3*120,LOOK!N$64),3)-ROW()/10000000)</f>
        <v>7.9935000000000006E-3</v>
      </c>
      <c r="O65" s="99">
        <f ca="1">IF(OFFSET(DATA!$A$34,LOOK!$I65+$E$3*120,LOOK!O$64)=0,"",ROUND(OFFSET(DATA!$A$4,LOOK!$I65+$E$3*120,LOOK!O$64)/OFFSET(DATA!$A$34,LOOK!$I65+$E$3*120,LOOK!O$64),3)-ROW()/10000000)</f>
        <v>3.9934999999999997E-3</v>
      </c>
      <c r="P65" s="99" t="str">
        <f ca="1">IF(OFFSET(DATA!$A$34,LOOK!$I65+$E$3*120,LOOK!P$64)=0,"",ROUND(OFFSET(DATA!$A$4,LOOK!$I65+$E$3*120,LOOK!P$64)/OFFSET(DATA!$A$34,LOOK!$I65+$E$3*120,LOOK!P$64),3)-ROW()/10000000)</f>
        <v/>
      </c>
      <c r="Q65" s="99" t="str">
        <f ca="1">IF(OFFSET(DATA!$A$34,LOOK!$I65+$E$3*120,LOOK!Q$64)=0,"",ROUND(OFFSET(DATA!$A$4,LOOK!$I65+$E$3*120,LOOK!Q$64)/OFFSET(DATA!$A$34,LOOK!$I65+$E$3*120,LOOK!Q$64),3)-ROW()/10000000)</f>
        <v/>
      </c>
      <c r="R65" s="99" t="str">
        <f ca="1">IF(OFFSET(DATA!$A$34,LOOK!$I65+$E$3*120,LOOK!R$64)=0,"",ROUND(OFFSET(DATA!$A$4,LOOK!$I65+$E$3*120,LOOK!R$64)/OFFSET(DATA!$A$34,LOOK!$I65+$E$3*120,LOOK!R$64),3)-ROW()/10000000)</f>
        <v/>
      </c>
      <c r="S65" s="99" t="str">
        <f ca="1">IF(OFFSET(DATA!$A$34,LOOK!$I65+$E$3*120,LOOK!S$64)=0,"",ROUND(OFFSET(DATA!$A$4,LOOK!$I65+$E$3*120,LOOK!S$64)/OFFSET(DATA!$A$34,LOOK!$I65+$E$3*120,LOOK!S$64),3)-ROW()/10000000)</f>
        <v/>
      </c>
      <c r="T65" s="99" t="str">
        <f ca="1">IF(OFFSET(DATA!$A$34,LOOK!$I65+$E$3*120,LOOK!T$64)=0,"",ROUND(OFFSET(DATA!$A$4,LOOK!$I65+$E$3*120,LOOK!T$64)/OFFSET(DATA!$A$34,LOOK!$I65+$E$3*120,LOOK!T$64),3)-ROW()/10000000)</f>
        <v/>
      </c>
      <c r="U65" s="99" t="str">
        <f ca="1">IF(OFFSET(DATA!$A$34,LOOK!$I65+$E$3*120,LOOK!U$64)=0,"",ROUND(OFFSET(DATA!$A$4,LOOK!$I65+$E$3*120,LOOK!U$64)/OFFSET(DATA!$A$34,LOOK!$I65+$E$3*120,LOOK!U$64),3)-ROW()/10000000)</f>
        <v/>
      </c>
      <c r="V65" s="100">
        <f ca="1">ROUND(AVERAGE(OFFSET($J65,0,0,1,$C$3)),3)-ROW()/10000000</f>
        <v>1.5993500000000001E-2</v>
      </c>
      <c r="W65" s="79">
        <f>$N$2</f>
        <v>0.5</v>
      </c>
      <c r="Y65" s="101">
        <f ca="1">IF($U$3=1,V65,IF(OFFSET(I65,0,$C$3)="",0,OFFSET(I65,0,$C$3)))</f>
        <v>1.09935E-2</v>
      </c>
      <c r="Z65" s="50">
        <f t="shared" ref="Z65:Z88" ca="1" si="27">RANK(Y65,$Y$65:$Y$88,0)</f>
        <v>12</v>
      </c>
      <c r="AA65" s="50">
        <f ca="1">MATCH(I65,$Z$65:$Z$88,0)</f>
        <v>21</v>
      </c>
      <c r="AB65" s="78">
        <f ca="1">OFFSET($Y$64,AA65,0)</f>
        <v>9.899150000000001E-2</v>
      </c>
      <c r="AD65" s="50">
        <f ca="1">IF(AD$64&gt;$AD$63,"",RANK(J65,J$65:J$88,0))</f>
        <v>11</v>
      </c>
      <c r="AE65" s="50">
        <f t="shared" ref="AE65:AO65" ca="1" si="28">IF(AE$64&gt;$AD$63,"",RANK(K65,K$65:K$88,0))</f>
        <v>9</v>
      </c>
      <c r="AF65" s="50">
        <f t="shared" ca="1" si="28"/>
        <v>9</v>
      </c>
      <c r="AG65" s="50">
        <f t="shared" ca="1" si="28"/>
        <v>12</v>
      </c>
      <c r="AH65" s="50">
        <f t="shared" ca="1" si="28"/>
        <v>12</v>
      </c>
      <c r="AI65" s="50">
        <f t="shared" ca="1" si="28"/>
        <v>14</v>
      </c>
      <c r="AJ65" s="50" t="str">
        <f t="shared" ca="1" si="28"/>
        <v/>
      </c>
      <c r="AK65" s="50" t="str">
        <f t="shared" ca="1" si="28"/>
        <v/>
      </c>
      <c r="AL65" s="50" t="str">
        <f t="shared" ca="1" si="28"/>
        <v/>
      </c>
      <c r="AM65" s="50" t="str">
        <f t="shared" ca="1" si="28"/>
        <v/>
      </c>
      <c r="AN65" s="50" t="str">
        <f t="shared" ca="1" si="28"/>
        <v/>
      </c>
      <c r="AO65" s="50" t="str">
        <f t="shared" ca="1" si="28"/>
        <v/>
      </c>
    </row>
    <row r="66" spans="2:41" x14ac:dyDescent="0.3">
      <c r="B66" s="50">
        <f t="shared" ref="B66:B89" si="29">B6</f>
        <v>2</v>
      </c>
      <c r="C66" s="49">
        <f ca="1">OFFSET(LOOK!C6,$R$3*30,0)</f>
        <v>0</v>
      </c>
      <c r="D66" s="49">
        <f ca="1">OFFSET(LOOK!D6,$R$3*30,0)</f>
        <v>102</v>
      </c>
      <c r="E66" s="98">
        <f t="shared" ref="E66:E89" ca="1" si="30">IF(D66&gt;0,ROUND(C66/D66,3),"")</f>
        <v>0</v>
      </c>
      <c r="F66" s="78">
        <f t="shared" ref="F66:F88" ca="1" si="31">$E$89</f>
        <v>1.9E-2</v>
      </c>
      <c r="G66" s="78"/>
      <c r="I66" s="50">
        <v>2</v>
      </c>
      <c r="J66" s="99">
        <f ca="1">IF(OFFSET(DATA!$A$34,LOOK!$I66+$E$3*120,LOOK!J$64)=0,"",ROUND(OFFSET(DATA!$A$4,LOOK!$I66+$E$3*120,LOOK!J$64)/OFFSET(DATA!$A$34,LOOK!$I66+$E$3*120,LOOK!J$64),3)-ROW()/10000000)</f>
        <v>-6.6000000000000003E-6</v>
      </c>
      <c r="K66" s="99">
        <f ca="1">IF(OFFSET(DATA!$A$34,LOOK!$I66+$E$3*120,LOOK!K$64)=0,"",ROUND(OFFSET(DATA!$A$4,LOOK!$I66+$E$3*120,LOOK!K$64)/OFFSET(DATA!$A$34,LOOK!$I66+$E$3*120,LOOK!K$64),3)-ROW()/10000000)</f>
        <v>-6.6000000000000003E-6</v>
      </c>
      <c r="L66" s="99">
        <f ca="1">IF(OFFSET(DATA!$A$34,LOOK!$I66+$E$3*120,LOOK!L$64)=0,"",ROUND(OFFSET(DATA!$A$4,LOOK!$I66+$E$3*120,LOOK!L$64)/OFFSET(DATA!$A$34,LOOK!$I66+$E$3*120,LOOK!L$64),3)-ROW()/10000000)</f>
        <v>-6.6000000000000003E-6</v>
      </c>
      <c r="M66" s="99">
        <f ca="1">IF(OFFSET(DATA!$A$34,LOOK!$I66+$E$3*120,LOOK!M$64)=0,"",ROUND(OFFSET(DATA!$A$4,LOOK!$I66+$E$3*120,LOOK!M$64)/OFFSET(DATA!$A$34,LOOK!$I66+$E$3*120,LOOK!M$64),3)-ROW()/10000000)</f>
        <v>-6.6000000000000003E-6</v>
      </c>
      <c r="N66" s="99">
        <f ca="1">IF(OFFSET(DATA!$A$34,LOOK!$I66+$E$3*120,LOOK!N$64)=0,"",ROUND(OFFSET(DATA!$A$4,LOOK!$I66+$E$3*120,LOOK!N$64)/OFFSET(DATA!$A$34,LOOK!$I66+$E$3*120,LOOK!N$64),3)-ROW()/10000000)</f>
        <v>-6.6000000000000003E-6</v>
      </c>
      <c r="O66" s="99">
        <f ca="1">IF(OFFSET(DATA!$A$34,LOOK!$I66+$E$3*120,LOOK!O$64)=0,"",ROUND(OFFSET(DATA!$A$4,LOOK!$I66+$E$3*120,LOOK!O$64)/OFFSET(DATA!$A$34,LOOK!$I66+$E$3*120,LOOK!O$64),3)-ROW()/10000000)</f>
        <v>-6.6000000000000003E-6</v>
      </c>
      <c r="P66" s="99" t="str">
        <f ca="1">IF(OFFSET(DATA!$A$34,LOOK!$I66+$E$3*120,LOOK!P$64)=0,"",ROUND(OFFSET(DATA!$A$4,LOOK!$I66+$E$3*120,LOOK!P$64)/OFFSET(DATA!$A$34,LOOK!$I66+$E$3*120,LOOK!P$64),3)-ROW()/10000000)</f>
        <v/>
      </c>
      <c r="Q66" s="99" t="str">
        <f ca="1">IF(OFFSET(DATA!$A$34,LOOK!$I66+$E$3*120,LOOK!Q$64)=0,"",ROUND(OFFSET(DATA!$A$4,LOOK!$I66+$E$3*120,LOOK!Q$64)/OFFSET(DATA!$A$34,LOOK!$I66+$E$3*120,LOOK!Q$64),3)-ROW()/10000000)</f>
        <v/>
      </c>
      <c r="R66" s="99" t="str">
        <f ca="1">IF(OFFSET(DATA!$A$34,LOOK!$I66+$E$3*120,LOOK!R$64)=0,"",ROUND(OFFSET(DATA!$A$4,LOOK!$I66+$E$3*120,LOOK!R$64)/OFFSET(DATA!$A$34,LOOK!$I66+$E$3*120,LOOK!R$64),3)-ROW()/10000000)</f>
        <v/>
      </c>
      <c r="S66" s="99" t="str">
        <f ca="1">IF(OFFSET(DATA!$A$34,LOOK!$I66+$E$3*120,LOOK!S$64)=0,"",ROUND(OFFSET(DATA!$A$4,LOOK!$I66+$E$3*120,LOOK!S$64)/OFFSET(DATA!$A$34,LOOK!$I66+$E$3*120,LOOK!S$64),3)-ROW()/10000000)</f>
        <v/>
      </c>
      <c r="T66" s="99" t="str">
        <f ca="1">IF(OFFSET(DATA!$A$34,LOOK!$I66+$E$3*120,LOOK!T$64)=0,"",ROUND(OFFSET(DATA!$A$4,LOOK!$I66+$E$3*120,LOOK!T$64)/OFFSET(DATA!$A$34,LOOK!$I66+$E$3*120,LOOK!T$64),3)-ROW()/10000000)</f>
        <v/>
      </c>
      <c r="U66" s="99" t="str">
        <f ca="1">IF(OFFSET(DATA!$A$34,LOOK!$I66+$E$3*120,LOOK!U$64)=0,"",ROUND(OFFSET(DATA!$A$4,LOOK!$I66+$E$3*120,LOOK!U$64)/OFFSET(DATA!$A$34,LOOK!$I66+$E$3*120,LOOK!U$64),3)-ROW()/10000000)</f>
        <v/>
      </c>
      <c r="V66" s="100">
        <f t="shared" ref="V66:V88" ca="1" si="32">ROUND(AVERAGE(OFFSET($J66,0,0,1,$C$3)),3)-ROW()/10000000</f>
        <v>-6.6000000000000003E-6</v>
      </c>
      <c r="W66" s="79">
        <f t="shared" ref="W66:W88" si="33">$N$2</f>
        <v>0.5</v>
      </c>
      <c r="Y66" s="101">
        <f t="shared" ref="Y66:Y88" ca="1" si="34">IF($U$3=1,V66,IF(OFFSET(I66,0,$C$3)="",0,OFFSET(I66,0,$C$3)))</f>
        <v>-6.6000000000000003E-6</v>
      </c>
      <c r="Z66" s="50">
        <f t="shared" ca="1" si="27"/>
        <v>17</v>
      </c>
      <c r="AA66" s="50">
        <f t="shared" ref="AA66:AA88" ca="1" si="35">MATCH(I66,$Z$65:$Z$88,0)</f>
        <v>14</v>
      </c>
      <c r="AB66" s="78">
        <f t="shared" ref="AB66:AB88" ca="1" si="36">OFFSET($Y$64,AA66,0)</f>
        <v>5.4992199999999998E-2</v>
      </c>
      <c r="AD66" s="50">
        <f t="shared" ref="AD66:AD88" ca="1" si="37">IF(AD$64&gt;$AD$63,"",RANK(J66,J$65:J$88,0))</f>
        <v>18</v>
      </c>
      <c r="AE66" s="50">
        <f t="shared" ref="AE66:AE88" ca="1" si="38">IF(AE$64&gt;$AD$63,"",RANK(K66,K$65:K$88,0))</f>
        <v>18</v>
      </c>
      <c r="AF66" s="50">
        <f t="shared" ref="AF66:AF88" ca="1" si="39">IF(AF$64&gt;$AD$63,"",RANK(L66,L$65:L$88,0))</f>
        <v>15</v>
      </c>
      <c r="AG66" s="50">
        <f t="shared" ref="AG66:AG88" ca="1" si="40">IF(AG$64&gt;$AD$63,"",RANK(M66,M$65:M$88,0))</f>
        <v>17</v>
      </c>
      <c r="AH66" s="50">
        <f t="shared" ref="AH66:AH88" ca="1" si="41">IF(AH$64&gt;$AD$63,"",RANK(N66,N$65:N$88,0))</f>
        <v>18</v>
      </c>
      <c r="AI66" s="50">
        <f t="shared" ref="AI66:AI88" ca="1" si="42">IF(AI$64&gt;$AD$63,"",RANK(O66,O$65:O$88,0))</f>
        <v>18</v>
      </c>
      <c r="AJ66" s="50" t="str">
        <f t="shared" ref="AJ66:AJ88" ca="1" si="43">IF(AJ$64&gt;$AD$63,"",RANK(P66,P$65:P$88,0))</f>
        <v/>
      </c>
      <c r="AK66" s="50" t="str">
        <f t="shared" ref="AK66:AK88" ca="1" si="44">IF(AK$64&gt;$AD$63,"",RANK(Q66,Q$65:Q$88,0))</f>
        <v/>
      </c>
      <c r="AL66" s="50" t="str">
        <f t="shared" ref="AL66:AL88" ca="1" si="45">IF(AL$64&gt;$AD$63,"",RANK(R66,R$65:R$88,0))</f>
        <v/>
      </c>
      <c r="AM66" s="50" t="str">
        <f t="shared" ref="AM66:AM88" ca="1" si="46">IF(AM$64&gt;$AD$63,"",RANK(S66,S$65:S$88,0))</f>
        <v/>
      </c>
      <c r="AN66" s="50" t="str">
        <f t="shared" ref="AN66:AN88" ca="1" si="47">IF(AN$64&gt;$AD$63,"",RANK(T66,T$65:T$88,0))</f>
        <v/>
      </c>
      <c r="AO66" s="50" t="str">
        <f t="shared" ref="AO66:AO88" ca="1" si="48">IF(AO$64&gt;$AD$63,"",RANK(U66,U$65:U$88,0))</f>
        <v/>
      </c>
    </row>
    <row r="67" spans="2:41" x14ac:dyDescent="0.3">
      <c r="B67" s="50">
        <f t="shared" si="29"/>
        <v>3</v>
      </c>
      <c r="C67" s="49">
        <f ca="1">OFFSET(LOOK!C7,$R$3*30,0)</f>
        <v>0</v>
      </c>
      <c r="D67" s="49">
        <f ca="1">OFFSET(LOOK!D7,$R$3*30,0)</f>
        <v>81</v>
      </c>
      <c r="E67" s="98">
        <f t="shared" ca="1" si="30"/>
        <v>0</v>
      </c>
      <c r="F67" s="78">
        <f t="shared" ca="1" si="31"/>
        <v>1.9E-2</v>
      </c>
      <c r="G67" s="78"/>
      <c r="I67" s="50">
        <v>3</v>
      </c>
      <c r="J67" s="99">
        <f ca="1">IF(OFFSET(DATA!$A$34,LOOK!$I67+$E$3*120,LOOK!J$64)=0,"",ROUND(OFFSET(DATA!$A$4,LOOK!$I67+$E$3*120,LOOK!J$64)/OFFSET(DATA!$A$34,LOOK!$I67+$E$3*120,LOOK!J$64),3)-ROW()/10000000)</f>
        <v>2.6993300000000001E-2</v>
      </c>
      <c r="K67" s="99">
        <f ca="1">IF(OFFSET(DATA!$A$34,LOOK!$I67+$E$3*120,LOOK!K$64)=0,"",ROUND(OFFSET(DATA!$A$4,LOOK!$I67+$E$3*120,LOOK!K$64)/OFFSET(DATA!$A$34,LOOK!$I67+$E$3*120,LOOK!K$64),3)-ROW()/10000000)</f>
        <v>-6.7000000000000002E-6</v>
      </c>
      <c r="L67" s="99">
        <f ca="1">IF(OFFSET(DATA!$A$34,LOOK!$I67+$E$3*120,LOOK!L$64)=0,"",ROUND(OFFSET(DATA!$A$4,LOOK!$I67+$E$3*120,LOOK!L$64)/OFFSET(DATA!$A$34,LOOK!$I67+$E$3*120,LOOK!L$64),3)-ROW()/10000000)</f>
        <v>-6.7000000000000002E-6</v>
      </c>
      <c r="M67" s="99">
        <f ca="1">IF(OFFSET(DATA!$A$34,LOOK!$I67+$E$3*120,LOOK!M$64)=0,"",ROUND(OFFSET(DATA!$A$4,LOOK!$I67+$E$3*120,LOOK!M$64)/OFFSET(DATA!$A$34,LOOK!$I67+$E$3*120,LOOK!M$64),3)-ROW()/10000000)</f>
        <v>-6.7000000000000002E-6</v>
      </c>
      <c r="N67" s="99">
        <f ca="1">IF(OFFSET(DATA!$A$34,LOOK!$I67+$E$3*120,LOOK!N$64)=0,"",ROUND(OFFSET(DATA!$A$4,LOOK!$I67+$E$3*120,LOOK!N$64)/OFFSET(DATA!$A$34,LOOK!$I67+$E$3*120,LOOK!N$64),3)-ROW()/10000000)</f>
        <v>1.2993299999999999E-2</v>
      </c>
      <c r="O67" s="99">
        <f ca="1">IF(OFFSET(DATA!$A$34,LOOK!$I67+$E$3*120,LOOK!O$64)=0,"",ROUND(OFFSET(DATA!$A$4,LOOK!$I67+$E$3*120,LOOK!O$64)/OFFSET(DATA!$A$34,LOOK!$I67+$E$3*120,LOOK!O$64),3)-ROW()/10000000)</f>
        <v>1.19933E-2</v>
      </c>
      <c r="P67" s="99" t="str">
        <f ca="1">IF(OFFSET(DATA!$A$34,LOOK!$I67+$E$3*120,LOOK!P$64)=0,"",ROUND(OFFSET(DATA!$A$4,LOOK!$I67+$E$3*120,LOOK!P$64)/OFFSET(DATA!$A$34,LOOK!$I67+$E$3*120,LOOK!P$64),3)-ROW()/10000000)</f>
        <v/>
      </c>
      <c r="Q67" s="99" t="str">
        <f ca="1">IF(OFFSET(DATA!$A$34,LOOK!$I67+$E$3*120,LOOK!Q$64)=0,"",ROUND(OFFSET(DATA!$A$4,LOOK!$I67+$E$3*120,LOOK!Q$64)/OFFSET(DATA!$A$34,LOOK!$I67+$E$3*120,LOOK!Q$64),3)-ROW()/10000000)</f>
        <v/>
      </c>
      <c r="R67" s="99" t="str">
        <f ca="1">IF(OFFSET(DATA!$A$34,LOOK!$I67+$E$3*120,LOOK!R$64)=0,"",ROUND(OFFSET(DATA!$A$4,LOOK!$I67+$E$3*120,LOOK!R$64)/OFFSET(DATA!$A$34,LOOK!$I67+$E$3*120,LOOK!R$64),3)-ROW()/10000000)</f>
        <v/>
      </c>
      <c r="S67" s="99" t="str">
        <f ca="1">IF(OFFSET(DATA!$A$34,LOOK!$I67+$E$3*120,LOOK!S$64)=0,"",ROUND(OFFSET(DATA!$A$4,LOOK!$I67+$E$3*120,LOOK!S$64)/OFFSET(DATA!$A$34,LOOK!$I67+$E$3*120,LOOK!S$64),3)-ROW()/10000000)</f>
        <v/>
      </c>
      <c r="T67" s="99" t="str">
        <f ca="1">IF(OFFSET(DATA!$A$34,LOOK!$I67+$E$3*120,LOOK!T$64)=0,"",ROUND(OFFSET(DATA!$A$4,LOOK!$I67+$E$3*120,LOOK!T$64)/OFFSET(DATA!$A$34,LOOK!$I67+$E$3*120,LOOK!T$64),3)-ROW()/10000000)</f>
        <v/>
      </c>
      <c r="U67" s="99" t="str">
        <f ca="1">IF(OFFSET(DATA!$A$34,LOOK!$I67+$E$3*120,LOOK!U$64)=0,"",ROUND(OFFSET(DATA!$A$4,LOOK!$I67+$E$3*120,LOOK!U$64)/OFFSET(DATA!$A$34,LOOK!$I67+$E$3*120,LOOK!U$64),3)-ROW()/10000000)</f>
        <v/>
      </c>
      <c r="V67" s="100">
        <f t="shared" ca="1" si="32"/>
        <v>6.9933E-3</v>
      </c>
      <c r="W67" s="79">
        <f t="shared" si="33"/>
        <v>0.5</v>
      </c>
      <c r="Y67" s="101">
        <f t="shared" ca="1" si="34"/>
        <v>-6.7000000000000002E-6</v>
      </c>
      <c r="Z67" s="50">
        <f t="shared" ca="1" si="27"/>
        <v>18</v>
      </c>
      <c r="AA67" s="50">
        <f t="shared" ca="1" si="35"/>
        <v>22</v>
      </c>
      <c r="AB67" s="78">
        <f t="shared" ca="1" si="36"/>
        <v>4.0991400000000004E-2</v>
      </c>
      <c r="AD67" s="50">
        <f t="shared" ca="1" si="37"/>
        <v>8</v>
      </c>
      <c r="AE67" s="50">
        <f t="shared" ca="1" si="38"/>
        <v>19</v>
      </c>
      <c r="AF67" s="50">
        <f t="shared" ca="1" si="39"/>
        <v>16</v>
      </c>
      <c r="AG67" s="50">
        <f t="shared" ca="1" si="40"/>
        <v>18</v>
      </c>
      <c r="AH67" s="50">
        <f t="shared" ca="1" si="41"/>
        <v>6</v>
      </c>
      <c r="AI67" s="50">
        <f t="shared" ca="1" si="42"/>
        <v>7</v>
      </c>
      <c r="AJ67" s="50" t="str">
        <f t="shared" ca="1" si="43"/>
        <v/>
      </c>
      <c r="AK67" s="50" t="str">
        <f t="shared" ca="1" si="44"/>
        <v/>
      </c>
      <c r="AL67" s="50" t="str">
        <f t="shared" ca="1" si="45"/>
        <v/>
      </c>
      <c r="AM67" s="50" t="str">
        <f t="shared" ca="1" si="46"/>
        <v/>
      </c>
      <c r="AN67" s="50" t="str">
        <f t="shared" ca="1" si="47"/>
        <v/>
      </c>
      <c r="AO67" s="50" t="str">
        <f t="shared" ca="1" si="48"/>
        <v/>
      </c>
    </row>
    <row r="68" spans="2:41" x14ac:dyDescent="0.3">
      <c r="B68" s="50">
        <f t="shared" si="29"/>
        <v>4</v>
      </c>
      <c r="C68" s="49">
        <f ca="1">OFFSET(LOOK!C8,$R$3*30,0)</f>
        <v>0</v>
      </c>
      <c r="D68" s="49">
        <f ca="1">OFFSET(LOOK!D8,$R$3*30,0)</f>
        <v>99</v>
      </c>
      <c r="E68" s="98">
        <f t="shared" ca="1" si="30"/>
        <v>0</v>
      </c>
      <c r="F68" s="78">
        <f t="shared" ca="1" si="31"/>
        <v>1.9E-2</v>
      </c>
      <c r="G68" s="78"/>
      <c r="I68" s="50">
        <v>4</v>
      </c>
      <c r="J68" s="99">
        <f ca="1">IF(OFFSET(DATA!$A$34,LOOK!$I68+$E$3*120,LOOK!J$64)=0,"",ROUND(OFFSET(DATA!$A$4,LOOK!$I68+$E$3*120,LOOK!J$64)/OFFSET(DATA!$A$34,LOOK!$I68+$E$3*120,LOOK!J$64),3)-ROW()/10000000)</f>
        <v>-6.8000000000000001E-6</v>
      </c>
      <c r="K68" s="99">
        <f ca="1">IF(OFFSET(DATA!$A$34,LOOK!$I68+$E$3*120,LOOK!K$64)=0,"",ROUND(OFFSET(DATA!$A$4,LOOK!$I68+$E$3*120,LOOK!K$64)/OFFSET(DATA!$A$34,LOOK!$I68+$E$3*120,LOOK!K$64),3)-ROW()/10000000)</f>
        <v>1.09932E-2</v>
      </c>
      <c r="L68" s="99">
        <f ca="1">IF(OFFSET(DATA!$A$34,LOOK!$I68+$E$3*120,LOOK!L$64)=0,"",ROUND(OFFSET(DATA!$A$4,LOOK!$I68+$E$3*120,LOOK!L$64)/OFFSET(DATA!$A$34,LOOK!$I68+$E$3*120,LOOK!L$64),3)-ROW()/10000000)</f>
        <v>-6.8000000000000001E-6</v>
      </c>
      <c r="M68" s="99">
        <f ca="1">IF(OFFSET(DATA!$A$34,LOOK!$I68+$E$3*120,LOOK!M$64)=0,"",ROUND(OFFSET(DATA!$A$4,LOOK!$I68+$E$3*120,LOOK!M$64)/OFFSET(DATA!$A$34,LOOK!$I68+$E$3*120,LOOK!M$64),3)-ROW()/10000000)</f>
        <v>-6.8000000000000001E-6</v>
      </c>
      <c r="N68" s="99">
        <f ca="1">IF(OFFSET(DATA!$A$34,LOOK!$I68+$E$3*120,LOOK!N$64)=0,"",ROUND(OFFSET(DATA!$A$4,LOOK!$I68+$E$3*120,LOOK!N$64)/OFFSET(DATA!$A$34,LOOK!$I68+$E$3*120,LOOK!N$64),3)-ROW()/10000000)</f>
        <v>-6.8000000000000001E-6</v>
      </c>
      <c r="O68" s="99">
        <f ca="1">IF(OFFSET(DATA!$A$34,LOOK!$I68+$E$3*120,LOOK!O$64)=0,"",ROUND(OFFSET(DATA!$A$4,LOOK!$I68+$E$3*120,LOOK!O$64)/OFFSET(DATA!$A$34,LOOK!$I68+$E$3*120,LOOK!O$64),3)-ROW()/10000000)</f>
        <v>-6.8000000000000001E-6</v>
      </c>
      <c r="P68" s="99" t="str">
        <f ca="1">IF(OFFSET(DATA!$A$34,LOOK!$I68+$E$3*120,LOOK!P$64)=0,"",ROUND(OFFSET(DATA!$A$4,LOOK!$I68+$E$3*120,LOOK!P$64)/OFFSET(DATA!$A$34,LOOK!$I68+$E$3*120,LOOK!P$64),3)-ROW()/10000000)</f>
        <v/>
      </c>
      <c r="Q68" s="99" t="str">
        <f ca="1">IF(OFFSET(DATA!$A$34,LOOK!$I68+$E$3*120,LOOK!Q$64)=0,"",ROUND(OFFSET(DATA!$A$4,LOOK!$I68+$E$3*120,LOOK!Q$64)/OFFSET(DATA!$A$34,LOOK!$I68+$E$3*120,LOOK!Q$64),3)-ROW()/10000000)</f>
        <v/>
      </c>
      <c r="R68" s="99" t="str">
        <f ca="1">IF(OFFSET(DATA!$A$34,LOOK!$I68+$E$3*120,LOOK!R$64)=0,"",ROUND(OFFSET(DATA!$A$4,LOOK!$I68+$E$3*120,LOOK!R$64)/OFFSET(DATA!$A$34,LOOK!$I68+$E$3*120,LOOK!R$64),3)-ROW()/10000000)</f>
        <v/>
      </c>
      <c r="S68" s="99" t="str">
        <f ca="1">IF(OFFSET(DATA!$A$34,LOOK!$I68+$E$3*120,LOOK!S$64)=0,"",ROUND(OFFSET(DATA!$A$4,LOOK!$I68+$E$3*120,LOOK!S$64)/OFFSET(DATA!$A$34,LOOK!$I68+$E$3*120,LOOK!S$64),3)-ROW()/10000000)</f>
        <v/>
      </c>
      <c r="T68" s="99" t="str">
        <f ca="1">IF(OFFSET(DATA!$A$34,LOOK!$I68+$E$3*120,LOOK!T$64)=0,"",ROUND(OFFSET(DATA!$A$4,LOOK!$I68+$E$3*120,LOOK!T$64)/OFFSET(DATA!$A$34,LOOK!$I68+$E$3*120,LOOK!T$64),3)-ROW()/10000000)</f>
        <v/>
      </c>
      <c r="U68" s="99" t="str">
        <f ca="1">IF(OFFSET(DATA!$A$34,LOOK!$I68+$E$3*120,LOOK!U$64)=0,"",ROUND(OFFSET(DATA!$A$4,LOOK!$I68+$E$3*120,LOOK!U$64)/OFFSET(DATA!$A$34,LOOK!$I68+$E$3*120,LOOK!U$64),3)-ROW()/10000000)</f>
        <v/>
      </c>
      <c r="V68" s="100">
        <f t="shared" ca="1" si="32"/>
        <v>2.9932000000000001E-3</v>
      </c>
      <c r="W68" s="79">
        <f t="shared" si="33"/>
        <v>0.5</v>
      </c>
      <c r="Y68" s="101">
        <f t="shared" ca="1" si="34"/>
        <v>-6.8000000000000001E-6</v>
      </c>
      <c r="Z68" s="50">
        <f t="shared" ca="1" si="27"/>
        <v>19</v>
      </c>
      <c r="AA68" s="50">
        <f t="shared" ca="1" si="35"/>
        <v>16</v>
      </c>
      <c r="AB68" s="78">
        <f t="shared" ca="1" si="36"/>
        <v>3.4992000000000002E-2</v>
      </c>
      <c r="AD68" s="50">
        <f t="shared" ca="1" si="37"/>
        <v>19</v>
      </c>
      <c r="AE68" s="50">
        <f t="shared" ca="1" si="38"/>
        <v>12</v>
      </c>
      <c r="AF68" s="50">
        <f t="shared" ca="1" si="39"/>
        <v>17</v>
      </c>
      <c r="AG68" s="50">
        <f t="shared" ca="1" si="40"/>
        <v>19</v>
      </c>
      <c r="AH68" s="50">
        <f t="shared" ca="1" si="41"/>
        <v>19</v>
      </c>
      <c r="AI68" s="50">
        <f t="shared" ca="1" si="42"/>
        <v>19</v>
      </c>
      <c r="AJ68" s="50" t="str">
        <f t="shared" ca="1" si="43"/>
        <v/>
      </c>
      <c r="AK68" s="50" t="str">
        <f t="shared" ca="1" si="44"/>
        <v/>
      </c>
      <c r="AL68" s="50" t="str">
        <f t="shared" ca="1" si="45"/>
        <v/>
      </c>
      <c r="AM68" s="50" t="str">
        <f t="shared" ca="1" si="46"/>
        <v/>
      </c>
      <c r="AN68" s="50" t="str">
        <f t="shared" ca="1" si="47"/>
        <v/>
      </c>
      <c r="AO68" s="50" t="str">
        <f t="shared" ca="1" si="48"/>
        <v/>
      </c>
    </row>
    <row r="69" spans="2:41" x14ac:dyDescent="0.3">
      <c r="B69" s="50">
        <f t="shared" si="29"/>
        <v>5</v>
      </c>
      <c r="C69" s="49">
        <f ca="1">OFFSET(LOOK!C9,$R$3*30,0)</f>
        <v>2</v>
      </c>
      <c r="D69" s="49">
        <f ca="1">OFFSET(LOOK!D9,$R$3*30,0)</f>
        <v>176</v>
      </c>
      <c r="E69" s="98">
        <f t="shared" ca="1" si="30"/>
        <v>1.0999999999999999E-2</v>
      </c>
      <c r="F69" s="78">
        <f t="shared" ca="1" si="31"/>
        <v>1.9E-2</v>
      </c>
      <c r="G69" s="78"/>
      <c r="I69" s="50">
        <v>5</v>
      </c>
      <c r="J69" s="99">
        <f ca="1">IF(OFFSET(DATA!$A$34,LOOK!$I69+$E$3*120,LOOK!J$64)=0,"",ROUND(OFFSET(DATA!$A$4,LOOK!$I69+$E$3*120,LOOK!J$64)/OFFSET(DATA!$A$34,LOOK!$I69+$E$3*120,LOOK!J$64),3)-ROW()/10000000)</f>
        <v>-6.9E-6</v>
      </c>
      <c r="K69" s="99">
        <f ca="1">IF(OFFSET(DATA!$A$34,LOOK!$I69+$E$3*120,LOOK!K$64)=0,"",ROUND(OFFSET(DATA!$A$4,LOOK!$I69+$E$3*120,LOOK!K$64)/OFFSET(DATA!$A$34,LOOK!$I69+$E$3*120,LOOK!K$64),3)-ROW()/10000000)</f>
        <v>-6.9E-6</v>
      </c>
      <c r="L69" s="99">
        <f ca="1">IF(OFFSET(DATA!$A$34,LOOK!$I69+$E$3*120,LOOK!L$64)=0,"",ROUND(OFFSET(DATA!$A$4,LOOK!$I69+$E$3*120,LOOK!L$64)/OFFSET(DATA!$A$34,LOOK!$I69+$E$3*120,LOOK!L$64),3)-ROW()/10000000)</f>
        <v>-6.9E-6</v>
      </c>
      <c r="M69" s="99">
        <f ca="1">IF(OFFSET(DATA!$A$34,LOOK!$I69+$E$3*120,LOOK!M$64)=0,"",ROUND(OFFSET(DATA!$A$4,LOOK!$I69+$E$3*120,LOOK!M$64)/OFFSET(DATA!$A$34,LOOK!$I69+$E$3*120,LOOK!M$64),3)-ROW()/10000000)</f>
        <v>1.0993099999999999E-2</v>
      </c>
      <c r="N69" s="99">
        <f ca="1">IF(OFFSET(DATA!$A$34,LOOK!$I69+$E$3*120,LOOK!N$64)=0,"",ROUND(OFFSET(DATA!$A$4,LOOK!$I69+$E$3*120,LOOK!N$64)/OFFSET(DATA!$A$34,LOOK!$I69+$E$3*120,LOOK!N$64),3)-ROW()/10000000)</f>
        <v>5.9931000000000003E-3</v>
      </c>
      <c r="O69" s="99">
        <f ca="1">IF(OFFSET(DATA!$A$34,LOOK!$I69+$E$3*120,LOOK!O$64)=0,"",ROUND(OFFSET(DATA!$A$4,LOOK!$I69+$E$3*120,LOOK!O$64)/OFFSET(DATA!$A$34,LOOK!$I69+$E$3*120,LOOK!O$64),3)-ROW()/10000000)</f>
        <v>-6.9E-6</v>
      </c>
      <c r="P69" s="99" t="str">
        <f ca="1">IF(OFFSET(DATA!$A$34,LOOK!$I69+$E$3*120,LOOK!P$64)=0,"",ROUND(OFFSET(DATA!$A$4,LOOK!$I69+$E$3*120,LOOK!P$64)/OFFSET(DATA!$A$34,LOOK!$I69+$E$3*120,LOOK!P$64),3)-ROW()/10000000)</f>
        <v/>
      </c>
      <c r="Q69" s="99" t="str">
        <f ca="1">IF(OFFSET(DATA!$A$34,LOOK!$I69+$E$3*120,LOOK!Q$64)=0,"",ROUND(OFFSET(DATA!$A$4,LOOK!$I69+$E$3*120,LOOK!Q$64)/OFFSET(DATA!$A$34,LOOK!$I69+$E$3*120,LOOK!Q$64),3)-ROW()/10000000)</f>
        <v/>
      </c>
      <c r="R69" s="99" t="str">
        <f ca="1">IF(OFFSET(DATA!$A$34,LOOK!$I69+$E$3*120,LOOK!R$64)=0,"",ROUND(OFFSET(DATA!$A$4,LOOK!$I69+$E$3*120,LOOK!R$64)/OFFSET(DATA!$A$34,LOOK!$I69+$E$3*120,LOOK!R$64),3)-ROW()/10000000)</f>
        <v/>
      </c>
      <c r="S69" s="99" t="str">
        <f ca="1">IF(OFFSET(DATA!$A$34,LOOK!$I69+$E$3*120,LOOK!S$64)=0,"",ROUND(OFFSET(DATA!$A$4,LOOK!$I69+$E$3*120,LOOK!S$64)/OFFSET(DATA!$A$34,LOOK!$I69+$E$3*120,LOOK!S$64),3)-ROW()/10000000)</f>
        <v/>
      </c>
      <c r="T69" s="99" t="str">
        <f ca="1">IF(OFFSET(DATA!$A$34,LOOK!$I69+$E$3*120,LOOK!T$64)=0,"",ROUND(OFFSET(DATA!$A$4,LOOK!$I69+$E$3*120,LOOK!T$64)/OFFSET(DATA!$A$34,LOOK!$I69+$E$3*120,LOOK!T$64),3)-ROW()/10000000)</f>
        <v/>
      </c>
      <c r="U69" s="99" t="str">
        <f ca="1">IF(OFFSET(DATA!$A$34,LOOK!$I69+$E$3*120,LOOK!U$64)=0,"",ROUND(OFFSET(DATA!$A$4,LOOK!$I69+$E$3*120,LOOK!U$64)/OFFSET(DATA!$A$34,LOOK!$I69+$E$3*120,LOOK!U$64),3)-ROW()/10000000)</f>
        <v/>
      </c>
      <c r="V69" s="100">
        <f t="shared" ca="1" si="32"/>
        <v>2.9931000000000003E-3</v>
      </c>
      <c r="W69" s="79">
        <f t="shared" si="33"/>
        <v>0.5</v>
      </c>
      <c r="Y69" s="101">
        <f t="shared" ca="1" si="34"/>
        <v>1.0993099999999999E-2</v>
      </c>
      <c r="Z69" s="50">
        <f t="shared" ca="1" si="27"/>
        <v>13</v>
      </c>
      <c r="AA69" s="50">
        <f t="shared" ca="1" si="35"/>
        <v>8</v>
      </c>
      <c r="AB69" s="78">
        <f t="shared" ca="1" si="36"/>
        <v>2.7992800000000002E-2</v>
      </c>
      <c r="AD69" s="50">
        <f t="shared" ca="1" si="37"/>
        <v>20</v>
      </c>
      <c r="AE69" s="50">
        <f t="shared" ca="1" si="38"/>
        <v>20</v>
      </c>
      <c r="AF69" s="50">
        <f t="shared" ca="1" si="39"/>
        <v>18</v>
      </c>
      <c r="AG69" s="50">
        <f t="shared" ca="1" si="40"/>
        <v>13</v>
      </c>
      <c r="AH69" s="50">
        <f t="shared" ca="1" si="41"/>
        <v>13</v>
      </c>
      <c r="AI69" s="50">
        <f t="shared" ca="1" si="42"/>
        <v>20</v>
      </c>
      <c r="AJ69" s="50" t="str">
        <f t="shared" ca="1" si="43"/>
        <v/>
      </c>
      <c r="AK69" s="50" t="str">
        <f t="shared" ca="1" si="44"/>
        <v/>
      </c>
      <c r="AL69" s="50" t="str">
        <f t="shared" ca="1" si="45"/>
        <v/>
      </c>
      <c r="AM69" s="50" t="str">
        <f t="shared" ca="1" si="46"/>
        <v/>
      </c>
      <c r="AN69" s="50" t="str">
        <f t="shared" ca="1" si="47"/>
        <v/>
      </c>
      <c r="AO69" s="50" t="str">
        <f t="shared" ca="1" si="48"/>
        <v/>
      </c>
    </row>
    <row r="70" spans="2:41" x14ac:dyDescent="0.3">
      <c r="B70" s="50">
        <f t="shared" si="29"/>
        <v>6</v>
      </c>
      <c r="C70" s="49">
        <f ca="1">OFFSET(LOOK!C10,$R$3*30,0)</f>
        <v>0</v>
      </c>
      <c r="D70" s="49">
        <f ca="1">OFFSET(LOOK!D10,$R$3*30,0)</f>
        <v>94</v>
      </c>
      <c r="E70" s="98">
        <f t="shared" ca="1" si="30"/>
        <v>0</v>
      </c>
      <c r="F70" s="78">
        <f t="shared" ca="1" si="31"/>
        <v>1.9E-2</v>
      </c>
      <c r="G70" s="78"/>
      <c r="I70" s="50">
        <v>6</v>
      </c>
      <c r="J70" s="99">
        <f ca="1">IF(OFFSET(DATA!$A$34,LOOK!$I70+$E$3*120,LOOK!J$64)=0,"",ROUND(OFFSET(DATA!$A$4,LOOK!$I70+$E$3*120,LOOK!J$64)/OFFSET(DATA!$A$34,LOOK!$I70+$E$3*120,LOOK!J$64),3)-ROW()/10000000)</f>
        <v>-6.9999999999999999E-6</v>
      </c>
      <c r="K70" s="99">
        <f ca="1">IF(OFFSET(DATA!$A$34,LOOK!$I70+$E$3*120,LOOK!K$64)=0,"",ROUND(OFFSET(DATA!$A$4,LOOK!$I70+$E$3*120,LOOK!K$64)/OFFSET(DATA!$A$34,LOOK!$I70+$E$3*120,LOOK!K$64),3)-ROW()/10000000)</f>
        <v>-6.9999999999999999E-6</v>
      </c>
      <c r="L70" s="99">
        <f ca="1">IF(OFFSET(DATA!$A$34,LOOK!$I70+$E$3*120,LOOK!L$64)=0,"",ROUND(OFFSET(DATA!$A$4,LOOK!$I70+$E$3*120,LOOK!L$64)/OFFSET(DATA!$A$34,LOOK!$I70+$E$3*120,LOOK!L$64),3)-ROW()/10000000)</f>
        <v>-6.9999999999999999E-6</v>
      </c>
      <c r="M70" s="99">
        <f ca="1">IF(OFFSET(DATA!$A$34,LOOK!$I70+$E$3*120,LOOK!M$64)=0,"",ROUND(OFFSET(DATA!$A$4,LOOK!$I70+$E$3*120,LOOK!M$64)/OFFSET(DATA!$A$34,LOOK!$I70+$E$3*120,LOOK!M$64),3)-ROW()/10000000)</f>
        <v>-6.9999999999999999E-6</v>
      </c>
      <c r="N70" s="99">
        <f ca="1">IF(OFFSET(DATA!$A$34,LOOK!$I70+$E$3*120,LOOK!N$64)=0,"",ROUND(OFFSET(DATA!$A$4,LOOK!$I70+$E$3*120,LOOK!N$64)/OFFSET(DATA!$A$34,LOOK!$I70+$E$3*120,LOOK!N$64),3)-ROW()/10000000)</f>
        <v>-6.9999999999999999E-6</v>
      </c>
      <c r="O70" s="99">
        <f ca="1">IF(OFFSET(DATA!$A$34,LOOK!$I70+$E$3*120,LOOK!O$64)=0,"",ROUND(OFFSET(DATA!$A$4,LOOK!$I70+$E$3*120,LOOK!O$64)/OFFSET(DATA!$A$34,LOOK!$I70+$E$3*120,LOOK!O$64),3)-ROW()/10000000)</f>
        <v>-6.9999999999999999E-6</v>
      </c>
      <c r="P70" s="99" t="str">
        <f ca="1">IF(OFFSET(DATA!$A$34,LOOK!$I70+$E$3*120,LOOK!P$64)=0,"",ROUND(OFFSET(DATA!$A$4,LOOK!$I70+$E$3*120,LOOK!P$64)/OFFSET(DATA!$A$34,LOOK!$I70+$E$3*120,LOOK!P$64),3)-ROW()/10000000)</f>
        <v/>
      </c>
      <c r="Q70" s="99" t="str">
        <f ca="1">IF(OFFSET(DATA!$A$34,LOOK!$I70+$E$3*120,LOOK!Q$64)=0,"",ROUND(OFFSET(DATA!$A$4,LOOK!$I70+$E$3*120,LOOK!Q$64)/OFFSET(DATA!$A$34,LOOK!$I70+$E$3*120,LOOK!Q$64),3)-ROW()/10000000)</f>
        <v/>
      </c>
      <c r="R70" s="99" t="str">
        <f ca="1">IF(OFFSET(DATA!$A$34,LOOK!$I70+$E$3*120,LOOK!R$64)=0,"",ROUND(OFFSET(DATA!$A$4,LOOK!$I70+$E$3*120,LOOK!R$64)/OFFSET(DATA!$A$34,LOOK!$I70+$E$3*120,LOOK!R$64),3)-ROW()/10000000)</f>
        <v/>
      </c>
      <c r="S70" s="99" t="str">
        <f ca="1">IF(OFFSET(DATA!$A$34,LOOK!$I70+$E$3*120,LOOK!S$64)=0,"",ROUND(OFFSET(DATA!$A$4,LOOK!$I70+$E$3*120,LOOK!S$64)/OFFSET(DATA!$A$34,LOOK!$I70+$E$3*120,LOOK!S$64),3)-ROW()/10000000)</f>
        <v/>
      </c>
      <c r="T70" s="99" t="str">
        <f ca="1">IF(OFFSET(DATA!$A$34,LOOK!$I70+$E$3*120,LOOK!T$64)=0,"",ROUND(OFFSET(DATA!$A$4,LOOK!$I70+$E$3*120,LOOK!T$64)/OFFSET(DATA!$A$34,LOOK!$I70+$E$3*120,LOOK!T$64),3)-ROW()/10000000)</f>
        <v/>
      </c>
      <c r="U70" s="99" t="str">
        <f ca="1">IF(OFFSET(DATA!$A$34,LOOK!$I70+$E$3*120,LOOK!U$64)=0,"",ROUND(OFFSET(DATA!$A$4,LOOK!$I70+$E$3*120,LOOK!U$64)/OFFSET(DATA!$A$34,LOOK!$I70+$E$3*120,LOOK!U$64),3)-ROW()/10000000)</f>
        <v/>
      </c>
      <c r="V70" s="100">
        <f t="shared" ca="1" si="32"/>
        <v>-6.9999999999999999E-6</v>
      </c>
      <c r="W70" s="79">
        <f t="shared" si="33"/>
        <v>0.5</v>
      </c>
      <c r="Y70" s="101">
        <f t="shared" ca="1" si="34"/>
        <v>-6.9999999999999999E-6</v>
      </c>
      <c r="Z70" s="50">
        <f t="shared" ca="1" si="27"/>
        <v>20</v>
      </c>
      <c r="AA70" s="50">
        <f t="shared" ca="1" si="35"/>
        <v>11</v>
      </c>
      <c r="AB70" s="78">
        <f t="shared" ca="1" si="36"/>
        <v>2.5992499999999998E-2</v>
      </c>
      <c r="AD70" s="50">
        <f t="shared" ca="1" si="37"/>
        <v>21</v>
      </c>
      <c r="AE70" s="50">
        <f t="shared" ca="1" si="38"/>
        <v>21</v>
      </c>
      <c r="AF70" s="50">
        <f t="shared" ca="1" si="39"/>
        <v>19</v>
      </c>
      <c r="AG70" s="50">
        <f t="shared" ca="1" si="40"/>
        <v>20</v>
      </c>
      <c r="AH70" s="50">
        <f t="shared" ca="1" si="41"/>
        <v>20</v>
      </c>
      <c r="AI70" s="50">
        <f t="shared" ca="1" si="42"/>
        <v>21</v>
      </c>
      <c r="AJ70" s="50" t="str">
        <f t="shared" ca="1" si="43"/>
        <v/>
      </c>
      <c r="AK70" s="50" t="str">
        <f t="shared" ca="1" si="44"/>
        <v/>
      </c>
      <c r="AL70" s="50" t="str">
        <f t="shared" ca="1" si="45"/>
        <v/>
      </c>
      <c r="AM70" s="50" t="str">
        <f t="shared" ca="1" si="46"/>
        <v/>
      </c>
      <c r="AN70" s="50" t="str">
        <f t="shared" ca="1" si="47"/>
        <v/>
      </c>
      <c r="AO70" s="50" t="str">
        <f t="shared" ca="1" si="48"/>
        <v/>
      </c>
    </row>
    <row r="71" spans="2:41" x14ac:dyDescent="0.3">
      <c r="B71" s="50">
        <f t="shared" si="29"/>
        <v>7</v>
      </c>
      <c r="C71" s="49">
        <f ca="1">OFFSET(LOOK!C11,$R$3*30,0)</f>
        <v>0</v>
      </c>
      <c r="D71" s="49">
        <f ca="1">OFFSET(LOOK!D11,$R$3*30,0)</f>
        <v>84</v>
      </c>
      <c r="E71" s="98">
        <f t="shared" ca="1" si="30"/>
        <v>0</v>
      </c>
      <c r="F71" s="78">
        <f t="shared" ca="1" si="31"/>
        <v>1.9E-2</v>
      </c>
      <c r="G71" s="78"/>
      <c r="I71" s="50">
        <v>7</v>
      </c>
      <c r="J71" s="99">
        <f ca="1">IF(OFFSET(DATA!$A$34,LOOK!$I71+$E$3*120,LOOK!J$64)=0,"",ROUND(OFFSET(DATA!$A$4,LOOK!$I71+$E$3*120,LOOK!J$64)/OFFSET(DATA!$A$34,LOOK!$I71+$E$3*120,LOOK!J$64),3)-ROW()/10000000)</f>
        <v>-7.0999999999999998E-6</v>
      </c>
      <c r="K71" s="99">
        <f ca="1">IF(OFFSET(DATA!$A$34,LOOK!$I71+$E$3*120,LOOK!K$64)=0,"",ROUND(OFFSET(DATA!$A$4,LOOK!$I71+$E$3*120,LOOK!K$64)/OFFSET(DATA!$A$34,LOOK!$I71+$E$3*120,LOOK!K$64),3)-ROW()/10000000)</f>
        <v>-7.0999999999999998E-6</v>
      </c>
      <c r="L71" s="99">
        <f ca="1">IF(OFFSET(DATA!$A$34,LOOK!$I71+$E$3*120,LOOK!L$64)=0,"",ROUND(OFFSET(DATA!$A$4,LOOK!$I71+$E$3*120,LOOK!L$64)/OFFSET(DATA!$A$34,LOOK!$I71+$E$3*120,LOOK!L$64),3)-ROW()/10000000)</f>
        <v>-7.0999999999999998E-6</v>
      </c>
      <c r="M71" s="99">
        <f ca="1">IF(OFFSET(DATA!$A$34,LOOK!$I71+$E$3*120,LOOK!M$64)=0,"",ROUND(OFFSET(DATA!$A$4,LOOK!$I71+$E$3*120,LOOK!M$64)/OFFSET(DATA!$A$34,LOOK!$I71+$E$3*120,LOOK!M$64),3)-ROW()/10000000)</f>
        <v>-7.0999999999999998E-6</v>
      </c>
      <c r="N71" s="99">
        <f ca="1">IF(OFFSET(DATA!$A$34,LOOK!$I71+$E$3*120,LOOK!N$64)=0,"",ROUND(OFFSET(DATA!$A$4,LOOK!$I71+$E$3*120,LOOK!N$64)/OFFSET(DATA!$A$34,LOOK!$I71+$E$3*120,LOOK!N$64),3)-ROW()/10000000)</f>
        <v>-7.0999999999999998E-6</v>
      </c>
      <c r="O71" s="99">
        <f ca="1">IF(OFFSET(DATA!$A$34,LOOK!$I71+$E$3*120,LOOK!O$64)=0,"",ROUND(OFFSET(DATA!$A$4,LOOK!$I71+$E$3*120,LOOK!O$64)/OFFSET(DATA!$A$34,LOOK!$I71+$E$3*120,LOOK!O$64),3)-ROW()/10000000)</f>
        <v>-7.0999999999999998E-6</v>
      </c>
      <c r="P71" s="99" t="str">
        <f ca="1">IF(OFFSET(DATA!$A$34,LOOK!$I71+$E$3*120,LOOK!P$64)=0,"",ROUND(OFFSET(DATA!$A$4,LOOK!$I71+$E$3*120,LOOK!P$64)/OFFSET(DATA!$A$34,LOOK!$I71+$E$3*120,LOOK!P$64),3)-ROW()/10000000)</f>
        <v/>
      </c>
      <c r="Q71" s="99" t="str">
        <f ca="1">IF(OFFSET(DATA!$A$34,LOOK!$I71+$E$3*120,LOOK!Q$64)=0,"",ROUND(OFFSET(DATA!$A$4,LOOK!$I71+$E$3*120,LOOK!Q$64)/OFFSET(DATA!$A$34,LOOK!$I71+$E$3*120,LOOK!Q$64),3)-ROW()/10000000)</f>
        <v/>
      </c>
      <c r="R71" s="99" t="str">
        <f ca="1">IF(OFFSET(DATA!$A$34,LOOK!$I71+$E$3*120,LOOK!R$64)=0,"",ROUND(OFFSET(DATA!$A$4,LOOK!$I71+$E$3*120,LOOK!R$64)/OFFSET(DATA!$A$34,LOOK!$I71+$E$3*120,LOOK!R$64),3)-ROW()/10000000)</f>
        <v/>
      </c>
      <c r="S71" s="99" t="str">
        <f ca="1">IF(OFFSET(DATA!$A$34,LOOK!$I71+$E$3*120,LOOK!S$64)=0,"",ROUND(OFFSET(DATA!$A$4,LOOK!$I71+$E$3*120,LOOK!S$64)/OFFSET(DATA!$A$34,LOOK!$I71+$E$3*120,LOOK!S$64),3)-ROW()/10000000)</f>
        <v/>
      </c>
      <c r="T71" s="99" t="str">
        <f ca="1">IF(OFFSET(DATA!$A$34,LOOK!$I71+$E$3*120,LOOK!T$64)=0,"",ROUND(OFFSET(DATA!$A$4,LOOK!$I71+$E$3*120,LOOK!T$64)/OFFSET(DATA!$A$34,LOOK!$I71+$E$3*120,LOOK!T$64),3)-ROW()/10000000)</f>
        <v/>
      </c>
      <c r="U71" s="99" t="str">
        <f ca="1">IF(OFFSET(DATA!$A$34,LOOK!$I71+$E$3*120,LOOK!U$64)=0,"",ROUND(OFFSET(DATA!$A$4,LOOK!$I71+$E$3*120,LOOK!U$64)/OFFSET(DATA!$A$34,LOOK!$I71+$E$3*120,LOOK!U$64),3)-ROW()/10000000)</f>
        <v/>
      </c>
      <c r="V71" s="100">
        <f t="shared" ca="1" si="32"/>
        <v>-7.0999999999999998E-6</v>
      </c>
      <c r="W71" s="79">
        <f t="shared" si="33"/>
        <v>0.5</v>
      </c>
      <c r="Y71" s="101">
        <f t="shared" ca="1" si="34"/>
        <v>-7.0999999999999998E-6</v>
      </c>
      <c r="Z71" s="50">
        <f t="shared" ca="1" si="27"/>
        <v>21</v>
      </c>
      <c r="AA71" s="50">
        <f t="shared" ca="1" si="35"/>
        <v>13</v>
      </c>
      <c r="AB71" s="78">
        <f t="shared" ca="1" si="36"/>
        <v>2.5992299999999999E-2</v>
      </c>
      <c r="AD71" s="50">
        <f t="shared" ca="1" si="37"/>
        <v>22</v>
      </c>
      <c r="AE71" s="50">
        <f t="shared" ca="1" si="38"/>
        <v>22</v>
      </c>
      <c r="AF71" s="50">
        <f t="shared" ca="1" si="39"/>
        <v>20</v>
      </c>
      <c r="AG71" s="50">
        <f t="shared" ca="1" si="40"/>
        <v>21</v>
      </c>
      <c r="AH71" s="50">
        <f t="shared" ca="1" si="41"/>
        <v>21</v>
      </c>
      <c r="AI71" s="50">
        <f t="shared" ca="1" si="42"/>
        <v>22</v>
      </c>
      <c r="AJ71" s="50" t="str">
        <f t="shared" ca="1" si="43"/>
        <v/>
      </c>
      <c r="AK71" s="50" t="str">
        <f t="shared" ca="1" si="44"/>
        <v/>
      </c>
      <c r="AL71" s="50" t="str">
        <f t="shared" ca="1" si="45"/>
        <v/>
      </c>
      <c r="AM71" s="50" t="str">
        <f t="shared" ca="1" si="46"/>
        <v/>
      </c>
      <c r="AN71" s="50" t="str">
        <f t="shared" ca="1" si="47"/>
        <v/>
      </c>
      <c r="AO71" s="50" t="str">
        <f t="shared" ca="1" si="48"/>
        <v/>
      </c>
    </row>
    <row r="72" spans="2:41" x14ac:dyDescent="0.3">
      <c r="B72" s="50">
        <f t="shared" si="29"/>
        <v>8</v>
      </c>
      <c r="C72" s="49">
        <f ca="1">OFFSET(LOOK!C12,$R$3*30,0)</f>
        <v>29</v>
      </c>
      <c r="D72" s="49">
        <f ca="1">OFFSET(LOOK!D12,$R$3*30,0)</f>
        <v>1049</v>
      </c>
      <c r="E72" s="98">
        <f t="shared" ca="1" si="30"/>
        <v>2.8000000000000001E-2</v>
      </c>
      <c r="F72" s="78">
        <f t="shared" ca="1" si="31"/>
        <v>1.9E-2</v>
      </c>
      <c r="G72" s="78"/>
      <c r="I72" s="50">
        <v>8</v>
      </c>
      <c r="J72" s="99">
        <f ca="1">IF(OFFSET(DATA!$A$34,LOOK!$I72+$E$3*120,LOOK!J$64)=0,"",ROUND(OFFSET(DATA!$A$4,LOOK!$I72+$E$3*120,LOOK!J$64)/OFFSET(DATA!$A$34,LOOK!$I72+$E$3*120,LOOK!J$64),3)-ROW()/10000000)</f>
        <v>3.2992800000000003E-2</v>
      </c>
      <c r="K72" s="99">
        <f ca="1">IF(OFFSET(DATA!$A$34,LOOK!$I72+$E$3*120,LOOK!K$64)=0,"",ROUND(OFFSET(DATA!$A$4,LOOK!$I72+$E$3*120,LOOK!K$64)/OFFSET(DATA!$A$34,LOOK!$I72+$E$3*120,LOOK!K$64),3)-ROW()/10000000)</f>
        <v>4.59928E-2</v>
      </c>
      <c r="L72" s="99">
        <f ca="1">IF(OFFSET(DATA!$A$34,LOOK!$I72+$E$3*120,LOOK!L$64)=0,"",ROUND(OFFSET(DATA!$A$4,LOOK!$I72+$E$3*120,LOOK!L$64)/OFFSET(DATA!$A$34,LOOK!$I72+$E$3*120,LOOK!L$64),3)-ROW()/10000000)</f>
        <v>2.8992800000000003E-2</v>
      </c>
      <c r="M72" s="99">
        <f ca="1">IF(OFFSET(DATA!$A$34,LOOK!$I72+$E$3*120,LOOK!M$64)=0,"",ROUND(OFFSET(DATA!$A$4,LOOK!$I72+$E$3*120,LOOK!M$64)/OFFSET(DATA!$A$34,LOOK!$I72+$E$3*120,LOOK!M$64),3)-ROW()/10000000)</f>
        <v>2.7992800000000002E-2</v>
      </c>
      <c r="N72" s="99">
        <f ca="1">IF(OFFSET(DATA!$A$34,LOOK!$I72+$E$3*120,LOOK!N$64)=0,"",ROUND(OFFSET(DATA!$A$4,LOOK!$I72+$E$3*120,LOOK!N$64)/OFFSET(DATA!$A$34,LOOK!$I72+$E$3*120,LOOK!N$64),3)-ROW()/10000000)</f>
        <v>3.0992800000000001E-2</v>
      </c>
      <c r="O72" s="99">
        <f ca="1">IF(OFFSET(DATA!$A$34,LOOK!$I72+$E$3*120,LOOK!O$64)=0,"",ROUND(OFFSET(DATA!$A$4,LOOK!$I72+$E$3*120,LOOK!O$64)/OFFSET(DATA!$A$34,LOOK!$I72+$E$3*120,LOOK!O$64),3)-ROW()/10000000)</f>
        <v>2.8992800000000003E-2</v>
      </c>
      <c r="P72" s="99" t="str">
        <f ca="1">IF(OFFSET(DATA!$A$34,LOOK!$I72+$E$3*120,LOOK!P$64)=0,"",ROUND(OFFSET(DATA!$A$4,LOOK!$I72+$E$3*120,LOOK!P$64)/OFFSET(DATA!$A$34,LOOK!$I72+$E$3*120,LOOK!P$64),3)-ROW()/10000000)</f>
        <v/>
      </c>
      <c r="Q72" s="99" t="str">
        <f ca="1">IF(OFFSET(DATA!$A$34,LOOK!$I72+$E$3*120,LOOK!Q$64)=0,"",ROUND(OFFSET(DATA!$A$4,LOOK!$I72+$E$3*120,LOOK!Q$64)/OFFSET(DATA!$A$34,LOOK!$I72+$E$3*120,LOOK!Q$64),3)-ROW()/10000000)</f>
        <v/>
      </c>
      <c r="R72" s="99" t="str">
        <f ca="1">IF(OFFSET(DATA!$A$34,LOOK!$I72+$E$3*120,LOOK!R$64)=0,"",ROUND(OFFSET(DATA!$A$4,LOOK!$I72+$E$3*120,LOOK!R$64)/OFFSET(DATA!$A$34,LOOK!$I72+$E$3*120,LOOK!R$64),3)-ROW()/10000000)</f>
        <v/>
      </c>
      <c r="S72" s="99" t="str">
        <f ca="1">IF(OFFSET(DATA!$A$34,LOOK!$I72+$E$3*120,LOOK!S$64)=0,"",ROUND(OFFSET(DATA!$A$4,LOOK!$I72+$E$3*120,LOOK!S$64)/OFFSET(DATA!$A$34,LOOK!$I72+$E$3*120,LOOK!S$64),3)-ROW()/10000000)</f>
        <v/>
      </c>
      <c r="T72" s="99" t="str">
        <f ca="1">IF(OFFSET(DATA!$A$34,LOOK!$I72+$E$3*120,LOOK!T$64)=0,"",ROUND(OFFSET(DATA!$A$4,LOOK!$I72+$E$3*120,LOOK!T$64)/OFFSET(DATA!$A$34,LOOK!$I72+$E$3*120,LOOK!T$64),3)-ROW()/10000000)</f>
        <v/>
      </c>
      <c r="U72" s="99" t="str">
        <f ca="1">IF(OFFSET(DATA!$A$34,LOOK!$I72+$E$3*120,LOOK!U$64)=0,"",ROUND(OFFSET(DATA!$A$4,LOOK!$I72+$E$3*120,LOOK!U$64)/OFFSET(DATA!$A$34,LOOK!$I72+$E$3*120,LOOK!U$64),3)-ROW()/10000000)</f>
        <v/>
      </c>
      <c r="V72" s="100">
        <f t="shared" ca="1" si="32"/>
        <v>3.3992800000000004E-2</v>
      </c>
      <c r="W72" s="79">
        <f t="shared" si="33"/>
        <v>0.5</v>
      </c>
      <c r="Y72" s="101">
        <f t="shared" ca="1" si="34"/>
        <v>2.7992800000000002E-2</v>
      </c>
      <c r="Z72" s="50">
        <f t="shared" ca="1" si="27"/>
        <v>5</v>
      </c>
      <c r="AA72" s="50">
        <f t="shared" ca="1" si="35"/>
        <v>17</v>
      </c>
      <c r="AB72" s="78">
        <f t="shared" ca="1" si="36"/>
        <v>1.39919E-2</v>
      </c>
      <c r="AD72" s="50">
        <f t="shared" ca="1" si="37"/>
        <v>5</v>
      </c>
      <c r="AE72" s="50">
        <f t="shared" ca="1" si="38"/>
        <v>2</v>
      </c>
      <c r="AF72" s="50">
        <f t="shared" ca="1" si="39"/>
        <v>6</v>
      </c>
      <c r="AG72" s="50">
        <f t="shared" ca="1" si="40"/>
        <v>5</v>
      </c>
      <c r="AH72" s="50">
        <f t="shared" ca="1" si="41"/>
        <v>4</v>
      </c>
      <c r="AI72" s="50">
        <f t="shared" ca="1" si="42"/>
        <v>4</v>
      </c>
      <c r="AJ72" s="50" t="str">
        <f t="shared" ca="1" si="43"/>
        <v/>
      </c>
      <c r="AK72" s="50" t="str">
        <f t="shared" ca="1" si="44"/>
        <v/>
      </c>
      <c r="AL72" s="50" t="str">
        <f t="shared" ca="1" si="45"/>
        <v/>
      </c>
      <c r="AM72" s="50" t="str">
        <f t="shared" ca="1" si="46"/>
        <v/>
      </c>
      <c r="AN72" s="50" t="str">
        <f t="shared" ca="1" si="47"/>
        <v/>
      </c>
      <c r="AO72" s="50" t="str">
        <f t="shared" ca="1" si="48"/>
        <v/>
      </c>
    </row>
    <row r="73" spans="2:41" x14ac:dyDescent="0.3">
      <c r="B73" s="50">
        <f t="shared" si="29"/>
        <v>9</v>
      </c>
      <c r="C73" s="49">
        <f ca="1">OFFSET(LOOK!C13,$R$3*30,0)</f>
        <v>2</v>
      </c>
      <c r="D73" s="49">
        <f ca="1">OFFSET(LOOK!D13,$R$3*30,0)</f>
        <v>163</v>
      </c>
      <c r="E73" s="98">
        <f t="shared" ca="1" si="30"/>
        <v>1.2E-2</v>
      </c>
      <c r="F73" s="78">
        <f t="shared" ca="1" si="31"/>
        <v>1.9E-2</v>
      </c>
      <c r="G73" s="78"/>
      <c r="I73" s="50">
        <v>9</v>
      </c>
      <c r="J73" s="99">
        <f ca="1">IF(OFFSET(DATA!$A$34,LOOK!$I73+$E$3*120,LOOK!J$64)=0,"",ROUND(OFFSET(DATA!$A$4,LOOK!$I73+$E$3*120,LOOK!J$64)/OFFSET(DATA!$A$34,LOOK!$I73+$E$3*120,LOOK!J$64),3)-ROW()/10000000)</f>
        <v>1.39927E-2</v>
      </c>
      <c r="K73" s="99">
        <f ca="1">IF(OFFSET(DATA!$A$34,LOOK!$I73+$E$3*120,LOOK!K$64)=0,"",ROUND(OFFSET(DATA!$A$4,LOOK!$I73+$E$3*120,LOOK!K$64)/OFFSET(DATA!$A$34,LOOK!$I73+$E$3*120,LOOK!K$64),3)-ROW()/10000000)</f>
        <v>1.39927E-2</v>
      </c>
      <c r="L73" s="99">
        <f ca="1">IF(OFFSET(DATA!$A$34,LOOK!$I73+$E$3*120,LOOK!L$64)=0,"",ROUND(OFFSET(DATA!$A$4,LOOK!$I73+$E$3*120,LOOK!L$64)/OFFSET(DATA!$A$34,LOOK!$I73+$E$3*120,LOOK!L$64),3)-ROW()/10000000)</f>
        <v>-7.3000000000000004E-6</v>
      </c>
      <c r="M73" s="99">
        <f ca="1">IF(OFFSET(DATA!$A$34,LOOK!$I73+$E$3*120,LOOK!M$64)=0,"",ROUND(OFFSET(DATA!$A$4,LOOK!$I73+$E$3*120,LOOK!M$64)/OFFSET(DATA!$A$34,LOOK!$I73+$E$3*120,LOOK!M$64),3)-ROW()/10000000)</f>
        <v>1.19927E-2</v>
      </c>
      <c r="N73" s="99">
        <f ca="1">IF(OFFSET(DATA!$A$34,LOOK!$I73+$E$3*120,LOOK!N$64)=0,"",ROUND(OFFSET(DATA!$A$4,LOOK!$I73+$E$3*120,LOOK!N$64)/OFFSET(DATA!$A$34,LOOK!$I73+$E$3*120,LOOK!N$64),3)-ROW()/10000000)</f>
        <v>-7.3000000000000004E-6</v>
      </c>
      <c r="O73" s="99">
        <f ca="1">IF(OFFSET(DATA!$A$34,LOOK!$I73+$E$3*120,LOOK!O$64)=0,"",ROUND(OFFSET(DATA!$A$4,LOOK!$I73+$E$3*120,LOOK!O$64)/OFFSET(DATA!$A$34,LOOK!$I73+$E$3*120,LOOK!O$64),3)-ROW()/10000000)</f>
        <v>6.9927000000000001E-3</v>
      </c>
      <c r="P73" s="99" t="str">
        <f ca="1">IF(OFFSET(DATA!$A$34,LOOK!$I73+$E$3*120,LOOK!P$64)=0,"",ROUND(OFFSET(DATA!$A$4,LOOK!$I73+$E$3*120,LOOK!P$64)/OFFSET(DATA!$A$34,LOOK!$I73+$E$3*120,LOOK!P$64),3)-ROW()/10000000)</f>
        <v/>
      </c>
      <c r="Q73" s="99" t="str">
        <f ca="1">IF(OFFSET(DATA!$A$34,LOOK!$I73+$E$3*120,LOOK!Q$64)=0,"",ROUND(OFFSET(DATA!$A$4,LOOK!$I73+$E$3*120,LOOK!Q$64)/OFFSET(DATA!$A$34,LOOK!$I73+$E$3*120,LOOK!Q$64),3)-ROW()/10000000)</f>
        <v/>
      </c>
      <c r="R73" s="99" t="str">
        <f ca="1">IF(OFFSET(DATA!$A$34,LOOK!$I73+$E$3*120,LOOK!R$64)=0,"",ROUND(OFFSET(DATA!$A$4,LOOK!$I73+$E$3*120,LOOK!R$64)/OFFSET(DATA!$A$34,LOOK!$I73+$E$3*120,LOOK!R$64),3)-ROW()/10000000)</f>
        <v/>
      </c>
      <c r="S73" s="99" t="str">
        <f ca="1">IF(OFFSET(DATA!$A$34,LOOK!$I73+$E$3*120,LOOK!S$64)=0,"",ROUND(OFFSET(DATA!$A$4,LOOK!$I73+$E$3*120,LOOK!S$64)/OFFSET(DATA!$A$34,LOOK!$I73+$E$3*120,LOOK!S$64),3)-ROW()/10000000)</f>
        <v/>
      </c>
      <c r="T73" s="99" t="str">
        <f ca="1">IF(OFFSET(DATA!$A$34,LOOK!$I73+$E$3*120,LOOK!T$64)=0,"",ROUND(OFFSET(DATA!$A$4,LOOK!$I73+$E$3*120,LOOK!T$64)/OFFSET(DATA!$A$34,LOOK!$I73+$E$3*120,LOOK!T$64),3)-ROW()/10000000)</f>
        <v/>
      </c>
      <c r="U73" s="99" t="str">
        <f ca="1">IF(OFFSET(DATA!$A$34,LOOK!$I73+$E$3*120,LOOK!U$64)=0,"",ROUND(OFFSET(DATA!$A$4,LOOK!$I73+$E$3*120,LOOK!U$64)/OFFSET(DATA!$A$34,LOOK!$I73+$E$3*120,LOOK!U$64),3)-ROW()/10000000)</f>
        <v/>
      </c>
      <c r="V73" s="100">
        <f t="shared" ca="1" si="32"/>
        <v>9.9927000000000002E-3</v>
      </c>
      <c r="W73" s="79">
        <f t="shared" si="33"/>
        <v>0.5</v>
      </c>
      <c r="Y73" s="101">
        <f t="shared" ca="1" si="34"/>
        <v>1.19927E-2</v>
      </c>
      <c r="Z73" s="50">
        <f t="shared" ca="1" si="27"/>
        <v>10</v>
      </c>
      <c r="AA73" s="50">
        <f t="shared" ca="1" si="35"/>
        <v>18</v>
      </c>
      <c r="AB73" s="78">
        <f t="shared" ca="1" si="36"/>
        <v>1.29918E-2</v>
      </c>
      <c r="AD73" s="50">
        <f t="shared" ca="1" si="37"/>
        <v>13</v>
      </c>
      <c r="AE73" s="50">
        <f t="shared" ca="1" si="38"/>
        <v>11</v>
      </c>
      <c r="AF73" s="50">
        <f t="shared" ca="1" si="39"/>
        <v>21</v>
      </c>
      <c r="AG73" s="50">
        <f t="shared" ca="1" si="40"/>
        <v>10</v>
      </c>
      <c r="AH73" s="50">
        <f t="shared" ca="1" si="41"/>
        <v>22</v>
      </c>
      <c r="AI73" s="50">
        <f t="shared" ca="1" si="42"/>
        <v>13</v>
      </c>
      <c r="AJ73" s="50" t="str">
        <f t="shared" ca="1" si="43"/>
        <v/>
      </c>
      <c r="AK73" s="50" t="str">
        <f t="shared" ca="1" si="44"/>
        <v/>
      </c>
      <c r="AL73" s="50" t="str">
        <f t="shared" ca="1" si="45"/>
        <v/>
      </c>
      <c r="AM73" s="50" t="str">
        <f t="shared" ca="1" si="46"/>
        <v/>
      </c>
      <c r="AN73" s="50" t="str">
        <f t="shared" ca="1" si="47"/>
        <v/>
      </c>
      <c r="AO73" s="50" t="str">
        <f t="shared" ca="1" si="48"/>
        <v/>
      </c>
    </row>
    <row r="74" spans="2:41" x14ac:dyDescent="0.3">
      <c r="B74" s="50">
        <f t="shared" si="29"/>
        <v>10</v>
      </c>
      <c r="C74" s="49">
        <f ca="1">OFFSET(LOOK!C14,$R$3*30,0)</f>
        <v>1</v>
      </c>
      <c r="D74" s="49">
        <f ca="1">OFFSET(LOOK!D14,$R$3*30,0)</f>
        <v>315</v>
      </c>
      <c r="E74" s="98">
        <f t="shared" ca="1" si="30"/>
        <v>3.0000000000000001E-3</v>
      </c>
      <c r="F74" s="78">
        <f t="shared" ca="1" si="31"/>
        <v>1.9E-2</v>
      </c>
      <c r="G74" s="78"/>
      <c r="I74" s="50">
        <v>10</v>
      </c>
      <c r="J74" s="99">
        <f ca="1">IF(OFFSET(DATA!$A$34,LOOK!$I74+$E$3*120,LOOK!J$64)=0,"",ROUND(OFFSET(DATA!$A$4,LOOK!$I74+$E$3*120,LOOK!J$64)/OFFSET(DATA!$A$34,LOOK!$I74+$E$3*120,LOOK!J$64),3)-ROW()/10000000)</f>
        <v>-7.4000000000000003E-6</v>
      </c>
      <c r="K74" s="99">
        <f ca="1">IF(OFFSET(DATA!$A$34,LOOK!$I74+$E$3*120,LOOK!K$64)=0,"",ROUND(OFFSET(DATA!$A$4,LOOK!$I74+$E$3*120,LOOK!K$64)/OFFSET(DATA!$A$34,LOOK!$I74+$E$3*120,LOOK!K$64),3)-ROW()/10000000)</f>
        <v>-7.4000000000000003E-6</v>
      </c>
      <c r="L74" s="99">
        <f ca="1">IF(OFFSET(DATA!$A$34,LOOK!$I74+$E$3*120,LOOK!L$64)=0,"",ROUND(OFFSET(DATA!$A$4,LOOK!$I74+$E$3*120,LOOK!L$64)/OFFSET(DATA!$A$34,LOOK!$I74+$E$3*120,LOOK!L$64),3)-ROW()/10000000)</f>
        <v>-7.4000000000000003E-6</v>
      </c>
      <c r="M74" s="99">
        <f ca="1">IF(OFFSET(DATA!$A$34,LOOK!$I74+$E$3*120,LOOK!M$64)=0,"",ROUND(OFFSET(DATA!$A$4,LOOK!$I74+$E$3*120,LOOK!M$64)/OFFSET(DATA!$A$34,LOOK!$I74+$E$3*120,LOOK!M$64),3)-ROW()/10000000)</f>
        <v>2.9926000000000002E-3</v>
      </c>
      <c r="N74" s="99">
        <f ca="1">IF(OFFSET(DATA!$A$34,LOOK!$I74+$E$3*120,LOOK!N$64)=0,"",ROUND(OFFSET(DATA!$A$4,LOOK!$I74+$E$3*120,LOOK!N$64)/OFFSET(DATA!$A$34,LOOK!$I74+$E$3*120,LOOK!N$64),3)-ROW()/10000000)</f>
        <v>-7.4000000000000003E-6</v>
      </c>
      <c r="O74" s="99">
        <f ca="1">IF(OFFSET(DATA!$A$34,LOOK!$I74+$E$3*120,LOOK!O$64)=0,"",ROUND(OFFSET(DATA!$A$4,LOOK!$I74+$E$3*120,LOOK!O$64)/OFFSET(DATA!$A$34,LOOK!$I74+$E$3*120,LOOK!O$64),3)-ROW()/10000000)</f>
        <v>2.9926000000000002E-3</v>
      </c>
      <c r="P74" s="99" t="str">
        <f ca="1">IF(OFFSET(DATA!$A$34,LOOK!$I74+$E$3*120,LOOK!P$64)=0,"",ROUND(OFFSET(DATA!$A$4,LOOK!$I74+$E$3*120,LOOK!P$64)/OFFSET(DATA!$A$34,LOOK!$I74+$E$3*120,LOOK!P$64),3)-ROW()/10000000)</f>
        <v/>
      </c>
      <c r="Q74" s="99" t="str">
        <f ca="1">IF(OFFSET(DATA!$A$34,LOOK!$I74+$E$3*120,LOOK!Q$64)=0,"",ROUND(OFFSET(DATA!$A$4,LOOK!$I74+$E$3*120,LOOK!Q$64)/OFFSET(DATA!$A$34,LOOK!$I74+$E$3*120,LOOK!Q$64),3)-ROW()/10000000)</f>
        <v/>
      </c>
      <c r="R74" s="99" t="str">
        <f ca="1">IF(OFFSET(DATA!$A$34,LOOK!$I74+$E$3*120,LOOK!R$64)=0,"",ROUND(OFFSET(DATA!$A$4,LOOK!$I74+$E$3*120,LOOK!R$64)/OFFSET(DATA!$A$34,LOOK!$I74+$E$3*120,LOOK!R$64),3)-ROW()/10000000)</f>
        <v/>
      </c>
      <c r="S74" s="99" t="str">
        <f ca="1">IF(OFFSET(DATA!$A$34,LOOK!$I74+$E$3*120,LOOK!S$64)=0,"",ROUND(OFFSET(DATA!$A$4,LOOK!$I74+$E$3*120,LOOK!S$64)/OFFSET(DATA!$A$34,LOOK!$I74+$E$3*120,LOOK!S$64),3)-ROW()/10000000)</f>
        <v/>
      </c>
      <c r="T74" s="99" t="str">
        <f ca="1">IF(OFFSET(DATA!$A$34,LOOK!$I74+$E$3*120,LOOK!T$64)=0,"",ROUND(OFFSET(DATA!$A$4,LOOK!$I74+$E$3*120,LOOK!T$64)/OFFSET(DATA!$A$34,LOOK!$I74+$E$3*120,LOOK!T$64),3)-ROW()/10000000)</f>
        <v/>
      </c>
      <c r="U74" s="99" t="str">
        <f ca="1">IF(OFFSET(DATA!$A$34,LOOK!$I74+$E$3*120,LOOK!U$64)=0,"",ROUND(OFFSET(DATA!$A$4,LOOK!$I74+$E$3*120,LOOK!U$64)/OFFSET(DATA!$A$34,LOOK!$I74+$E$3*120,LOOK!U$64),3)-ROW()/10000000)</f>
        <v/>
      </c>
      <c r="V74" s="100">
        <f t="shared" ca="1" si="32"/>
        <v>9.9259999999999995E-4</v>
      </c>
      <c r="W74" s="79">
        <f t="shared" si="33"/>
        <v>0.5</v>
      </c>
      <c r="Y74" s="101">
        <f t="shared" ca="1" si="34"/>
        <v>2.9926000000000002E-3</v>
      </c>
      <c r="Z74" s="50">
        <f t="shared" ca="1" si="27"/>
        <v>15</v>
      </c>
      <c r="AA74" s="50">
        <f t="shared" ca="1" si="35"/>
        <v>9</v>
      </c>
      <c r="AB74" s="78">
        <f t="shared" ca="1" si="36"/>
        <v>1.19927E-2</v>
      </c>
      <c r="AD74" s="50">
        <f t="shared" ca="1" si="37"/>
        <v>23</v>
      </c>
      <c r="AE74" s="50">
        <f t="shared" ca="1" si="38"/>
        <v>23</v>
      </c>
      <c r="AF74" s="50">
        <f t="shared" ca="1" si="39"/>
        <v>22</v>
      </c>
      <c r="AG74" s="50">
        <f t="shared" ca="1" si="40"/>
        <v>15</v>
      </c>
      <c r="AH74" s="50">
        <f t="shared" ca="1" si="41"/>
        <v>23</v>
      </c>
      <c r="AI74" s="50">
        <f t="shared" ca="1" si="42"/>
        <v>15</v>
      </c>
      <c r="AJ74" s="50" t="str">
        <f t="shared" ca="1" si="43"/>
        <v/>
      </c>
      <c r="AK74" s="50" t="str">
        <f t="shared" ca="1" si="44"/>
        <v/>
      </c>
      <c r="AL74" s="50" t="str">
        <f t="shared" ca="1" si="45"/>
        <v/>
      </c>
      <c r="AM74" s="50" t="str">
        <f t="shared" ca="1" si="46"/>
        <v/>
      </c>
      <c r="AN74" s="50" t="str">
        <f t="shared" ca="1" si="47"/>
        <v/>
      </c>
      <c r="AO74" s="50" t="str">
        <f t="shared" ca="1" si="48"/>
        <v/>
      </c>
    </row>
    <row r="75" spans="2:41" x14ac:dyDescent="0.3">
      <c r="B75" s="50">
        <f t="shared" si="29"/>
        <v>11</v>
      </c>
      <c r="C75" s="49">
        <f ca="1">OFFSET(LOOK!C15,$R$3*30,0)</f>
        <v>9</v>
      </c>
      <c r="D75" s="49">
        <f ca="1">OFFSET(LOOK!D15,$R$3*30,0)</f>
        <v>351</v>
      </c>
      <c r="E75" s="98">
        <f t="shared" ca="1" si="30"/>
        <v>2.5999999999999999E-2</v>
      </c>
      <c r="F75" s="78">
        <f t="shared" ca="1" si="31"/>
        <v>1.9E-2</v>
      </c>
      <c r="G75" s="78"/>
      <c r="I75" s="50">
        <v>11</v>
      </c>
      <c r="J75" s="99">
        <f ca="1">IF(OFFSET(DATA!$A$34,LOOK!$I75+$E$3*120,LOOK!J$64)=0,"",ROUND(OFFSET(DATA!$A$4,LOOK!$I75+$E$3*120,LOOK!J$64)/OFFSET(DATA!$A$34,LOOK!$I75+$E$3*120,LOOK!J$64),3)-ROW()/10000000)</f>
        <v>4.4992499999999998E-2</v>
      </c>
      <c r="K75" s="99">
        <f ca="1">IF(OFFSET(DATA!$A$34,LOOK!$I75+$E$3*120,LOOK!K$64)=0,"",ROUND(OFFSET(DATA!$A$4,LOOK!$I75+$E$3*120,LOOK!K$64)/OFFSET(DATA!$A$34,LOOK!$I75+$E$3*120,LOOK!K$64),3)-ROW()/10000000)</f>
        <v>2.6992499999999999E-2</v>
      </c>
      <c r="L75" s="99">
        <f ca="1">IF(OFFSET(DATA!$A$34,LOOK!$I75+$E$3*120,LOOK!L$64)=0,"",ROUND(OFFSET(DATA!$A$4,LOOK!$I75+$E$3*120,LOOK!L$64)/OFFSET(DATA!$A$34,LOOK!$I75+$E$3*120,LOOK!L$64),3)-ROW()/10000000)</f>
        <v>3.7992499999999998E-2</v>
      </c>
      <c r="M75" s="99">
        <f ca="1">IF(OFFSET(DATA!$A$34,LOOK!$I75+$E$3*120,LOOK!M$64)=0,"",ROUND(OFFSET(DATA!$A$4,LOOK!$I75+$E$3*120,LOOK!M$64)/OFFSET(DATA!$A$34,LOOK!$I75+$E$3*120,LOOK!M$64),3)-ROW()/10000000)</f>
        <v>2.5992499999999998E-2</v>
      </c>
      <c r="N75" s="99">
        <f ca="1">IF(OFFSET(DATA!$A$34,LOOK!$I75+$E$3*120,LOOK!N$64)=0,"",ROUND(OFFSET(DATA!$A$4,LOOK!$I75+$E$3*120,LOOK!N$64)/OFFSET(DATA!$A$34,LOOK!$I75+$E$3*120,LOOK!N$64),3)-ROW()/10000000)</f>
        <v>8.9924999999999988E-3</v>
      </c>
      <c r="O75" s="99">
        <f ca="1">IF(OFFSET(DATA!$A$34,LOOK!$I75+$E$3*120,LOOK!O$64)=0,"",ROUND(OFFSET(DATA!$A$4,LOOK!$I75+$E$3*120,LOOK!O$64)/OFFSET(DATA!$A$34,LOOK!$I75+$E$3*120,LOOK!O$64),3)-ROW()/10000000)</f>
        <v>2.6992499999999999E-2</v>
      </c>
      <c r="P75" s="99" t="str">
        <f ca="1">IF(OFFSET(DATA!$A$34,LOOK!$I75+$E$3*120,LOOK!P$64)=0,"",ROUND(OFFSET(DATA!$A$4,LOOK!$I75+$E$3*120,LOOK!P$64)/OFFSET(DATA!$A$34,LOOK!$I75+$E$3*120,LOOK!P$64),3)-ROW()/10000000)</f>
        <v/>
      </c>
      <c r="Q75" s="99" t="str">
        <f ca="1">IF(OFFSET(DATA!$A$34,LOOK!$I75+$E$3*120,LOOK!Q$64)=0,"",ROUND(OFFSET(DATA!$A$4,LOOK!$I75+$E$3*120,LOOK!Q$64)/OFFSET(DATA!$A$34,LOOK!$I75+$E$3*120,LOOK!Q$64),3)-ROW()/10000000)</f>
        <v/>
      </c>
      <c r="R75" s="99" t="str">
        <f ca="1">IF(OFFSET(DATA!$A$34,LOOK!$I75+$E$3*120,LOOK!R$64)=0,"",ROUND(OFFSET(DATA!$A$4,LOOK!$I75+$E$3*120,LOOK!R$64)/OFFSET(DATA!$A$34,LOOK!$I75+$E$3*120,LOOK!R$64),3)-ROW()/10000000)</f>
        <v/>
      </c>
      <c r="S75" s="99" t="str">
        <f ca="1">IF(OFFSET(DATA!$A$34,LOOK!$I75+$E$3*120,LOOK!S$64)=0,"",ROUND(OFFSET(DATA!$A$4,LOOK!$I75+$E$3*120,LOOK!S$64)/OFFSET(DATA!$A$34,LOOK!$I75+$E$3*120,LOOK!S$64),3)-ROW()/10000000)</f>
        <v/>
      </c>
      <c r="T75" s="99" t="str">
        <f ca="1">IF(OFFSET(DATA!$A$34,LOOK!$I75+$E$3*120,LOOK!T$64)=0,"",ROUND(OFFSET(DATA!$A$4,LOOK!$I75+$E$3*120,LOOK!T$64)/OFFSET(DATA!$A$34,LOOK!$I75+$E$3*120,LOOK!T$64),3)-ROW()/10000000)</f>
        <v/>
      </c>
      <c r="U75" s="99" t="str">
        <f ca="1">IF(OFFSET(DATA!$A$34,LOOK!$I75+$E$3*120,LOOK!U$64)=0,"",ROUND(OFFSET(DATA!$A$4,LOOK!$I75+$E$3*120,LOOK!U$64)/OFFSET(DATA!$A$34,LOOK!$I75+$E$3*120,LOOK!U$64),3)-ROW()/10000000)</f>
        <v/>
      </c>
      <c r="V75" s="100">
        <f t="shared" ca="1" si="32"/>
        <v>3.3992500000000002E-2</v>
      </c>
      <c r="W75" s="79">
        <f t="shared" si="33"/>
        <v>0.5</v>
      </c>
      <c r="Y75" s="101">
        <f t="shared" ca="1" si="34"/>
        <v>2.5992499999999998E-2</v>
      </c>
      <c r="Z75" s="50">
        <f t="shared" ca="1" si="27"/>
        <v>6</v>
      </c>
      <c r="AA75" s="50">
        <f t="shared" ca="1" si="35"/>
        <v>15</v>
      </c>
      <c r="AB75" s="78">
        <f t="shared" ca="1" si="36"/>
        <v>1.19921E-2</v>
      </c>
      <c r="AD75" s="50">
        <f t="shared" ca="1" si="37"/>
        <v>2</v>
      </c>
      <c r="AE75" s="50">
        <f t="shared" ca="1" si="38"/>
        <v>6</v>
      </c>
      <c r="AF75" s="50">
        <f t="shared" ca="1" si="39"/>
        <v>4</v>
      </c>
      <c r="AG75" s="50">
        <f t="shared" ca="1" si="40"/>
        <v>6</v>
      </c>
      <c r="AH75" s="50">
        <f t="shared" ca="1" si="41"/>
        <v>10</v>
      </c>
      <c r="AI75" s="50">
        <f t="shared" ca="1" si="42"/>
        <v>6</v>
      </c>
      <c r="AJ75" s="50" t="str">
        <f t="shared" ca="1" si="43"/>
        <v/>
      </c>
      <c r="AK75" s="50" t="str">
        <f t="shared" ca="1" si="44"/>
        <v/>
      </c>
      <c r="AL75" s="50" t="str">
        <f t="shared" ca="1" si="45"/>
        <v/>
      </c>
      <c r="AM75" s="50" t="str">
        <f t="shared" ca="1" si="46"/>
        <v/>
      </c>
      <c r="AN75" s="50" t="str">
        <f t="shared" ca="1" si="47"/>
        <v/>
      </c>
      <c r="AO75" s="50" t="str">
        <f t="shared" ca="1" si="48"/>
        <v/>
      </c>
    </row>
    <row r="76" spans="2:41" x14ac:dyDescent="0.3">
      <c r="B76" s="50">
        <f t="shared" si="29"/>
        <v>12</v>
      </c>
      <c r="C76" s="49">
        <f ca="1">OFFSET(LOOK!C16,$R$3*30,0)</f>
        <v>2</v>
      </c>
      <c r="D76" s="49">
        <f ca="1">OFFSET(LOOK!D16,$R$3*30,0)</f>
        <v>1119</v>
      </c>
      <c r="E76" s="98">
        <f t="shared" ca="1" si="30"/>
        <v>2E-3</v>
      </c>
      <c r="F76" s="78">
        <f t="shared" ca="1" si="31"/>
        <v>1.9E-2</v>
      </c>
      <c r="G76" s="78"/>
      <c r="I76" s="50">
        <v>12</v>
      </c>
      <c r="J76" s="99">
        <f ca="1">IF(OFFSET(DATA!$A$34,LOOK!$I76+$E$3*120,LOOK!J$64)=0,"",ROUND(OFFSET(DATA!$A$4,LOOK!$I76+$E$3*120,LOOK!J$64)/OFFSET(DATA!$A$34,LOOK!$I76+$E$3*120,LOOK!J$64),3)-ROW()/10000000)</f>
        <v>5.9924000000000002E-3</v>
      </c>
      <c r="K76" s="99">
        <f ca="1">IF(OFFSET(DATA!$A$34,LOOK!$I76+$E$3*120,LOOK!K$64)=0,"",ROUND(OFFSET(DATA!$A$4,LOOK!$I76+$E$3*120,LOOK!K$64)/OFFSET(DATA!$A$34,LOOK!$I76+$E$3*120,LOOK!K$64),3)-ROW()/10000000)</f>
        <v>4.9924000000000001E-3</v>
      </c>
      <c r="L76" s="99">
        <f ca="1">IF(OFFSET(DATA!$A$34,LOOK!$I76+$E$3*120,LOOK!L$64)=0,"",ROUND(OFFSET(DATA!$A$4,LOOK!$I76+$E$3*120,LOOK!L$64)/OFFSET(DATA!$A$34,LOOK!$I76+$E$3*120,LOOK!L$64),3)-ROW()/10000000)</f>
        <v>9.9240000000000005E-4</v>
      </c>
      <c r="M76" s="99">
        <f ca="1">IF(OFFSET(DATA!$A$34,LOOK!$I76+$E$3*120,LOOK!M$64)=0,"",ROUND(OFFSET(DATA!$A$4,LOOK!$I76+$E$3*120,LOOK!M$64)/OFFSET(DATA!$A$34,LOOK!$I76+$E$3*120,LOOK!M$64),3)-ROW()/10000000)</f>
        <v>1.9924000000000001E-3</v>
      </c>
      <c r="N76" s="99">
        <f ca="1">IF(OFFSET(DATA!$A$34,LOOK!$I76+$E$3*120,LOOK!N$64)=0,"",ROUND(OFFSET(DATA!$A$4,LOOK!$I76+$E$3*120,LOOK!N$64)/OFFSET(DATA!$A$34,LOOK!$I76+$E$3*120,LOOK!N$64),3)-ROW()/10000000)</f>
        <v>2.9924000000000001E-3</v>
      </c>
      <c r="O76" s="99">
        <f ca="1">IF(OFFSET(DATA!$A$34,LOOK!$I76+$E$3*120,LOOK!O$64)=0,"",ROUND(OFFSET(DATA!$A$4,LOOK!$I76+$E$3*120,LOOK!O$64)/OFFSET(DATA!$A$34,LOOK!$I76+$E$3*120,LOOK!O$64),3)-ROW()/10000000)</f>
        <v>9.9240000000000005E-4</v>
      </c>
      <c r="P76" s="99" t="str">
        <f ca="1">IF(OFFSET(DATA!$A$34,LOOK!$I76+$E$3*120,LOOK!P$64)=0,"",ROUND(OFFSET(DATA!$A$4,LOOK!$I76+$E$3*120,LOOK!P$64)/OFFSET(DATA!$A$34,LOOK!$I76+$E$3*120,LOOK!P$64),3)-ROW()/10000000)</f>
        <v/>
      </c>
      <c r="Q76" s="99" t="str">
        <f ca="1">IF(OFFSET(DATA!$A$34,LOOK!$I76+$E$3*120,LOOK!Q$64)=0,"",ROUND(OFFSET(DATA!$A$4,LOOK!$I76+$E$3*120,LOOK!Q$64)/OFFSET(DATA!$A$34,LOOK!$I76+$E$3*120,LOOK!Q$64),3)-ROW()/10000000)</f>
        <v/>
      </c>
      <c r="R76" s="99" t="str">
        <f ca="1">IF(OFFSET(DATA!$A$34,LOOK!$I76+$E$3*120,LOOK!R$64)=0,"",ROUND(OFFSET(DATA!$A$4,LOOK!$I76+$E$3*120,LOOK!R$64)/OFFSET(DATA!$A$34,LOOK!$I76+$E$3*120,LOOK!R$64),3)-ROW()/10000000)</f>
        <v/>
      </c>
      <c r="S76" s="99" t="str">
        <f ca="1">IF(OFFSET(DATA!$A$34,LOOK!$I76+$E$3*120,LOOK!S$64)=0,"",ROUND(OFFSET(DATA!$A$4,LOOK!$I76+$E$3*120,LOOK!S$64)/OFFSET(DATA!$A$34,LOOK!$I76+$E$3*120,LOOK!S$64),3)-ROW()/10000000)</f>
        <v/>
      </c>
      <c r="T76" s="99" t="str">
        <f ca="1">IF(OFFSET(DATA!$A$34,LOOK!$I76+$E$3*120,LOOK!T$64)=0,"",ROUND(OFFSET(DATA!$A$4,LOOK!$I76+$E$3*120,LOOK!T$64)/OFFSET(DATA!$A$34,LOOK!$I76+$E$3*120,LOOK!T$64),3)-ROW()/10000000)</f>
        <v/>
      </c>
      <c r="U76" s="99" t="str">
        <f ca="1">IF(OFFSET(DATA!$A$34,LOOK!$I76+$E$3*120,LOOK!U$64)=0,"",ROUND(OFFSET(DATA!$A$4,LOOK!$I76+$E$3*120,LOOK!U$64)/OFFSET(DATA!$A$34,LOOK!$I76+$E$3*120,LOOK!U$64),3)-ROW()/10000000)</f>
        <v/>
      </c>
      <c r="V76" s="100">
        <f t="shared" ca="1" si="32"/>
        <v>2.9924000000000001E-3</v>
      </c>
      <c r="W76" s="79">
        <f t="shared" si="33"/>
        <v>0.5</v>
      </c>
      <c r="Y76" s="101">
        <f t="shared" ca="1" si="34"/>
        <v>1.9924000000000001E-3</v>
      </c>
      <c r="Z76" s="50">
        <f t="shared" ca="1" si="27"/>
        <v>16</v>
      </c>
      <c r="AA76" s="50">
        <f t="shared" ca="1" si="35"/>
        <v>1</v>
      </c>
      <c r="AB76" s="78">
        <f t="shared" ca="1" si="36"/>
        <v>1.09935E-2</v>
      </c>
      <c r="AD76" s="50">
        <f t="shared" ca="1" si="37"/>
        <v>16</v>
      </c>
      <c r="AE76" s="50">
        <f t="shared" ca="1" si="38"/>
        <v>16</v>
      </c>
      <c r="AF76" s="50">
        <f t="shared" ca="1" si="39"/>
        <v>14</v>
      </c>
      <c r="AG76" s="50">
        <f t="shared" ca="1" si="40"/>
        <v>16</v>
      </c>
      <c r="AH76" s="50">
        <f t="shared" ca="1" si="41"/>
        <v>17</v>
      </c>
      <c r="AI76" s="50">
        <f t="shared" ca="1" si="42"/>
        <v>17</v>
      </c>
      <c r="AJ76" s="50" t="str">
        <f t="shared" ca="1" si="43"/>
        <v/>
      </c>
      <c r="AK76" s="50" t="str">
        <f t="shared" ca="1" si="44"/>
        <v/>
      </c>
      <c r="AL76" s="50" t="str">
        <f t="shared" ca="1" si="45"/>
        <v/>
      </c>
      <c r="AM76" s="50" t="str">
        <f t="shared" ca="1" si="46"/>
        <v/>
      </c>
      <c r="AN76" s="50" t="str">
        <f t="shared" ca="1" si="47"/>
        <v/>
      </c>
      <c r="AO76" s="50" t="str">
        <f t="shared" ca="1" si="48"/>
        <v/>
      </c>
    </row>
    <row r="77" spans="2:41" x14ac:dyDescent="0.3">
      <c r="B77" s="50">
        <f t="shared" si="29"/>
        <v>13</v>
      </c>
      <c r="C77" s="49">
        <f ca="1">OFFSET(LOOK!C17,$R$3*30,0)</f>
        <v>5</v>
      </c>
      <c r="D77" s="49">
        <f ca="1">OFFSET(LOOK!D17,$R$3*30,0)</f>
        <v>191</v>
      </c>
      <c r="E77" s="98">
        <f t="shared" ca="1" si="30"/>
        <v>2.5999999999999999E-2</v>
      </c>
      <c r="F77" s="78">
        <f t="shared" ca="1" si="31"/>
        <v>1.9E-2</v>
      </c>
      <c r="G77" s="78"/>
      <c r="I77" s="50">
        <v>13</v>
      </c>
      <c r="J77" s="99">
        <f ca="1">IF(OFFSET(DATA!$A$34,LOOK!$I77+$E$3*120,LOOK!J$64)=0,"",ROUND(OFFSET(DATA!$A$4,LOOK!$I77+$E$3*120,LOOK!J$64)/OFFSET(DATA!$A$34,LOOK!$I77+$E$3*120,LOOK!J$64),3)-ROW()/10000000)</f>
        <v>2.8992300000000002E-2</v>
      </c>
      <c r="K77" s="99">
        <f ca="1">IF(OFFSET(DATA!$A$34,LOOK!$I77+$E$3*120,LOOK!K$64)=0,"",ROUND(OFFSET(DATA!$A$4,LOOK!$I77+$E$3*120,LOOK!K$64)/OFFSET(DATA!$A$34,LOOK!$I77+$E$3*120,LOOK!K$64),3)-ROW()/10000000)</f>
        <v>1.5992300000000001E-2</v>
      </c>
      <c r="L77" s="99">
        <f ca="1">IF(OFFSET(DATA!$A$34,LOOK!$I77+$E$3*120,LOOK!L$64)=0,"",ROUND(OFFSET(DATA!$A$4,LOOK!$I77+$E$3*120,LOOK!L$64)/OFFSET(DATA!$A$34,LOOK!$I77+$E$3*120,LOOK!L$64),3)-ROW()/10000000)</f>
        <v>2.0992300000000002E-2</v>
      </c>
      <c r="M77" s="99">
        <f ca="1">IF(OFFSET(DATA!$A$34,LOOK!$I77+$E$3*120,LOOK!M$64)=0,"",ROUND(OFFSET(DATA!$A$4,LOOK!$I77+$E$3*120,LOOK!M$64)/OFFSET(DATA!$A$34,LOOK!$I77+$E$3*120,LOOK!M$64),3)-ROW()/10000000)</f>
        <v>2.5992299999999999E-2</v>
      </c>
      <c r="N77" s="99">
        <f ca="1">IF(OFFSET(DATA!$A$34,LOOK!$I77+$E$3*120,LOOK!N$64)=0,"",ROUND(OFFSET(DATA!$A$4,LOOK!$I77+$E$3*120,LOOK!N$64)/OFFSET(DATA!$A$34,LOOK!$I77+$E$3*120,LOOK!N$64),3)-ROW()/10000000)</f>
        <v>1.1992300000000001E-2</v>
      </c>
      <c r="O77" s="99">
        <f ca="1">IF(OFFSET(DATA!$A$34,LOOK!$I77+$E$3*120,LOOK!O$64)=0,"",ROUND(OFFSET(DATA!$A$4,LOOK!$I77+$E$3*120,LOOK!O$64)/OFFSET(DATA!$A$34,LOOK!$I77+$E$3*120,LOOK!O$64),3)-ROW()/10000000)</f>
        <v>1.09923E-2</v>
      </c>
      <c r="P77" s="99" t="str">
        <f ca="1">IF(OFFSET(DATA!$A$34,LOOK!$I77+$E$3*120,LOOK!P$64)=0,"",ROUND(OFFSET(DATA!$A$4,LOOK!$I77+$E$3*120,LOOK!P$64)/OFFSET(DATA!$A$34,LOOK!$I77+$E$3*120,LOOK!P$64),3)-ROW()/10000000)</f>
        <v/>
      </c>
      <c r="Q77" s="99" t="str">
        <f ca="1">IF(OFFSET(DATA!$A$34,LOOK!$I77+$E$3*120,LOOK!Q$64)=0,"",ROUND(OFFSET(DATA!$A$4,LOOK!$I77+$E$3*120,LOOK!Q$64)/OFFSET(DATA!$A$34,LOOK!$I77+$E$3*120,LOOK!Q$64),3)-ROW()/10000000)</f>
        <v/>
      </c>
      <c r="R77" s="99" t="str">
        <f ca="1">IF(OFFSET(DATA!$A$34,LOOK!$I77+$E$3*120,LOOK!R$64)=0,"",ROUND(OFFSET(DATA!$A$4,LOOK!$I77+$E$3*120,LOOK!R$64)/OFFSET(DATA!$A$34,LOOK!$I77+$E$3*120,LOOK!R$64),3)-ROW()/10000000)</f>
        <v/>
      </c>
      <c r="S77" s="99" t="str">
        <f ca="1">IF(OFFSET(DATA!$A$34,LOOK!$I77+$E$3*120,LOOK!S$64)=0,"",ROUND(OFFSET(DATA!$A$4,LOOK!$I77+$E$3*120,LOOK!S$64)/OFFSET(DATA!$A$34,LOOK!$I77+$E$3*120,LOOK!S$64),3)-ROW()/10000000)</f>
        <v/>
      </c>
      <c r="T77" s="99" t="str">
        <f ca="1">IF(OFFSET(DATA!$A$34,LOOK!$I77+$E$3*120,LOOK!T$64)=0,"",ROUND(OFFSET(DATA!$A$4,LOOK!$I77+$E$3*120,LOOK!T$64)/OFFSET(DATA!$A$34,LOOK!$I77+$E$3*120,LOOK!T$64),3)-ROW()/10000000)</f>
        <v/>
      </c>
      <c r="U77" s="99" t="str">
        <f ca="1">IF(OFFSET(DATA!$A$34,LOOK!$I77+$E$3*120,LOOK!U$64)=0,"",ROUND(OFFSET(DATA!$A$4,LOOK!$I77+$E$3*120,LOOK!U$64)/OFFSET(DATA!$A$34,LOOK!$I77+$E$3*120,LOOK!U$64),3)-ROW()/10000000)</f>
        <v/>
      </c>
      <c r="V77" s="100">
        <f t="shared" ca="1" si="32"/>
        <v>2.29923E-2</v>
      </c>
      <c r="W77" s="79">
        <f t="shared" si="33"/>
        <v>0.5</v>
      </c>
      <c r="Y77" s="101">
        <f t="shared" ca="1" si="34"/>
        <v>2.5992299999999999E-2</v>
      </c>
      <c r="Z77" s="50">
        <f t="shared" ca="1" si="27"/>
        <v>7</v>
      </c>
      <c r="AA77" s="50">
        <f t="shared" ca="1" si="35"/>
        <v>5</v>
      </c>
      <c r="AB77" s="78">
        <f t="shared" ca="1" si="36"/>
        <v>1.0993099999999999E-2</v>
      </c>
      <c r="AD77" s="50">
        <f t="shared" ca="1" si="37"/>
        <v>7</v>
      </c>
      <c r="AE77" s="50">
        <f t="shared" ca="1" si="38"/>
        <v>10</v>
      </c>
      <c r="AF77" s="50">
        <f t="shared" ca="1" si="39"/>
        <v>8</v>
      </c>
      <c r="AG77" s="50">
        <f t="shared" ca="1" si="40"/>
        <v>7</v>
      </c>
      <c r="AH77" s="50">
        <f t="shared" ca="1" si="41"/>
        <v>7</v>
      </c>
      <c r="AI77" s="50">
        <f t="shared" ca="1" si="42"/>
        <v>8</v>
      </c>
      <c r="AJ77" s="50" t="str">
        <f t="shared" ca="1" si="43"/>
        <v/>
      </c>
      <c r="AK77" s="50" t="str">
        <f t="shared" ca="1" si="44"/>
        <v/>
      </c>
      <c r="AL77" s="50" t="str">
        <f t="shared" ca="1" si="45"/>
        <v/>
      </c>
      <c r="AM77" s="50" t="str">
        <f t="shared" ca="1" si="46"/>
        <v/>
      </c>
      <c r="AN77" s="50" t="str">
        <f t="shared" ca="1" si="47"/>
        <v/>
      </c>
      <c r="AO77" s="50" t="str">
        <f t="shared" ca="1" si="48"/>
        <v/>
      </c>
    </row>
    <row r="78" spans="2:41" x14ac:dyDescent="0.3">
      <c r="B78" s="50">
        <f t="shared" si="29"/>
        <v>14</v>
      </c>
      <c r="C78" s="49">
        <f ca="1">OFFSET(LOOK!C18,$R$3*30,0)</f>
        <v>22</v>
      </c>
      <c r="D78" s="49">
        <f ca="1">OFFSET(LOOK!D18,$R$3*30,0)</f>
        <v>402</v>
      </c>
      <c r="E78" s="98">
        <f t="shared" ca="1" si="30"/>
        <v>5.5E-2</v>
      </c>
      <c r="F78" s="78">
        <f t="shared" ca="1" si="31"/>
        <v>1.9E-2</v>
      </c>
      <c r="G78" s="78"/>
      <c r="I78" s="50">
        <v>14</v>
      </c>
      <c r="J78" s="99">
        <f ca="1">IF(OFFSET(DATA!$A$34,LOOK!$I78+$E$3*120,LOOK!J$64)=0,"",ROUND(OFFSET(DATA!$A$4,LOOK!$I78+$E$3*120,LOOK!J$64)/OFFSET(DATA!$A$34,LOOK!$I78+$E$3*120,LOOK!J$64),3)-ROW()/10000000)</f>
        <v>3.6992199999999996E-2</v>
      </c>
      <c r="K78" s="99">
        <f ca="1">IF(OFFSET(DATA!$A$34,LOOK!$I78+$E$3*120,LOOK!K$64)=0,"",ROUND(OFFSET(DATA!$A$4,LOOK!$I78+$E$3*120,LOOK!K$64)/OFFSET(DATA!$A$34,LOOK!$I78+$E$3*120,LOOK!K$64),3)-ROW()/10000000)</f>
        <v>3.5992199999999995E-2</v>
      </c>
      <c r="L78" s="99">
        <f ca="1">IF(OFFSET(DATA!$A$34,LOOK!$I78+$E$3*120,LOOK!L$64)=0,"",ROUND(OFFSET(DATA!$A$4,LOOK!$I78+$E$3*120,LOOK!L$64)/OFFSET(DATA!$A$34,LOOK!$I78+$E$3*120,LOOK!L$64),3)-ROW()/10000000)</f>
        <v>4.89922E-2</v>
      </c>
      <c r="M78" s="99">
        <f ca="1">IF(OFFSET(DATA!$A$34,LOOK!$I78+$E$3*120,LOOK!M$64)=0,"",ROUND(OFFSET(DATA!$A$4,LOOK!$I78+$E$3*120,LOOK!M$64)/OFFSET(DATA!$A$34,LOOK!$I78+$E$3*120,LOOK!M$64),3)-ROW()/10000000)</f>
        <v>5.4992199999999998E-2</v>
      </c>
      <c r="N78" s="99">
        <f ca="1">IF(OFFSET(DATA!$A$34,LOOK!$I78+$E$3*120,LOOK!N$64)=0,"",ROUND(OFFSET(DATA!$A$4,LOOK!$I78+$E$3*120,LOOK!N$64)/OFFSET(DATA!$A$34,LOOK!$I78+$E$3*120,LOOK!N$64),3)-ROW()/10000000)</f>
        <v>4.6992199999999998E-2</v>
      </c>
      <c r="O78" s="99">
        <f ca="1">IF(OFFSET(DATA!$A$34,LOOK!$I78+$E$3*120,LOOK!O$64)=0,"",ROUND(OFFSET(DATA!$A$4,LOOK!$I78+$E$3*120,LOOK!O$64)/OFFSET(DATA!$A$34,LOOK!$I78+$E$3*120,LOOK!O$64),3)-ROW()/10000000)</f>
        <v>4.4992199999999996E-2</v>
      </c>
      <c r="P78" s="99" t="str">
        <f ca="1">IF(OFFSET(DATA!$A$34,LOOK!$I78+$E$3*120,LOOK!P$64)=0,"",ROUND(OFFSET(DATA!$A$4,LOOK!$I78+$E$3*120,LOOK!P$64)/OFFSET(DATA!$A$34,LOOK!$I78+$E$3*120,LOOK!P$64),3)-ROW()/10000000)</f>
        <v/>
      </c>
      <c r="Q78" s="99" t="str">
        <f ca="1">IF(OFFSET(DATA!$A$34,LOOK!$I78+$E$3*120,LOOK!Q$64)=0,"",ROUND(OFFSET(DATA!$A$4,LOOK!$I78+$E$3*120,LOOK!Q$64)/OFFSET(DATA!$A$34,LOOK!$I78+$E$3*120,LOOK!Q$64),3)-ROW()/10000000)</f>
        <v/>
      </c>
      <c r="R78" s="99" t="str">
        <f ca="1">IF(OFFSET(DATA!$A$34,LOOK!$I78+$E$3*120,LOOK!R$64)=0,"",ROUND(OFFSET(DATA!$A$4,LOOK!$I78+$E$3*120,LOOK!R$64)/OFFSET(DATA!$A$34,LOOK!$I78+$E$3*120,LOOK!R$64),3)-ROW()/10000000)</f>
        <v/>
      </c>
      <c r="S78" s="99" t="str">
        <f ca="1">IF(OFFSET(DATA!$A$34,LOOK!$I78+$E$3*120,LOOK!S$64)=0,"",ROUND(OFFSET(DATA!$A$4,LOOK!$I78+$E$3*120,LOOK!S$64)/OFFSET(DATA!$A$34,LOOK!$I78+$E$3*120,LOOK!S$64),3)-ROW()/10000000)</f>
        <v/>
      </c>
      <c r="T78" s="99" t="str">
        <f ca="1">IF(OFFSET(DATA!$A$34,LOOK!$I78+$E$3*120,LOOK!T$64)=0,"",ROUND(OFFSET(DATA!$A$4,LOOK!$I78+$E$3*120,LOOK!T$64)/OFFSET(DATA!$A$34,LOOK!$I78+$E$3*120,LOOK!T$64),3)-ROW()/10000000)</f>
        <v/>
      </c>
      <c r="U78" s="99" t="str">
        <f ca="1">IF(OFFSET(DATA!$A$34,LOOK!$I78+$E$3*120,LOOK!U$64)=0,"",ROUND(OFFSET(DATA!$A$4,LOOK!$I78+$E$3*120,LOOK!U$64)/OFFSET(DATA!$A$34,LOOK!$I78+$E$3*120,LOOK!U$64),3)-ROW()/10000000)</f>
        <v/>
      </c>
      <c r="V78" s="100">
        <f t="shared" ca="1" si="32"/>
        <v>4.3992199999999995E-2</v>
      </c>
      <c r="W78" s="79">
        <f t="shared" si="33"/>
        <v>0.5</v>
      </c>
      <c r="Y78" s="101">
        <f t="shared" ca="1" si="34"/>
        <v>5.4992199999999998E-2</v>
      </c>
      <c r="Z78" s="50">
        <f t="shared" ca="1" si="27"/>
        <v>2</v>
      </c>
      <c r="AA78" s="50">
        <f t="shared" ca="1" si="35"/>
        <v>20</v>
      </c>
      <c r="AB78" s="78">
        <f t="shared" ca="1" si="36"/>
        <v>4.9915999999999997E-3</v>
      </c>
      <c r="AD78" s="50">
        <f t="shared" ca="1" si="37"/>
        <v>4</v>
      </c>
      <c r="AE78" s="50">
        <f t="shared" ca="1" si="38"/>
        <v>4</v>
      </c>
      <c r="AF78" s="50">
        <f t="shared" ca="1" si="39"/>
        <v>2</v>
      </c>
      <c r="AG78" s="50">
        <f t="shared" ca="1" si="40"/>
        <v>2</v>
      </c>
      <c r="AH78" s="50">
        <f t="shared" ca="1" si="41"/>
        <v>2</v>
      </c>
      <c r="AI78" s="50">
        <f t="shared" ca="1" si="42"/>
        <v>2</v>
      </c>
      <c r="AJ78" s="50" t="str">
        <f t="shared" ca="1" si="43"/>
        <v/>
      </c>
      <c r="AK78" s="50" t="str">
        <f t="shared" ca="1" si="44"/>
        <v/>
      </c>
      <c r="AL78" s="50" t="str">
        <f t="shared" ca="1" si="45"/>
        <v/>
      </c>
      <c r="AM78" s="50" t="str">
        <f t="shared" ca="1" si="46"/>
        <v/>
      </c>
      <c r="AN78" s="50" t="str">
        <f t="shared" ca="1" si="47"/>
        <v/>
      </c>
      <c r="AO78" s="50" t="str">
        <f t="shared" ca="1" si="48"/>
        <v/>
      </c>
    </row>
    <row r="79" spans="2:41" x14ac:dyDescent="0.3">
      <c r="B79" s="50">
        <f t="shared" si="29"/>
        <v>15</v>
      </c>
      <c r="C79" s="49">
        <f ca="1">OFFSET(LOOK!C19,$R$3*30,0)</f>
        <v>8</v>
      </c>
      <c r="D79" s="49">
        <f ca="1">OFFSET(LOOK!D19,$R$3*30,0)</f>
        <v>646</v>
      </c>
      <c r="E79" s="98">
        <f t="shared" ca="1" si="30"/>
        <v>1.2E-2</v>
      </c>
      <c r="F79" s="78">
        <f t="shared" ca="1" si="31"/>
        <v>1.9E-2</v>
      </c>
      <c r="G79" s="78"/>
      <c r="I79" s="50">
        <v>15</v>
      </c>
      <c r="J79" s="99">
        <f ca="1">IF(OFFSET(DATA!$A$34,LOOK!$I79+$E$3*120,LOOK!J$64)=0,"",ROUND(OFFSET(DATA!$A$4,LOOK!$I79+$E$3*120,LOOK!J$64)/OFFSET(DATA!$A$34,LOOK!$I79+$E$3*120,LOOK!J$64),3)-ROW()/10000000)</f>
        <v>7.9921000000000002E-3</v>
      </c>
      <c r="K79" s="99">
        <f ca="1">IF(OFFSET(DATA!$A$34,LOOK!$I79+$E$3*120,LOOK!K$64)=0,"",ROUND(OFFSET(DATA!$A$4,LOOK!$I79+$E$3*120,LOOK!K$64)/OFFSET(DATA!$A$34,LOOK!$I79+$E$3*120,LOOK!K$64),3)-ROW()/10000000)</f>
        <v>4.9921000000000002E-3</v>
      </c>
      <c r="L79" s="99">
        <f ca="1">IF(OFFSET(DATA!$A$34,LOOK!$I79+$E$3*120,LOOK!L$64)=0,"",ROUND(OFFSET(DATA!$A$4,LOOK!$I79+$E$3*120,LOOK!L$64)/OFFSET(DATA!$A$34,LOOK!$I79+$E$3*120,LOOK!L$64),3)-ROW()/10000000)</f>
        <v>5.9921000000000002E-3</v>
      </c>
      <c r="M79" s="99">
        <f ca="1">IF(OFFSET(DATA!$A$34,LOOK!$I79+$E$3*120,LOOK!M$64)=0,"",ROUND(OFFSET(DATA!$A$4,LOOK!$I79+$E$3*120,LOOK!M$64)/OFFSET(DATA!$A$34,LOOK!$I79+$E$3*120,LOOK!M$64),3)-ROW()/10000000)</f>
        <v>1.19921E-2</v>
      </c>
      <c r="N79" s="99">
        <f ca="1">IF(OFFSET(DATA!$A$34,LOOK!$I79+$E$3*120,LOOK!N$64)=0,"",ROUND(OFFSET(DATA!$A$4,LOOK!$I79+$E$3*120,LOOK!N$64)/OFFSET(DATA!$A$34,LOOK!$I79+$E$3*120,LOOK!N$64),3)-ROW()/10000000)</f>
        <v>1.0992099999999999E-2</v>
      </c>
      <c r="O79" s="99">
        <f ca="1">IF(OFFSET(DATA!$A$34,LOOK!$I79+$E$3*120,LOOK!O$64)=0,"",ROUND(OFFSET(DATA!$A$4,LOOK!$I79+$E$3*120,LOOK!O$64)/OFFSET(DATA!$A$34,LOOK!$I79+$E$3*120,LOOK!O$64),3)-ROW()/10000000)</f>
        <v>7.9921000000000002E-3</v>
      </c>
      <c r="P79" s="99" t="str">
        <f ca="1">IF(OFFSET(DATA!$A$34,LOOK!$I79+$E$3*120,LOOK!P$64)=0,"",ROUND(OFFSET(DATA!$A$4,LOOK!$I79+$E$3*120,LOOK!P$64)/OFFSET(DATA!$A$34,LOOK!$I79+$E$3*120,LOOK!P$64),3)-ROW()/10000000)</f>
        <v/>
      </c>
      <c r="Q79" s="99" t="str">
        <f ca="1">IF(OFFSET(DATA!$A$34,LOOK!$I79+$E$3*120,LOOK!Q$64)=0,"",ROUND(OFFSET(DATA!$A$4,LOOK!$I79+$E$3*120,LOOK!Q$64)/OFFSET(DATA!$A$34,LOOK!$I79+$E$3*120,LOOK!Q$64),3)-ROW()/10000000)</f>
        <v/>
      </c>
      <c r="R79" s="99" t="str">
        <f ca="1">IF(OFFSET(DATA!$A$34,LOOK!$I79+$E$3*120,LOOK!R$64)=0,"",ROUND(OFFSET(DATA!$A$4,LOOK!$I79+$E$3*120,LOOK!R$64)/OFFSET(DATA!$A$34,LOOK!$I79+$E$3*120,LOOK!R$64),3)-ROW()/10000000)</f>
        <v/>
      </c>
      <c r="S79" s="99" t="str">
        <f ca="1">IF(OFFSET(DATA!$A$34,LOOK!$I79+$E$3*120,LOOK!S$64)=0,"",ROUND(OFFSET(DATA!$A$4,LOOK!$I79+$E$3*120,LOOK!S$64)/OFFSET(DATA!$A$34,LOOK!$I79+$E$3*120,LOOK!S$64),3)-ROW()/10000000)</f>
        <v/>
      </c>
      <c r="T79" s="99" t="str">
        <f ca="1">IF(OFFSET(DATA!$A$34,LOOK!$I79+$E$3*120,LOOK!T$64)=0,"",ROUND(OFFSET(DATA!$A$4,LOOK!$I79+$E$3*120,LOOK!T$64)/OFFSET(DATA!$A$34,LOOK!$I79+$E$3*120,LOOK!T$64),3)-ROW()/10000000)</f>
        <v/>
      </c>
      <c r="U79" s="99" t="str">
        <f ca="1">IF(OFFSET(DATA!$A$34,LOOK!$I79+$E$3*120,LOOK!U$64)=0,"",ROUND(OFFSET(DATA!$A$4,LOOK!$I79+$E$3*120,LOOK!U$64)/OFFSET(DATA!$A$34,LOOK!$I79+$E$3*120,LOOK!U$64),3)-ROW()/10000000)</f>
        <v/>
      </c>
      <c r="V79" s="100">
        <f t="shared" ca="1" si="32"/>
        <v>7.9921000000000002E-3</v>
      </c>
      <c r="W79" s="79">
        <f t="shared" si="33"/>
        <v>0.5</v>
      </c>
      <c r="Y79" s="101">
        <f t="shared" ca="1" si="34"/>
        <v>1.19921E-2</v>
      </c>
      <c r="Z79" s="50">
        <f t="shared" ca="1" si="27"/>
        <v>11</v>
      </c>
      <c r="AA79" s="50">
        <f t="shared" ca="1" si="35"/>
        <v>10</v>
      </c>
      <c r="AB79" s="78">
        <f t="shared" ca="1" si="36"/>
        <v>2.9926000000000002E-3</v>
      </c>
      <c r="AD79" s="50">
        <f t="shared" ca="1" si="37"/>
        <v>14</v>
      </c>
      <c r="AE79" s="50">
        <f t="shared" ca="1" si="38"/>
        <v>17</v>
      </c>
      <c r="AF79" s="50">
        <f t="shared" ca="1" si="39"/>
        <v>12</v>
      </c>
      <c r="AG79" s="50">
        <f t="shared" ca="1" si="40"/>
        <v>11</v>
      </c>
      <c r="AH79" s="50">
        <f t="shared" ca="1" si="41"/>
        <v>9</v>
      </c>
      <c r="AI79" s="50">
        <f t="shared" ca="1" si="42"/>
        <v>12</v>
      </c>
      <c r="AJ79" s="50" t="str">
        <f t="shared" ca="1" si="43"/>
        <v/>
      </c>
      <c r="AK79" s="50" t="str">
        <f t="shared" ca="1" si="44"/>
        <v/>
      </c>
      <c r="AL79" s="50" t="str">
        <f t="shared" ca="1" si="45"/>
        <v/>
      </c>
      <c r="AM79" s="50" t="str">
        <f t="shared" ca="1" si="46"/>
        <v/>
      </c>
      <c r="AN79" s="50" t="str">
        <f t="shared" ca="1" si="47"/>
        <v/>
      </c>
      <c r="AO79" s="50" t="str">
        <f t="shared" ca="1" si="48"/>
        <v/>
      </c>
    </row>
    <row r="80" spans="2:41" x14ac:dyDescent="0.3">
      <c r="B80" s="50">
        <f t="shared" si="29"/>
        <v>16</v>
      </c>
      <c r="C80" s="49">
        <f ca="1">OFFSET(LOOK!C20,$R$3*30,0)</f>
        <v>13</v>
      </c>
      <c r="D80" s="49">
        <f ca="1">OFFSET(LOOK!D20,$R$3*30,0)</f>
        <v>374</v>
      </c>
      <c r="E80" s="98">
        <f t="shared" ca="1" si="30"/>
        <v>3.5000000000000003E-2</v>
      </c>
      <c r="F80" s="78">
        <f t="shared" ca="1" si="31"/>
        <v>1.9E-2</v>
      </c>
      <c r="G80" s="78"/>
      <c r="I80" s="50">
        <v>16</v>
      </c>
      <c r="J80" s="99">
        <f ca="1">IF(OFFSET(DATA!$A$34,LOOK!$I80+$E$3*120,LOOK!J$64)=0,"",ROUND(OFFSET(DATA!$A$4,LOOK!$I80+$E$3*120,LOOK!J$64)/OFFSET(DATA!$A$34,LOOK!$I80+$E$3*120,LOOK!J$64),3)-ROW()/10000000)</f>
        <v>3.0991999999999999E-2</v>
      </c>
      <c r="K80" s="99">
        <f ca="1">IF(OFFSET(DATA!$A$34,LOOK!$I80+$E$3*120,LOOK!K$64)=0,"",ROUND(OFFSET(DATA!$A$4,LOOK!$I80+$E$3*120,LOOK!K$64)/OFFSET(DATA!$A$34,LOOK!$I80+$E$3*120,LOOK!K$64),3)-ROW()/10000000)</f>
        <v>4.0992000000000001E-2</v>
      </c>
      <c r="L80" s="99">
        <f ca="1">IF(OFFSET(DATA!$A$34,LOOK!$I80+$E$3*120,LOOK!L$64)=0,"",ROUND(OFFSET(DATA!$A$4,LOOK!$I80+$E$3*120,LOOK!L$64)/OFFSET(DATA!$A$34,LOOK!$I80+$E$3*120,LOOK!L$64),3)-ROW()/10000000)</f>
        <v>2.9991999999999998E-2</v>
      </c>
      <c r="M80" s="99">
        <f ca="1">IF(OFFSET(DATA!$A$34,LOOK!$I80+$E$3*120,LOOK!M$64)=0,"",ROUND(OFFSET(DATA!$A$4,LOOK!$I80+$E$3*120,LOOK!M$64)/OFFSET(DATA!$A$34,LOOK!$I80+$E$3*120,LOOK!M$64),3)-ROW()/10000000)</f>
        <v>3.4992000000000002E-2</v>
      </c>
      <c r="N80" s="99">
        <f ca="1">IF(OFFSET(DATA!$A$34,LOOK!$I80+$E$3*120,LOOK!N$64)=0,"",ROUND(OFFSET(DATA!$A$4,LOOK!$I80+$E$3*120,LOOK!N$64)/OFFSET(DATA!$A$34,LOOK!$I80+$E$3*120,LOOK!N$64),3)-ROW()/10000000)</f>
        <v>3.0991999999999999E-2</v>
      </c>
      <c r="O80" s="99">
        <f ca="1">IF(OFFSET(DATA!$A$34,LOOK!$I80+$E$3*120,LOOK!O$64)=0,"",ROUND(OFFSET(DATA!$A$4,LOOK!$I80+$E$3*120,LOOK!O$64)/OFFSET(DATA!$A$34,LOOK!$I80+$E$3*120,LOOK!O$64),3)-ROW()/10000000)</f>
        <v>2.8992E-2</v>
      </c>
      <c r="P80" s="99" t="str">
        <f ca="1">IF(OFFSET(DATA!$A$34,LOOK!$I80+$E$3*120,LOOK!P$64)=0,"",ROUND(OFFSET(DATA!$A$4,LOOK!$I80+$E$3*120,LOOK!P$64)/OFFSET(DATA!$A$34,LOOK!$I80+$E$3*120,LOOK!P$64),3)-ROW()/10000000)</f>
        <v/>
      </c>
      <c r="Q80" s="99" t="str">
        <f ca="1">IF(OFFSET(DATA!$A$34,LOOK!$I80+$E$3*120,LOOK!Q$64)=0,"",ROUND(OFFSET(DATA!$A$4,LOOK!$I80+$E$3*120,LOOK!Q$64)/OFFSET(DATA!$A$34,LOOK!$I80+$E$3*120,LOOK!Q$64),3)-ROW()/10000000)</f>
        <v/>
      </c>
      <c r="R80" s="99" t="str">
        <f ca="1">IF(OFFSET(DATA!$A$34,LOOK!$I80+$E$3*120,LOOK!R$64)=0,"",ROUND(OFFSET(DATA!$A$4,LOOK!$I80+$E$3*120,LOOK!R$64)/OFFSET(DATA!$A$34,LOOK!$I80+$E$3*120,LOOK!R$64),3)-ROW()/10000000)</f>
        <v/>
      </c>
      <c r="S80" s="99" t="str">
        <f ca="1">IF(OFFSET(DATA!$A$34,LOOK!$I80+$E$3*120,LOOK!S$64)=0,"",ROUND(OFFSET(DATA!$A$4,LOOK!$I80+$E$3*120,LOOK!S$64)/OFFSET(DATA!$A$34,LOOK!$I80+$E$3*120,LOOK!S$64),3)-ROW()/10000000)</f>
        <v/>
      </c>
      <c r="T80" s="99" t="str">
        <f ca="1">IF(OFFSET(DATA!$A$34,LOOK!$I80+$E$3*120,LOOK!T$64)=0,"",ROUND(OFFSET(DATA!$A$4,LOOK!$I80+$E$3*120,LOOK!T$64)/OFFSET(DATA!$A$34,LOOK!$I80+$E$3*120,LOOK!T$64),3)-ROW()/10000000)</f>
        <v/>
      </c>
      <c r="U80" s="99" t="str">
        <f ca="1">IF(OFFSET(DATA!$A$34,LOOK!$I80+$E$3*120,LOOK!U$64)=0,"",ROUND(OFFSET(DATA!$A$4,LOOK!$I80+$E$3*120,LOOK!U$64)/OFFSET(DATA!$A$34,LOOK!$I80+$E$3*120,LOOK!U$64),3)-ROW()/10000000)</f>
        <v/>
      </c>
      <c r="V80" s="100">
        <f t="shared" ca="1" si="32"/>
        <v>3.3992000000000001E-2</v>
      </c>
      <c r="W80" s="79">
        <f t="shared" si="33"/>
        <v>0.5</v>
      </c>
      <c r="Y80" s="101">
        <f t="shared" ca="1" si="34"/>
        <v>3.4992000000000002E-2</v>
      </c>
      <c r="Z80" s="50">
        <f t="shared" ca="1" si="27"/>
        <v>4</v>
      </c>
      <c r="AA80" s="50">
        <f t="shared" ca="1" si="35"/>
        <v>12</v>
      </c>
      <c r="AB80" s="78">
        <f t="shared" ca="1" si="36"/>
        <v>1.9924000000000001E-3</v>
      </c>
      <c r="AD80" s="50">
        <f t="shared" ca="1" si="37"/>
        <v>6</v>
      </c>
      <c r="AE80" s="50">
        <f t="shared" ca="1" si="38"/>
        <v>3</v>
      </c>
      <c r="AF80" s="50">
        <f t="shared" ca="1" si="39"/>
        <v>5</v>
      </c>
      <c r="AG80" s="50">
        <f t="shared" ca="1" si="40"/>
        <v>4</v>
      </c>
      <c r="AH80" s="50">
        <f t="shared" ca="1" si="41"/>
        <v>5</v>
      </c>
      <c r="AI80" s="50">
        <f t="shared" ca="1" si="42"/>
        <v>5</v>
      </c>
      <c r="AJ80" s="50" t="str">
        <f t="shared" ca="1" si="43"/>
        <v/>
      </c>
      <c r="AK80" s="50" t="str">
        <f t="shared" ca="1" si="44"/>
        <v/>
      </c>
      <c r="AL80" s="50" t="str">
        <f t="shared" ca="1" si="45"/>
        <v/>
      </c>
      <c r="AM80" s="50" t="str">
        <f t="shared" ca="1" si="46"/>
        <v/>
      </c>
      <c r="AN80" s="50" t="str">
        <f t="shared" ca="1" si="47"/>
        <v/>
      </c>
      <c r="AO80" s="50" t="str">
        <f t="shared" ca="1" si="48"/>
        <v/>
      </c>
    </row>
    <row r="81" spans="2:41" x14ac:dyDescent="0.3">
      <c r="B81" s="50">
        <f t="shared" si="29"/>
        <v>17</v>
      </c>
      <c r="C81" s="49">
        <f ca="1">OFFSET(LOOK!C21,$R$3*30,0)</f>
        <v>5</v>
      </c>
      <c r="D81" s="49">
        <f ca="1">OFFSET(LOOK!D21,$R$3*30,0)</f>
        <v>361</v>
      </c>
      <c r="E81" s="98">
        <f t="shared" ca="1" si="30"/>
        <v>1.4E-2</v>
      </c>
      <c r="F81" s="78">
        <f t="shared" ca="1" si="31"/>
        <v>1.9E-2</v>
      </c>
      <c r="G81" s="78"/>
      <c r="I81" s="50">
        <v>17</v>
      </c>
      <c r="J81" s="99">
        <f ca="1">IF(OFFSET(DATA!$A$34,LOOK!$I81+$E$3*120,LOOK!J$64)=0,"",ROUND(OFFSET(DATA!$A$4,LOOK!$I81+$E$3*120,LOOK!J$64)/OFFSET(DATA!$A$34,LOOK!$I81+$E$3*120,LOOK!J$64),3)-ROW()/10000000)</f>
        <v>3.9991900000000004E-2</v>
      </c>
      <c r="K81" s="99">
        <f ca="1">IF(OFFSET(DATA!$A$34,LOOK!$I81+$E$3*120,LOOK!K$64)=0,"",ROUND(OFFSET(DATA!$A$4,LOOK!$I81+$E$3*120,LOOK!K$64)/OFFSET(DATA!$A$34,LOOK!$I81+$E$3*120,LOOK!K$64),3)-ROW()/10000000)</f>
        <v>2.9991899999999998E-2</v>
      </c>
      <c r="L81" s="99">
        <f ca="1">IF(OFFSET(DATA!$A$34,LOOK!$I81+$E$3*120,LOOK!L$64)=0,"",ROUND(OFFSET(DATA!$A$4,LOOK!$I81+$E$3*120,LOOK!L$64)/OFFSET(DATA!$A$34,LOOK!$I81+$E$3*120,LOOK!L$64),3)-ROW()/10000000)</f>
        <v>2.79919E-2</v>
      </c>
      <c r="M81" s="99">
        <f ca="1">IF(OFFSET(DATA!$A$34,LOOK!$I81+$E$3*120,LOOK!M$64)=0,"",ROUND(OFFSET(DATA!$A$4,LOOK!$I81+$E$3*120,LOOK!M$64)/OFFSET(DATA!$A$34,LOOK!$I81+$E$3*120,LOOK!M$64),3)-ROW()/10000000)</f>
        <v>1.39919E-2</v>
      </c>
      <c r="N81" s="99">
        <f ca="1">IF(OFFSET(DATA!$A$34,LOOK!$I81+$E$3*120,LOOK!N$64)=0,"",ROUND(OFFSET(DATA!$A$4,LOOK!$I81+$E$3*120,LOOK!N$64)/OFFSET(DATA!$A$34,LOOK!$I81+$E$3*120,LOOK!N$64),3)-ROW()/10000000)</f>
        <v>8.9918999999999989E-3</v>
      </c>
      <c r="O81" s="99">
        <f ca="1">IF(OFFSET(DATA!$A$34,LOOK!$I81+$E$3*120,LOOK!O$64)=0,"",ROUND(OFFSET(DATA!$A$4,LOOK!$I81+$E$3*120,LOOK!O$64)/OFFSET(DATA!$A$34,LOOK!$I81+$E$3*120,LOOK!O$64),3)-ROW()/10000000)</f>
        <v>1.0991899999999999E-2</v>
      </c>
      <c r="P81" s="99" t="str">
        <f ca="1">IF(OFFSET(DATA!$A$34,LOOK!$I81+$E$3*120,LOOK!P$64)=0,"",ROUND(OFFSET(DATA!$A$4,LOOK!$I81+$E$3*120,LOOK!P$64)/OFFSET(DATA!$A$34,LOOK!$I81+$E$3*120,LOOK!P$64),3)-ROW()/10000000)</f>
        <v/>
      </c>
      <c r="Q81" s="99" t="str">
        <f ca="1">IF(OFFSET(DATA!$A$34,LOOK!$I81+$E$3*120,LOOK!Q$64)=0,"",ROUND(OFFSET(DATA!$A$4,LOOK!$I81+$E$3*120,LOOK!Q$64)/OFFSET(DATA!$A$34,LOOK!$I81+$E$3*120,LOOK!Q$64),3)-ROW()/10000000)</f>
        <v/>
      </c>
      <c r="R81" s="99" t="str">
        <f ca="1">IF(OFFSET(DATA!$A$34,LOOK!$I81+$E$3*120,LOOK!R$64)=0,"",ROUND(OFFSET(DATA!$A$4,LOOK!$I81+$E$3*120,LOOK!R$64)/OFFSET(DATA!$A$34,LOOK!$I81+$E$3*120,LOOK!R$64),3)-ROW()/10000000)</f>
        <v/>
      </c>
      <c r="S81" s="99" t="str">
        <f ca="1">IF(OFFSET(DATA!$A$34,LOOK!$I81+$E$3*120,LOOK!S$64)=0,"",ROUND(OFFSET(DATA!$A$4,LOOK!$I81+$E$3*120,LOOK!S$64)/OFFSET(DATA!$A$34,LOOK!$I81+$E$3*120,LOOK!S$64),3)-ROW()/10000000)</f>
        <v/>
      </c>
      <c r="T81" s="99" t="str">
        <f ca="1">IF(OFFSET(DATA!$A$34,LOOK!$I81+$E$3*120,LOOK!T$64)=0,"",ROUND(OFFSET(DATA!$A$4,LOOK!$I81+$E$3*120,LOOK!T$64)/OFFSET(DATA!$A$34,LOOK!$I81+$E$3*120,LOOK!T$64),3)-ROW()/10000000)</f>
        <v/>
      </c>
      <c r="U81" s="99" t="str">
        <f ca="1">IF(OFFSET(DATA!$A$34,LOOK!$I81+$E$3*120,LOOK!U$64)=0,"",ROUND(OFFSET(DATA!$A$4,LOOK!$I81+$E$3*120,LOOK!U$64)/OFFSET(DATA!$A$34,LOOK!$I81+$E$3*120,LOOK!U$64),3)-ROW()/10000000)</f>
        <v/>
      </c>
      <c r="V81" s="100">
        <f t="shared" ca="1" si="32"/>
        <v>2.79919E-2</v>
      </c>
      <c r="W81" s="79">
        <f t="shared" si="33"/>
        <v>0.5</v>
      </c>
      <c r="Y81" s="101">
        <f t="shared" ca="1" si="34"/>
        <v>1.39919E-2</v>
      </c>
      <c r="Z81" s="50">
        <f t="shared" ca="1" si="27"/>
        <v>8</v>
      </c>
      <c r="AA81" s="50">
        <f t="shared" ca="1" si="35"/>
        <v>2</v>
      </c>
      <c r="AB81" s="78">
        <f t="shared" ca="1" si="36"/>
        <v>-6.6000000000000003E-6</v>
      </c>
      <c r="AD81" s="50">
        <f t="shared" ca="1" si="37"/>
        <v>3</v>
      </c>
      <c r="AE81" s="50">
        <f t="shared" ca="1" si="38"/>
        <v>5</v>
      </c>
      <c r="AF81" s="50">
        <f t="shared" ca="1" si="39"/>
        <v>7</v>
      </c>
      <c r="AG81" s="50">
        <f t="shared" ca="1" si="40"/>
        <v>8</v>
      </c>
      <c r="AH81" s="50">
        <f t="shared" ca="1" si="41"/>
        <v>11</v>
      </c>
      <c r="AI81" s="50">
        <f t="shared" ca="1" si="42"/>
        <v>9</v>
      </c>
      <c r="AJ81" s="50" t="str">
        <f t="shared" ca="1" si="43"/>
        <v/>
      </c>
      <c r="AK81" s="50" t="str">
        <f t="shared" ca="1" si="44"/>
        <v/>
      </c>
      <c r="AL81" s="50" t="str">
        <f t="shared" ca="1" si="45"/>
        <v/>
      </c>
      <c r="AM81" s="50" t="str">
        <f t="shared" ca="1" si="46"/>
        <v/>
      </c>
      <c r="AN81" s="50" t="str">
        <f t="shared" ca="1" si="47"/>
        <v/>
      </c>
      <c r="AO81" s="50" t="str">
        <f t="shared" ca="1" si="48"/>
        <v/>
      </c>
    </row>
    <row r="82" spans="2:41" x14ac:dyDescent="0.3">
      <c r="B82" s="50">
        <f t="shared" si="29"/>
        <v>18</v>
      </c>
      <c r="C82" s="49">
        <f ca="1">OFFSET(LOOK!C22,$R$3*30,0)</f>
        <v>3</v>
      </c>
      <c r="D82" s="49">
        <f ca="1">OFFSET(LOOK!D22,$R$3*30,0)</f>
        <v>232</v>
      </c>
      <c r="E82" s="98">
        <f t="shared" ca="1" si="30"/>
        <v>1.2999999999999999E-2</v>
      </c>
      <c r="F82" s="78">
        <f t="shared" ca="1" si="31"/>
        <v>1.9E-2</v>
      </c>
      <c r="G82" s="78"/>
      <c r="I82" s="50">
        <v>18</v>
      </c>
      <c r="J82" s="99">
        <f ca="1">IF(OFFSET(DATA!$A$34,LOOK!$I82+$E$3*120,LOOK!J$64)=0,"",ROUND(OFFSET(DATA!$A$4,LOOK!$I82+$E$3*120,LOOK!J$64)/OFFSET(DATA!$A$34,LOOK!$I82+$E$3*120,LOOK!J$64),3)-ROW()/10000000)</f>
        <v>-8.1999999999999994E-6</v>
      </c>
      <c r="K82" s="99">
        <f ca="1">IF(OFFSET(DATA!$A$34,LOOK!$I82+$E$3*120,LOOK!K$64)=0,"",ROUND(OFFSET(DATA!$A$4,LOOK!$I82+$E$3*120,LOOK!K$64)/OFFSET(DATA!$A$34,LOOK!$I82+$E$3*120,LOOK!K$64),3)-ROW()/10000000)</f>
        <v>7.9918000000000003E-3</v>
      </c>
      <c r="L82" s="99">
        <f ca="1">IF(OFFSET(DATA!$A$34,LOOK!$I82+$E$3*120,LOOK!L$64)=0,"",ROUND(OFFSET(DATA!$A$4,LOOK!$I82+$E$3*120,LOOK!L$64)/OFFSET(DATA!$A$34,LOOK!$I82+$E$3*120,LOOK!L$64),3)-ROW()/10000000)</f>
        <v>-8.1999999999999994E-6</v>
      </c>
      <c r="M82" s="99">
        <f ca="1">IF(OFFSET(DATA!$A$34,LOOK!$I82+$E$3*120,LOOK!M$64)=0,"",ROUND(OFFSET(DATA!$A$4,LOOK!$I82+$E$3*120,LOOK!M$64)/OFFSET(DATA!$A$34,LOOK!$I82+$E$3*120,LOOK!M$64),3)-ROW()/10000000)</f>
        <v>1.29918E-2</v>
      </c>
      <c r="N82" s="99">
        <f ca="1">IF(OFFSET(DATA!$A$34,LOOK!$I82+$E$3*120,LOOK!N$64)=0,"",ROUND(OFFSET(DATA!$A$4,LOOK!$I82+$E$3*120,LOOK!N$64)/OFFSET(DATA!$A$34,LOOK!$I82+$E$3*120,LOOK!N$64),3)-ROW()/10000000)</f>
        <v>4.9918000000000002E-3</v>
      </c>
      <c r="O82" s="99">
        <f ca="1">IF(OFFSET(DATA!$A$34,LOOK!$I82+$E$3*120,LOOK!O$64)=0,"",ROUND(OFFSET(DATA!$A$4,LOOK!$I82+$E$3*120,LOOK!O$64)/OFFSET(DATA!$A$34,LOOK!$I82+$E$3*120,LOOK!O$64),3)-ROW()/10000000)</f>
        <v>-8.1999999999999994E-6</v>
      </c>
      <c r="P82" s="99" t="str">
        <f ca="1">IF(OFFSET(DATA!$A$34,LOOK!$I82+$E$3*120,LOOK!P$64)=0,"",ROUND(OFFSET(DATA!$A$4,LOOK!$I82+$E$3*120,LOOK!P$64)/OFFSET(DATA!$A$34,LOOK!$I82+$E$3*120,LOOK!P$64),3)-ROW()/10000000)</f>
        <v/>
      </c>
      <c r="Q82" s="99" t="str">
        <f ca="1">IF(OFFSET(DATA!$A$34,LOOK!$I82+$E$3*120,LOOK!Q$64)=0,"",ROUND(OFFSET(DATA!$A$4,LOOK!$I82+$E$3*120,LOOK!Q$64)/OFFSET(DATA!$A$34,LOOK!$I82+$E$3*120,LOOK!Q$64),3)-ROW()/10000000)</f>
        <v/>
      </c>
      <c r="R82" s="99" t="str">
        <f ca="1">IF(OFFSET(DATA!$A$34,LOOK!$I82+$E$3*120,LOOK!R$64)=0,"",ROUND(OFFSET(DATA!$A$4,LOOK!$I82+$E$3*120,LOOK!R$64)/OFFSET(DATA!$A$34,LOOK!$I82+$E$3*120,LOOK!R$64),3)-ROW()/10000000)</f>
        <v/>
      </c>
      <c r="S82" s="99" t="str">
        <f ca="1">IF(OFFSET(DATA!$A$34,LOOK!$I82+$E$3*120,LOOK!S$64)=0,"",ROUND(OFFSET(DATA!$A$4,LOOK!$I82+$E$3*120,LOOK!S$64)/OFFSET(DATA!$A$34,LOOK!$I82+$E$3*120,LOOK!S$64),3)-ROW()/10000000)</f>
        <v/>
      </c>
      <c r="T82" s="99" t="str">
        <f ca="1">IF(OFFSET(DATA!$A$34,LOOK!$I82+$E$3*120,LOOK!T$64)=0,"",ROUND(OFFSET(DATA!$A$4,LOOK!$I82+$E$3*120,LOOK!T$64)/OFFSET(DATA!$A$34,LOOK!$I82+$E$3*120,LOOK!T$64),3)-ROW()/10000000)</f>
        <v/>
      </c>
      <c r="U82" s="99" t="str">
        <f ca="1">IF(OFFSET(DATA!$A$34,LOOK!$I82+$E$3*120,LOOK!U$64)=0,"",ROUND(OFFSET(DATA!$A$4,LOOK!$I82+$E$3*120,LOOK!U$64)/OFFSET(DATA!$A$34,LOOK!$I82+$E$3*120,LOOK!U$64),3)-ROW()/10000000)</f>
        <v/>
      </c>
      <c r="V82" s="100">
        <f t="shared" ca="1" si="32"/>
        <v>4.9918000000000002E-3</v>
      </c>
      <c r="W82" s="79">
        <f t="shared" si="33"/>
        <v>0.5</v>
      </c>
      <c r="Y82" s="101">
        <f t="shared" ca="1" si="34"/>
        <v>1.29918E-2</v>
      </c>
      <c r="Z82" s="50">
        <f t="shared" ca="1" si="27"/>
        <v>9</v>
      </c>
      <c r="AA82" s="50">
        <f t="shared" ca="1" si="35"/>
        <v>3</v>
      </c>
      <c r="AB82" s="78">
        <f t="shared" ca="1" si="36"/>
        <v>-6.7000000000000002E-6</v>
      </c>
      <c r="AD82" s="50">
        <f t="shared" ca="1" si="37"/>
        <v>24</v>
      </c>
      <c r="AE82" s="50">
        <f t="shared" ca="1" si="38"/>
        <v>14</v>
      </c>
      <c r="AF82" s="50">
        <f t="shared" ca="1" si="39"/>
        <v>23</v>
      </c>
      <c r="AG82" s="50">
        <f t="shared" ca="1" si="40"/>
        <v>9</v>
      </c>
      <c r="AH82" s="50">
        <f t="shared" ca="1" si="41"/>
        <v>15</v>
      </c>
      <c r="AI82" s="50">
        <f t="shared" ca="1" si="42"/>
        <v>23</v>
      </c>
      <c r="AJ82" s="50" t="str">
        <f t="shared" ca="1" si="43"/>
        <v/>
      </c>
      <c r="AK82" s="50" t="str">
        <f t="shared" ca="1" si="44"/>
        <v/>
      </c>
      <c r="AL82" s="50" t="str">
        <f t="shared" ca="1" si="45"/>
        <v/>
      </c>
      <c r="AM82" s="50" t="str">
        <f t="shared" ca="1" si="46"/>
        <v/>
      </c>
      <c r="AN82" s="50" t="str">
        <f t="shared" ca="1" si="47"/>
        <v/>
      </c>
      <c r="AO82" s="50" t="str">
        <f t="shared" ca="1" si="48"/>
        <v/>
      </c>
    </row>
    <row r="83" spans="2:41" x14ac:dyDescent="0.3">
      <c r="B83" s="50">
        <f t="shared" si="29"/>
        <v>19</v>
      </c>
      <c r="C83" s="49">
        <f ca="1">OFFSET(LOOK!C23,$R$3*30,0)</f>
        <v>0</v>
      </c>
      <c r="D83" s="49">
        <f ca="1">OFFSET(LOOK!D23,$R$3*30,0)</f>
        <v>93</v>
      </c>
      <c r="E83" s="98">
        <f t="shared" ca="1" si="30"/>
        <v>0</v>
      </c>
      <c r="F83" s="78">
        <f t="shared" ca="1" si="31"/>
        <v>1.9E-2</v>
      </c>
      <c r="G83" s="78"/>
      <c r="I83" s="50">
        <v>19</v>
      </c>
      <c r="J83" s="99">
        <f ca="1">IF(OFFSET(DATA!$A$34,LOOK!$I83+$E$3*120,LOOK!J$64)=0,"",ROUND(OFFSET(DATA!$A$4,LOOK!$I83+$E$3*120,LOOK!J$64)/OFFSET(DATA!$A$34,LOOK!$I83+$E$3*120,LOOK!J$64),3)-ROW()/10000000)</f>
        <v>2.29917E-2</v>
      </c>
      <c r="K83" s="99">
        <f ca="1">IF(OFFSET(DATA!$A$34,LOOK!$I83+$E$3*120,LOOK!K$64)=0,"",ROUND(OFFSET(DATA!$A$4,LOOK!$I83+$E$3*120,LOOK!K$64)/OFFSET(DATA!$A$34,LOOK!$I83+$E$3*120,LOOK!K$64),3)-ROW()/10000000)</f>
        <v>1.09917E-2</v>
      </c>
      <c r="L83" s="99">
        <f ca="1">IF(OFFSET(DATA!$A$34,LOOK!$I83+$E$3*120,LOOK!L$64)=0,"",ROUND(OFFSET(DATA!$A$4,LOOK!$I83+$E$3*120,LOOK!L$64)/OFFSET(DATA!$A$34,LOOK!$I83+$E$3*120,LOOK!L$64),3)-ROW()/10000000)</f>
        <v>1.09917E-2</v>
      </c>
      <c r="M83" s="99">
        <f ca="1">IF(OFFSET(DATA!$A$34,LOOK!$I83+$E$3*120,LOOK!M$64)=0,"",ROUND(OFFSET(DATA!$A$4,LOOK!$I83+$E$3*120,LOOK!M$64)/OFFSET(DATA!$A$34,LOOK!$I83+$E$3*120,LOOK!M$64),3)-ROW()/10000000)</f>
        <v>-8.3000000000000002E-6</v>
      </c>
      <c r="N83" s="99">
        <f ca="1">IF(OFFSET(DATA!$A$34,LOOK!$I83+$E$3*120,LOOK!N$64)=0,"",ROUND(OFFSET(DATA!$A$4,LOOK!$I83+$E$3*120,LOOK!N$64)/OFFSET(DATA!$A$34,LOOK!$I83+$E$3*120,LOOK!N$64),3)-ROW()/10000000)</f>
        <v>1.1991700000000001E-2</v>
      </c>
      <c r="O83" s="99">
        <f ca="1">IF(OFFSET(DATA!$A$34,LOOK!$I83+$E$3*120,LOOK!O$64)=0,"",ROUND(OFFSET(DATA!$A$4,LOOK!$I83+$E$3*120,LOOK!O$64)/OFFSET(DATA!$A$34,LOOK!$I83+$E$3*120,LOOK!O$64),3)-ROW()/10000000)</f>
        <v>1.09917E-2</v>
      </c>
      <c r="P83" s="99" t="str">
        <f ca="1">IF(OFFSET(DATA!$A$34,LOOK!$I83+$E$3*120,LOOK!P$64)=0,"",ROUND(OFFSET(DATA!$A$4,LOOK!$I83+$E$3*120,LOOK!P$64)/OFFSET(DATA!$A$34,LOOK!$I83+$E$3*120,LOOK!P$64),3)-ROW()/10000000)</f>
        <v/>
      </c>
      <c r="Q83" s="99" t="str">
        <f ca="1">IF(OFFSET(DATA!$A$34,LOOK!$I83+$E$3*120,LOOK!Q$64)=0,"",ROUND(OFFSET(DATA!$A$4,LOOK!$I83+$E$3*120,LOOK!Q$64)/OFFSET(DATA!$A$34,LOOK!$I83+$E$3*120,LOOK!Q$64),3)-ROW()/10000000)</f>
        <v/>
      </c>
      <c r="R83" s="99" t="str">
        <f ca="1">IF(OFFSET(DATA!$A$34,LOOK!$I83+$E$3*120,LOOK!R$64)=0,"",ROUND(OFFSET(DATA!$A$4,LOOK!$I83+$E$3*120,LOOK!R$64)/OFFSET(DATA!$A$34,LOOK!$I83+$E$3*120,LOOK!R$64),3)-ROW()/10000000)</f>
        <v/>
      </c>
      <c r="S83" s="99" t="str">
        <f ca="1">IF(OFFSET(DATA!$A$34,LOOK!$I83+$E$3*120,LOOK!S$64)=0,"",ROUND(OFFSET(DATA!$A$4,LOOK!$I83+$E$3*120,LOOK!S$64)/OFFSET(DATA!$A$34,LOOK!$I83+$E$3*120,LOOK!S$64),3)-ROW()/10000000)</f>
        <v/>
      </c>
      <c r="T83" s="99" t="str">
        <f ca="1">IF(OFFSET(DATA!$A$34,LOOK!$I83+$E$3*120,LOOK!T$64)=0,"",ROUND(OFFSET(DATA!$A$4,LOOK!$I83+$E$3*120,LOOK!T$64)/OFFSET(DATA!$A$34,LOOK!$I83+$E$3*120,LOOK!T$64),3)-ROW()/10000000)</f>
        <v/>
      </c>
      <c r="U83" s="99" t="str">
        <f ca="1">IF(OFFSET(DATA!$A$34,LOOK!$I83+$E$3*120,LOOK!U$64)=0,"",ROUND(OFFSET(DATA!$A$4,LOOK!$I83+$E$3*120,LOOK!U$64)/OFFSET(DATA!$A$34,LOOK!$I83+$E$3*120,LOOK!U$64),3)-ROW()/10000000)</f>
        <v/>
      </c>
      <c r="V83" s="100">
        <f t="shared" ca="1" si="32"/>
        <v>1.09917E-2</v>
      </c>
      <c r="W83" s="79">
        <f t="shared" si="33"/>
        <v>0.5</v>
      </c>
      <c r="Y83" s="101">
        <f t="shared" ca="1" si="34"/>
        <v>-8.3000000000000002E-6</v>
      </c>
      <c r="Z83" s="50">
        <f t="shared" ca="1" si="27"/>
        <v>22</v>
      </c>
      <c r="AA83" s="50">
        <f t="shared" ca="1" si="35"/>
        <v>4</v>
      </c>
      <c r="AB83" s="78">
        <f t="shared" ca="1" si="36"/>
        <v>-6.8000000000000001E-6</v>
      </c>
      <c r="AD83" s="50">
        <f t="shared" ca="1" si="37"/>
        <v>9</v>
      </c>
      <c r="AE83" s="50">
        <f t="shared" ca="1" si="38"/>
        <v>13</v>
      </c>
      <c r="AF83" s="50">
        <f t="shared" ca="1" si="39"/>
        <v>11</v>
      </c>
      <c r="AG83" s="50">
        <f t="shared" ca="1" si="40"/>
        <v>22</v>
      </c>
      <c r="AH83" s="50">
        <f t="shared" ca="1" si="41"/>
        <v>8</v>
      </c>
      <c r="AI83" s="50">
        <f t="shared" ca="1" si="42"/>
        <v>10</v>
      </c>
      <c r="AJ83" s="50" t="str">
        <f t="shared" ca="1" si="43"/>
        <v/>
      </c>
      <c r="AK83" s="50" t="str">
        <f t="shared" ca="1" si="44"/>
        <v/>
      </c>
      <c r="AL83" s="50" t="str">
        <f t="shared" ca="1" si="45"/>
        <v/>
      </c>
      <c r="AM83" s="50" t="str">
        <f t="shared" ca="1" si="46"/>
        <v/>
      </c>
      <c r="AN83" s="50" t="str">
        <f t="shared" ca="1" si="47"/>
        <v/>
      </c>
      <c r="AO83" s="50" t="str">
        <f t="shared" ca="1" si="48"/>
        <v/>
      </c>
    </row>
    <row r="84" spans="2:41" x14ac:dyDescent="0.3">
      <c r="B84" s="50">
        <f t="shared" si="29"/>
        <v>20</v>
      </c>
      <c r="C84" s="49">
        <f ca="1">OFFSET(LOOK!C24,$R$3*30,0)</f>
        <v>1</v>
      </c>
      <c r="D84" s="49">
        <f ca="1">OFFSET(LOOK!D24,$R$3*30,0)</f>
        <v>185</v>
      </c>
      <c r="E84" s="98">
        <f t="shared" ca="1" si="30"/>
        <v>5.0000000000000001E-3</v>
      </c>
      <c r="F84" s="78">
        <f t="shared" ca="1" si="31"/>
        <v>1.9E-2</v>
      </c>
      <c r="G84" s="78"/>
      <c r="I84" s="50">
        <v>20</v>
      </c>
      <c r="J84" s="99">
        <f ca="1">IF(OFFSET(DATA!$A$34,LOOK!$I84+$E$3*120,LOOK!J$64)=0,"",ROUND(OFFSET(DATA!$A$4,LOOK!$I84+$E$3*120,LOOK!J$64)/OFFSET(DATA!$A$34,LOOK!$I84+$E$3*120,LOOK!J$64),3)-ROW()/10000000)</f>
        <v>1.6991600000000003E-2</v>
      </c>
      <c r="K84" s="99">
        <f ca="1">IF(OFFSET(DATA!$A$34,LOOK!$I84+$E$3*120,LOOK!K$64)=0,"",ROUND(OFFSET(DATA!$A$4,LOOK!$I84+$E$3*120,LOOK!K$64)/OFFSET(DATA!$A$34,LOOK!$I84+$E$3*120,LOOK!K$64),3)-ROW()/10000000)</f>
        <v>2.4991600000000003E-2</v>
      </c>
      <c r="L84" s="99">
        <f ca="1">IF(OFFSET(DATA!$A$34,LOOK!$I84+$E$3*120,LOOK!L$64)=0,"",ROUND(OFFSET(DATA!$A$4,LOOK!$I84+$E$3*120,LOOK!L$64)/OFFSET(DATA!$A$34,LOOK!$I84+$E$3*120,LOOK!L$64),3)-ROW()/10000000)</f>
        <v>1.19916E-2</v>
      </c>
      <c r="M84" s="99">
        <f ca="1">IF(OFFSET(DATA!$A$34,LOOK!$I84+$E$3*120,LOOK!M$64)=0,"",ROUND(OFFSET(DATA!$A$4,LOOK!$I84+$E$3*120,LOOK!M$64)/OFFSET(DATA!$A$34,LOOK!$I84+$E$3*120,LOOK!M$64),3)-ROW()/10000000)</f>
        <v>4.9915999999999997E-3</v>
      </c>
      <c r="N84" s="99">
        <f ca="1">IF(OFFSET(DATA!$A$34,LOOK!$I84+$E$3*120,LOOK!N$64)=0,"",ROUND(OFFSET(DATA!$A$4,LOOK!$I84+$E$3*120,LOOK!N$64)/OFFSET(DATA!$A$34,LOOK!$I84+$E$3*120,LOOK!N$64),3)-ROW()/10000000)</f>
        <v>5.9915999999999997E-3</v>
      </c>
      <c r="O84" s="99">
        <f ca="1">IF(OFFSET(DATA!$A$34,LOOK!$I84+$E$3*120,LOOK!O$64)=0,"",ROUND(OFFSET(DATA!$A$4,LOOK!$I84+$E$3*120,LOOK!O$64)/OFFSET(DATA!$A$34,LOOK!$I84+$E$3*120,LOOK!O$64),3)-ROW()/10000000)</f>
        <v>1.0991599999999999E-2</v>
      </c>
      <c r="P84" s="99" t="str">
        <f ca="1">IF(OFFSET(DATA!$A$34,LOOK!$I84+$E$3*120,LOOK!P$64)=0,"",ROUND(OFFSET(DATA!$A$4,LOOK!$I84+$E$3*120,LOOK!P$64)/OFFSET(DATA!$A$34,LOOK!$I84+$E$3*120,LOOK!P$64),3)-ROW()/10000000)</f>
        <v/>
      </c>
      <c r="Q84" s="99" t="str">
        <f ca="1">IF(OFFSET(DATA!$A$34,LOOK!$I84+$E$3*120,LOOK!Q$64)=0,"",ROUND(OFFSET(DATA!$A$4,LOOK!$I84+$E$3*120,LOOK!Q$64)/OFFSET(DATA!$A$34,LOOK!$I84+$E$3*120,LOOK!Q$64),3)-ROW()/10000000)</f>
        <v/>
      </c>
      <c r="R84" s="99" t="str">
        <f ca="1">IF(OFFSET(DATA!$A$34,LOOK!$I84+$E$3*120,LOOK!R$64)=0,"",ROUND(OFFSET(DATA!$A$4,LOOK!$I84+$E$3*120,LOOK!R$64)/OFFSET(DATA!$A$34,LOOK!$I84+$E$3*120,LOOK!R$64),3)-ROW()/10000000)</f>
        <v/>
      </c>
      <c r="S84" s="99" t="str">
        <f ca="1">IF(OFFSET(DATA!$A$34,LOOK!$I84+$E$3*120,LOOK!S$64)=0,"",ROUND(OFFSET(DATA!$A$4,LOOK!$I84+$E$3*120,LOOK!S$64)/OFFSET(DATA!$A$34,LOOK!$I84+$E$3*120,LOOK!S$64),3)-ROW()/10000000)</f>
        <v/>
      </c>
      <c r="T84" s="99" t="str">
        <f ca="1">IF(OFFSET(DATA!$A$34,LOOK!$I84+$E$3*120,LOOK!T$64)=0,"",ROUND(OFFSET(DATA!$A$4,LOOK!$I84+$E$3*120,LOOK!T$64)/OFFSET(DATA!$A$34,LOOK!$I84+$E$3*120,LOOK!T$64),3)-ROW()/10000000)</f>
        <v/>
      </c>
      <c r="U84" s="99" t="str">
        <f ca="1">IF(OFFSET(DATA!$A$34,LOOK!$I84+$E$3*120,LOOK!U$64)=0,"",ROUND(OFFSET(DATA!$A$4,LOOK!$I84+$E$3*120,LOOK!U$64)/OFFSET(DATA!$A$34,LOOK!$I84+$E$3*120,LOOK!U$64),3)-ROW()/10000000)</f>
        <v/>
      </c>
      <c r="V84" s="100">
        <f t="shared" ca="1" si="32"/>
        <v>1.4991599999999999E-2</v>
      </c>
      <c r="W84" s="79">
        <f t="shared" si="33"/>
        <v>0.5</v>
      </c>
      <c r="Y84" s="101">
        <f t="shared" ca="1" si="34"/>
        <v>4.9915999999999997E-3</v>
      </c>
      <c r="Z84" s="50">
        <f t="shared" ca="1" si="27"/>
        <v>14</v>
      </c>
      <c r="AA84" s="50">
        <f t="shared" ca="1" si="35"/>
        <v>6</v>
      </c>
      <c r="AB84" s="78">
        <f t="shared" ca="1" si="36"/>
        <v>-6.9999999999999999E-6</v>
      </c>
      <c r="AD84" s="50">
        <f t="shared" ca="1" si="37"/>
        <v>12</v>
      </c>
      <c r="AE84" s="50">
        <f t="shared" ca="1" si="38"/>
        <v>8</v>
      </c>
      <c r="AF84" s="50">
        <f t="shared" ca="1" si="39"/>
        <v>10</v>
      </c>
      <c r="AG84" s="50">
        <f t="shared" ca="1" si="40"/>
        <v>14</v>
      </c>
      <c r="AH84" s="50">
        <f t="shared" ca="1" si="41"/>
        <v>14</v>
      </c>
      <c r="AI84" s="50">
        <f t="shared" ca="1" si="42"/>
        <v>11</v>
      </c>
      <c r="AJ84" s="50" t="str">
        <f t="shared" ca="1" si="43"/>
        <v/>
      </c>
      <c r="AK84" s="50" t="str">
        <f t="shared" ca="1" si="44"/>
        <v/>
      </c>
      <c r="AL84" s="50" t="str">
        <f t="shared" ca="1" si="45"/>
        <v/>
      </c>
      <c r="AM84" s="50" t="str">
        <f t="shared" ca="1" si="46"/>
        <v/>
      </c>
      <c r="AN84" s="50" t="str">
        <f t="shared" ca="1" si="47"/>
        <v/>
      </c>
      <c r="AO84" s="50" t="str">
        <f t="shared" ca="1" si="48"/>
        <v/>
      </c>
    </row>
    <row r="85" spans="2:41" x14ac:dyDescent="0.3">
      <c r="B85" s="50">
        <f t="shared" si="29"/>
        <v>21</v>
      </c>
      <c r="C85" s="49">
        <f ca="1">OFFSET(LOOK!C25,$R$3*30,0)</f>
        <v>34</v>
      </c>
      <c r="D85" s="49">
        <f ca="1">OFFSET(LOOK!D25,$R$3*30,0)</f>
        <v>342</v>
      </c>
      <c r="E85" s="98">
        <f t="shared" ca="1" si="30"/>
        <v>9.9000000000000005E-2</v>
      </c>
      <c r="F85" s="78">
        <f t="shared" ca="1" si="31"/>
        <v>1.9E-2</v>
      </c>
      <c r="G85" s="78"/>
      <c r="I85" s="50">
        <v>21</v>
      </c>
      <c r="J85" s="99">
        <f ca="1">IF(OFFSET(DATA!$A$34,LOOK!$I85+$E$3*120,LOOK!J$64)=0,"",ROUND(OFFSET(DATA!$A$4,LOOK!$I85+$E$3*120,LOOK!J$64)/OFFSET(DATA!$A$34,LOOK!$I85+$E$3*120,LOOK!J$64),3)-ROW()/10000000)</f>
        <v>8.79915E-2</v>
      </c>
      <c r="K85" s="99">
        <f ca="1">IF(OFFSET(DATA!$A$34,LOOK!$I85+$E$3*120,LOOK!K$64)=0,"",ROUND(OFFSET(DATA!$A$4,LOOK!$I85+$E$3*120,LOOK!K$64)/OFFSET(DATA!$A$34,LOOK!$I85+$E$3*120,LOOK!K$64),3)-ROW()/10000000)</f>
        <v>0.1079915</v>
      </c>
      <c r="L85" s="99">
        <f ca="1">IF(OFFSET(DATA!$A$34,LOOK!$I85+$E$3*120,LOOK!L$64)=0,"",ROUND(OFFSET(DATA!$A$4,LOOK!$I85+$E$3*120,LOOK!L$64)/OFFSET(DATA!$A$34,LOOK!$I85+$E$3*120,LOOK!L$64),3)-ROW()/10000000)</f>
        <v>0.11299150000000001</v>
      </c>
      <c r="M85" s="99">
        <f ca="1">IF(OFFSET(DATA!$A$34,LOOK!$I85+$E$3*120,LOOK!M$64)=0,"",ROUND(OFFSET(DATA!$A$4,LOOK!$I85+$E$3*120,LOOK!M$64)/OFFSET(DATA!$A$34,LOOK!$I85+$E$3*120,LOOK!M$64),3)-ROW()/10000000)</f>
        <v>9.899150000000001E-2</v>
      </c>
      <c r="N85" s="99">
        <f ca="1">IF(OFFSET(DATA!$A$34,LOOK!$I85+$E$3*120,LOOK!N$64)=0,"",ROUND(OFFSET(DATA!$A$4,LOOK!$I85+$E$3*120,LOOK!N$64)/OFFSET(DATA!$A$34,LOOK!$I85+$E$3*120,LOOK!N$64),3)-ROW()/10000000)</f>
        <v>7.5991500000000003E-2</v>
      </c>
      <c r="O85" s="99">
        <f ca="1">IF(OFFSET(DATA!$A$34,LOOK!$I85+$E$3*120,LOOK!O$64)=0,"",ROUND(OFFSET(DATA!$A$4,LOOK!$I85+$E$3*120,LOOK!O$64)/OFFSET(DATA!$A$34,LOOK!$I85+$E$3*120,LOOK!O$64),3)-ROW()/10000000)</f>
        <v>7.19915E-2</v>
      </c>
      <c r="P85" s="99" t="str">
        <f ca="1">IF(OFFSET(DATA!$A$34,LOOK!$I85+$E$3*120,LOOK!P$64)=0,"",ROUND(OFFSET(DATA!$A$4,LOOK!$I85+$E$3*120,LOOK!P$64)/OFFSET(DATA!$A$34,LOOK!$I85+$E$3*120,LOOK!P$64),3)-ROW()/10000000)</f>
        <v/>
      </c>
      <c r="Q85" s="99" t="str">
        <f ca="1">IF(OFFSET(DATA!$A$34,LOOK!$I85+$E$3*120,LOOK!Q$64)=0,"",ROUND(OFFSET(DATA!$A$4,LOOK!$I85+$E$3*120,LOOK!Q$64)/OFFSET(DATA!$A$34,LOOK!$I85+$E$3*120,LOOK!Q$64),3)-ROW()/10000000)</f>
        <v/>
      </c>
      <c r="R85" s="99" t="str">
        <f ca="1">IF(OFFSET(DATA!$A$34,LOOK!$I85+$E$3*120,LOOK!R$64)=0,"",ROUND(OFFSET(DATA!$A$4,LOOK!$I85+$E$3*120,LOOK!R$64)/OFFSET(DATA!$A$34,LOOK!$I85+$E$3*120,LOOK!R$64),3)-ROW()/10000000)</f>
        <v/>
      </c>
      <c r="S85" s="99" t="str">
        <f ca="1">IF(OFFSET(DATA!$A$34,LOOK!$I85+$E$3*120,LOOK!S$64)=0,"",ROUND(OFFSET(DATA!$A$4,LOOK!$I85+$E$3*120,LOOK!S$64)/OFFSET(DATA!$A$34,LOOK!$I85+$E$3*120,LOOK!S$64),3)-ROW()/10000000)</f>
        <v/>
      </c>
      <c r="T85" s="99" t="str">
        <f ca="1">IF(OFFSET(DATA!$A$34,LOOK!$I85+$E$3*120,LOOK!T$64)=0,"",ROUND(OFFSET(DATA!$A$4,LOOK!$I85+$E$3*120,LOOK!T$64)/OFFSET(DATA!$A$34,LOOK!$I85+$E$3*120,LOOK!T$64),3)-ROW()/10000000)</f>
        <v/>
      </c>
      <c r="U85" s="99" t="str">
        <f ca="1">IF(OFFSET(DATA!$A$34,LOOK!$I85+$E$3*120,LOOK!U$64)=0,"",ROUND(OFFSET(DATA!$A$4,LOOK!$I85+$E$3*120,LOOK!U$64)/OFFSET(DATA!$A$34,LOOK!$I85+$E$3*120,LOOK!U$64),3)-ROW()/10000000)</f>
        <v/>
      </c>
      <c r="V85" s="100">
        <f t="shared" ca="1" si="32"/>
        <v>0.1019915</v>
      </c>
      <c r="W85" s="79">
        <f t="shared" si="33"/>
        <v>0.5</v>
      </c>
      <c r="Y85" s="101">
        <f t="shared" ca="1" si="34"/>
        <v>9.899150000000001E-2</v>
      </c>
      <c r="Z85" s="50">
        <f t="shared" ca="1" si="27"/>
        <v>1</v>
      </c>
      <c r="AA85" s="50">
        <f t="shared" ca="1" si="35"/>
        <v>7</v>
      </c>
      <c r="AB85" s="78">
        <f t="shared" ca="1" si="36"/>
        <v>-7.0999999999999998E-6</v>
      </c>
      <c r="AD85" s="50">
        <f t="shared" ca="1" si="37"/>
        <v>1</v>
      </c>
      <c r="AE85" s="50">
        <f t="shared" ca="1" si="38"/>
        <v>1</v>
      </c>
      <c r="AF85" s="50">
        <f t="shared" ca="1" si="39"/>
        <v>1</v>
      </c>
      <c r="AG85" s="50">
        <f t="shared" ca="1" si="40"/>
        <v>1</v>
      </c>
      <c r="AH85" s="50">
        <f t="shared" ca="1" si="41"/>
        <v>1</v>
      </c>
      <c r="AI85" s="50">
        <f t="shared" ca="1" si="42"/>
        <v>1</v>
      </c>
      <c r="AJ85" s="50" t="str">
        <f t="shared" ca="1" si="43"/>
        <v/>
      </c>
      <c r="AK85" s="50" t="str">
        <f t="shared" ca="1" si="44"/>
        <v/>
      </c>
      <c r="AL85" s="50" t="str">
        <f t="shared" ca="1" si="45"/>
        <v/>
      </c>
      <c r="AM85" s="50" t="str">
        <f t="shared" ca="1" si="46"/>
        <v/>
      </c>
      <c r="AN85" s="50" t="str">
        <f t="shared" ca="1" si="47"/>
        <v/>
      </c>
      <c r="AO85" s="50" t="str">
        <f t="shared" ca="1" si="48"/>
        <v/>
      </c>
    </row>
    <row r="86" spans="2:41" x14ac:dyDescent="0.3">
      <c r="B86" s="50">
        <f t="shared" si="29"/>
        <v>22</v>
      </c>
      <c r="C86" s="49">
        <f ca="1">OFFSET(LOOK!C26,$R$3*30,0)</f>
        <v>28</v>
      </c>
      <c r="D86" s="49">
        <f ca="1">OFFSET(LOOK!D26,$R$3*30,0)</f>
        <v>681</v>
      </c>
      <c r="E86" s="98">
        <f t="shared" ca="1" si="30"/>
        <v>4.1000000000000002E-2</v>
      </c>
      <c r="F86" s="78">
        <f t="shared" ca="1" si="31"/>
        <v>1.9E-2</v>
      </c>
      <c r="G86" s="78"/>
      <c r="I86" s="50">
        <v>22</v>
      </c>
      <c r="J86" s="99">
        <f ca="1">IF(OFFSET(DATA!$A$34,LOOK!$I86+$E$3*120,LOOK!J$64)=0,"",ROUND(OFFSET(DATA!$A$4,LOOK!$I86+$E$3*120,LOOK!J$64)/OFFSET(DATA!$A$34,LOOK!$I86+$E$3*120,LOOK!J$64),3)-ROW()/10000000)</f>
        <v>2.09914E-2</v>
      </c>
      <c r="K86" s="99">
        <f ca="1">IF(OFFSET(DATA!$A$34,LOOK!$I86+$E$3*120,LOOK!K$64)=0,"",ROUND(OFFSET(DATA!$A$4,LOOK!$I86+$E$3*120,LOOK!K$64)/OFFSET(DATA!$A$34,LOOK!$I86+$E$3*120,LOOK!K$64),3)-ROW()/10000000)</f>
        <v>2.6991399999999999E-2</v>
      </c>
      <c r="L86" s="99">
        <f ca="1">IF(OFFSET(DATA!$A$34,LOOK!$I86+$E$3*120,LOOK!L$64)=0,"",ROUND(OFFSET(DATA!$A$4,LOOK!$I86+$E$3*120,LOOK!L$64)/OFFSET(DATA!$A$34,LOOK!$I86+$E$3*120,LOOK!L$64),3)-ROW()/10000000)</f>
        <v>3.8991400000000002E-2</v>
      </c>
      <c r="M86" s="99">
        <f ca="1">IF(OFFSET(DATA!$A$34,LOOK!$I86+$E$3*120,LOOK!M$64)=0,"",ROUND(OFFSET(DATA!$A$4,LOOK!$I86+$E$3*120,LOOK!M$64)/OFFSET(DATA!$A$34,LOOK!$I86+$E$3*120,LOOK!M$64),3)-ROW()/10000000)</f>
        <v>4.0991400000000004E-2</v>
      </c>
      <c r="N86" s="99">
        <f ca="1">IF(OFFSET(DATA!$A$34,LOOK!$I86+$E$3*120,LOOK!N$64)=0,"",ROUND(OFFSET(DATA!$A$4,LOOK!$I86+$E$3*120,LOOK!N$64)/OFFSET(DATA!$A$34,LOOK!$I86+$E$3*120,LOOK!N$64),3)-ROW()/10000000)</f>
        <v>4.4991400000000001E-2</v>
      </c>
      <c r="O86" s="99">
        <f ca="1">IF(OFFSET(DATA!$A$34,LOOK!$I86+$E$3*120,LOOK!O$64)=0,"",ROUND(OFFSET(DATA!$A$4,LOOK!$I86+$E$3*120,LOOK!O$64)/OFFSET(DATA!$A$34,LOOK!$I86+$E$3*120,LOOK!O$64),3)-ROW()/10000000)</f>
        <v>3.4991400000000006E-2</v>
      </c>
      <c r="P86" s="99" t="str">
        <f ca="1">IF(OFFSET(DATA!$A$34,LOOK!$I86+$E$3*120,LOOK!P$64)=0,"",ROUND(OFFSET(DATA!$A$4,LOOK!$I86+$E$3*120,LOOK!P$64)/OFFSET(DATA!$A$34,LOOK!$I86+$E$3*120,LOOK!P$64),3)-ROW()/10000000)</f>
        <v/>
      </c>
      <c r="Q86" s="99" t="str">
        <f ca="1">IF(OFFSET(DATA!$A$34,LOOK!$I86+$E$3*120,LOOK!Q$64)=0,"",ROUND(OFFSET(DATA!$A$4,LOOK!$I86+$E$3*120,LOOK!Q$64)/OFFSET(DATA!$A$34,LOOK!$I86+$E$3*120,LOOK!Q$64),3)-ROW()/10000000)</f>
        <v/>
      </c>
      <c r="R86" s="99" t="str">
        <f ca="1">IF(OFFSET(DATA!$A$34,LOOK!$I86+$E$3*120,LOOK!R$64)=0,"",ROUND(OFFSET(DATA!$A$4,LOOK!$I86+$E$3*120,LOOK!R$64)/OFFSET(DATA!$A$34,LOOK!$I86+$E$3*120,LOOK!R$64),3)-ROW()/10000000)</f>
        <v/>
      </c>
      <c r="S86" s="99" t="str">
        <f ca="1">IF(OFFSET(DATA!$A$34,LOOK!$I86+$E$3*120,LOOK!S$64)=0,"",ROUND(OFFSET(DATA!$A$4,LOOK!$I86+$E$3*120,LOOK!S$64)/OFFSET(DATA!$A$34,LOOK!$I86+$E$3*120,LOOK!S$64),3)-ROW()/10000000)</f>
        <v/>
      </c>
      <c r="T86" s="99" t="str">
        <f ca="1">IF(OFFSET(DATA!$A$34,LOOK!$I86+$E$3*120,LOOK!T$64)=0,"",ROUND(OFFSET(DATA!$A$4,LOOK!$I86+$E$3*120,LOOK!T$64)/OFFSET(DATA!$A$34,LOOK!$I86+$E$3*120,LOOK!T$64),3)-ROW()/10000000)</f>
        <v/>
      </c>
      <c r="U86" s="99" t="str">
        <f ca="1">IF(OFFSET(DATA!$A$34,LOOK!$I86+$E$3*120,LOOK!U$64)=0,"",ROUND(OFFSET(DATA!$A$4,LOOK!$I86+$E$3*120,LOOK!U$64)/OFFSET(DATA!$A$34,LOOK!$I86+$E$3*120,LOOK!U$64),3)-ROW()/10000000)</f>
        <v/>
      </c>
      <c r="V86" s="100">
        <f t="shared" ca="1" si="32"/>
        <v>3.1991400000000003E-2</v>
      </c>
      <c r="W86" s="79">
        <f t="shared" si="33"/>
        <v>0.5</v>
      </c>
      <c r="Y86" s="101">
        <f t="shared" ca="1" si="34"/>
        <v>4.0991400000000004E-2</v>
      </c>
      <c r="Z86" s="50">
        <f t="shared" ca="1" si="27"/>
        <v>3</v>
      </c>
      <c r="AA86" s="50">
        <f t="shared" ca="1" si="35"/>
        <v>19</v>
      </c>
      <c r="AB86" s="78">
        <f t="shared" ca="1" si="36"/>
        <v>-8.3000000000000002E-6</v>
      </c>
      <c r="AD86" s="50">
        <f t="shared" ca="1" si="37"/>
        <v>10</v>
      </c>
      <c r="AE86" s="50">
        <f t="shared" ca="1" si="38"/>
        <v>7</v>
      </c>
      <c r="AF86" s="50">
        <f t="shared" ca="1" si="39"/>
        <v>3</v>
      </c>
      <c r="AG86" s="50">
        <f t="shared" ca="1" si="40"/>
        <v>3</v>
      </c>
      <c r="AH86" s="50">
        <f t="shared" ca="1" si="41"/>
        <v>3</v>
      </c>
      <c r="AI86" s="50">
        <f t="shared" ca="1" si="42"/>
        <v>3</v>
      </c>
      <c r="AJ86" s="50" t="str">
        <f t="shared" ca="1" si="43"/>
        <v/>
      </c>
      <c r="AK86" s="50" t="str">
        <f t="shared" ca="1" si="44"/>
        <v/>
      </c>
      <c r="AL86" s="50" t="str">
        <f t="shared" ca="1" si="45"/>
        <v/>
      </c>
      <c r="AM86" s="50" t="str">
        <f t="shared" ca="1" si="46"/>
        <v/>
      </c>
      <c r="AN86" s="50" t="str">
        <f t="shared" ca="1" si="47"/>
        <v/>
      </c>
      <c r="AO86" s="50" t="str">
        <f t="shared" ca="1" si="48"/>
        <v/>
      </c>
    </row>
    <row r="87" spans="2:41" x14ac:dyDescent="0.3">
      <c r="B87" s="50">
        <f t="shared" si="29"/>
        <v>23</v>
      </c>
      <c r="C87" s="49">
        <f ca="1">OFFSET(LOOK!C27,$R$3*30,0)</f>
        <v>0</v>
      </c>
      <c r="D87" s="49">
        <f ca="1">OFFSET(LOOK!D27,$R$3*30,0)</f>
        <v>907</v>
      </c>
      <c r="E87" s="98">
        <f t="shared" ca="1" si="30"/>
        <v>0</v>
      </c>
      <c r="F87" s="78">
        <f t="shared" ca="1" si="31"/>
        <v>1.9E-2</v>
      </c>
      <c r="G87" s="78"/>
      <c r="I87" s="50">
        <v>23</v>
      </c>
      <c r="J87" s="99">
        <f ca="1">IF(OFFSET(DATA!$A$34,LOOK!$I87+$E$3*120,LOOK!J$64)=0,"",ROUND(OFFSET(DATA!$A$4,LOOK!$I87+$E$3*120,LOOK!J$64)/OFFSET(DATA!$A$34,LOOK!$I87+$E$3*120,LOOK!J$64),3)-ROW()/10000000)</f>
        <v>4.9912999999999997E-3</v>
      </c>
      <c r="K87" s="99">
        <f ca="1">IF(OFFSET(DATA!$A$34,LOOK!$I87+$E$3*120,LOOK!K$64)=0,"",ROUND(OFFSET(DATA!$A$4,LOOK!$I87+$E$3*120,LOOK!K$64)/OFFSET(DATA!$A$34,LOOK!$I87+$E$3*120,LOOK!K$64),3)-ROW()/10000000)</f>
        <v>5.9912999999999998E-3</v>
      </c>
      <c r="L87" s="99">
        <f ca="1">IF(OFFSET(DATA!$A$34,LOOK!$I87+$E$3*120,LOOK!L$64)=0,"",ROUND(OFFSET(DATA!$A$4,LOOK!$I87+$E$3*120,LOOK!L$64)/OFFSET(DATA!$A$34,LOOK!$I87+$E$3*120,LOOK!L$64),3)-ROW()/10000000)</f>
        <v>1.9913000000000001E-3</v>
      </c>
      <c r="M87" s="99">
        <f ca="1">IF(OFFSET(DATA!$A$34,LOOK!$I87+$E$3*120,LOOK!M$64)=0,"",ROUND(OFFSET(DATA!$A$4,LOOK!$I87+$E$3*120,LOOK!M$64)/OFFSET(DATA!$A$34,LOOK!$I87+$E$3*120,LOOK!M$64),3)-ROW()/10000000)</f>
        <v>-8.6999999999999997E-6</v>
      </c>
      <c r="N87" s="99">
        <f ca="1">IF(OFFSET(DATA!$A$34,LOOK!$I87+$E$3*120,LOOK!N$64)=0,"",ROUND(OFFSET(DATA!$A$4,LOOK!$I87+$E$3*120,LOOK!N$64)/OFFSET(DATA!$A$34,LOOK!$I87+$E$3*120,LOOK!N$64),3)-ROW()/10000000)</f>
        <v>3.9912999999999997E-3</v>
      </c>
      <c r="O87" s="99">
        <f ca="1">IF(OFFSET(DATA!$A$34,LOOK!$I87+$E$3*120,LOOK!O$64)=0,"",ROUND(OFFSET(DATA!$A$4,LOOK!$I87+$E$3*120,LOOK!O$64)/OFFSET(DATA!$A$34,LOOK!$I87+$E$3*120,LOOK!O$64),3)-ROW()/10000000)</f>
        <v>2.9913000000000001E-3</v>
      </c>
      <c r="P87" s="99" t="str">
        <f ca="1">IF(OFFSET(DATA!$A$34,LOOK!$I87+$E$3*120,LOOK!P$64)=0,"",ROUND(OFFSET(DATA!$A$4,LOOK!$I87+$E$3*120,LOOK!P$64)/OFFSET(DATA!$A$34,LOOK!$I87+$E$3*120,LOOK!P$64),3)-ROW()/10000000)</f>
        <v/>
      </c>
      <c r="Q87" s="99" t="str">
        <f ca="1">IF(OFFSET(DATA!$A$34,LOOK!$I87+$E$3*120,LOOK!Q$64)=0,"",ROUND(OFFSET(DATA!$A$4,LOOK!$I87+$E$3*120,LOOK!Q$64)/OFFSET(DATA!$A$34,LOOK!$I87+$E$3*120,LOOK!Q$64),3)-ROW()/10000000)</f>
        <v/>
      </c>
      <c r="R87" s="99" t="str">
        <f ca="1">IF(OFFSET(DATA!$A$34,LOOK!$I87+$E$3*120,LOOK!R$64)=0,"",ROUND(OFFSET(DATA!$A$4,LOOK!$I87+$E$3*120,LOOK!R$64)/OFFSET(DATA!$A$34,LOOK!$I87+$E$3*120,LOOK!R$64),3)-ROW()/10000000)</f>
        <v/>
      </c>
      <c r="S87" s="99" t="str">
        <f ca="1">IF(OFFSET(DATA!$A$34,LOOK!$I87+$E$3*120,LOOK!S$64)=0,"",ROUND(OFFSET(DATA!$A$4,LOOK!$I87+$E$3*120,LOOK!S$64)/OFFSET(DATA!$A$34,LOOK!$I87+$E$3*120,LOOK!S$64),3)-ROW()/10000000)</f>
        <v/>
      </c>
      <c r="T87" s="99" t="str">
        <f ca="1">IF(OFFSET(DATA!$A$34,LOOK!$I87+$E$3*120,LOOK!T$64)=0,"",ROUND(OFFSET(DATA!$A$4,LOOK!$I87+$E$3*120,LOOK!T$64)/OFFSET(DATA!$A$34,LOOK!$I87+$E$3*120,LOOK!T$64),3)-ROW()/10000000)</f>
        <v/>
      </c>
      <c r="U87" s="99" t="str">
        <f ca="1">IF(OFFSET(DATA!$A$34,LOOK!$I87+$E$3*120,LOOK!U$64)=0,"",ROUND(OFFSET(DATA!$A$4,LOOK!$I87+$E$3*120,LOOK!U$64)/OFFSET(DATA!$A$34,LOOK!$I87+$E$3*120,LOOK!U$64),3)-ROW()/10000000)</f>
        <v/>
      </c>
      <c r="V87" s="100">
        <f t="shared" ca="1" si="32"/>
        <v>2.9913000000000001E-3</v>
      </c>
      <c r="W87" s="79">
        <f t="shared" si="33"/>
        <v>0.5</v>
      </c>
      <c r="Y87" s="101">
        <f t="shared" ca="1" si="34"/>
        <v>-8.6999999999999997E-6</v>
      </c>
      <c r="Z87" s="50">
        <f t="shared" ca="1" si="27"/>
        <v>23</v>
      </c>
      <c r="AA87" s="50">
        <f t="shared" ca="1" si="35"/>
        <v>23</v>
      </c>
      <c r="AB87" s="78">
        <f t="shared" ca="1" si="36"/>
        <v>-8.6999999999999997E-6</v>
      </c>
      <c r="AD87" s="50">
        <f t="shared" ca="1" si="37"/>
        <v>17</v>
      </c>
      <c r="AE87" s="50">
        <f t="shared" ca="1" si="38"/>
        <v>15</v>
      </c>
      <c r="AF87" s="50">
        <f t="shared" ca="1" si="39"/>
        <v>13</v>
      </c>
      <c r="AG87" s="50">
        <f t="shared" ca="1" si="40"/>
        <v>23</v>
      </c>
      <c r="AH87" s="50">
        <f t="shared" ca="1" si="41"/>
        <v>16</v>
      </c>
      <c r="AI87" s="50">
        <f t="shared" ca="1" si="42"/>
        <v>16</v>
      </c>
      <c r="AJ87" s="50" t="str">
        <f t="shared" ca="1" si="43"/>
        <v/>
      </c>
      <c r="AK87" s="50" t="str">
        <f t="shared" ca="1" si="44"/>
        <v/>
      </c>
      <c r="AL87" s="50" t="str">
        <f t="shared" ca="1" si="45"/>
        <v/>
      </c>
      <c r="AM87" s="50" t="str">
        <f t="shared" ca="1" si="46"/>
        <v/>
      </c>
      <c r="AN87" s="50" t="str">
        <f t="shared" ca="1" si="47"/>
        <v/>
      </c>
      <c r="AO87" s="50" t="str">
        <f t="shared" ca="1" si="48"/>
        <v/>
      </c>
    </row>
    <row r="88" spans="2:41" x14ac:dyDescent="0.3">
      <c r="B88" s="90">
        <f t="shared" si="29"/>
        <v>24</v>
      </c>
      <c r="C88" s="91">
        <f ca="1">OFFSET(LOOK!C28,$R$3*30,0)</f>
        <v>0</v>
      </c>
      <c r="D88" s="91">
        <f ca="1">OFFSET(LOOK!D28,$R$3*30,0)</f>
        <v>373</v>
      </c>
      <c r="E88" s="102">
        <f t="shared" ca="1" si="30"/>
        <v>0</v>
      </c>
      <c r="F88" s="92">
        <f t="shared" ca="1" si="31"/>
        <v>1.9E-2</v>
      </c>
      <c r="G88" s="103"/>
      <c r="I88" s="90">
        <v>24</v>
      </c>
      <c r="J88" s="99">
        <f ca="1">IF(OFFSET(DATA!$A$34,LOOK!$I88+$E$3*120,LOOK!J$64)=0,"",ROUND(OFFSET(DATA!$A$4,LOOK!$I88+$E$3*120,LOOK!J$64)/OFFSET(DATA!$A$34,LOOK!$I88+$E$3*120,LOOK!J$64),3)-ROW()/10000000)</f>
        <v>7.9912000000000004E-3</v>
      </c>
      <c r="K88" s="99">
        <f ca="1">IF(OFFSET(DATA!$A$34,LOOK!$I88+$E$3*120,LOOK!K$64)=0,"",ROUND(OFFSET(DATA!$A$4,LOOK!$I88+$E$3*120,LOOK!K$64)/OFFSET(DATA!$A$34,LOOK!$I88+$E$3*120,LOOK!K$64),3)-ROW()/10000000)</f>
        <v>-8.8000000000000004E-6</v>
      </c>
      <c r="L88" s="99">
        <f ca="1">IF(OFFSET(DATA!$A$34,LOOK!$I88+$E$3*120,LOOK!L$64)=0,"",ROUND(OFFSET(DATA!$A$4,LOOK!$I88+$E$3*120,LOOK!L$64)/OFFSET(DATA!$A$34,LOOK!$I88+$E$3*120,LOOK!L$64),3)-ROW()/10000000)</f>
        <v>-8.8000000000000004E-6</v>
      </c>
      <c r="M88" s="99">
        <f ca="1">IF(OFFSET(DATA!$A$34,LOOK!$I88+$E$3*120,LOOK!M$64)=0,"",ROUND(OFFSET(DATA!$A$4,LOOK!$I88+$E$3*120,LOOK!M$64)/OFFSET(DATA!$A$34,LOOK!$I88+$E$3*120,LOOK!M$64),3)-ROW()/10000000)</f>
        <v>-8.8000000000000004E-6</v>
      </c>
      <c r="N88" s="99">
        <f ca="1">IF(OFFSET(DATA!$A$34,LOOK!$I88+$E$3*120,LOOK!N$64)=0,"",ROUND(OFFSET(DATA!$A$4,LOOK!$I88+$E$3*120,LOOK!N$64)/OFFSET(DATA!$A$34,LOOK!$I88+$E$3*120,LOOK!N$64),3)-ROW()/10000000)</f>
        <v>-8.8000000000000004E-6</v>
      </c>
      <c r="O88" s="99">
        <f ca="1">IF(OFFSET(DATA!$A$34,LOOK!$I88+$E$3*120,LOOK!O$64)=0,"",ROUND(OFFSET(DATA!$A$4,LOOK!$I88+$E$3*120,LOOK!O$64)/OFFSET(DATA!$A$34,LOOK!$I88+$E$3*120,LOOK!O$64),3)-ROW()/10000000)</f>
        <v>-8.8000000000000004E-6</v>
      </c>
      <c r="P88" s="99" t="str">
        <f ca="1">IF(OFFSET(DATA!$A$34,LOOK!$I88+$E$3*120,LOOK!P$64)=0,"",ROUND(OFFSET(DATA!$A$4,LOOK!$I88+$E$3*120,LOOK!P$64)/OFFSET(DATA!$A$34,LOOK!$I88+$E$3*120,LOOK!P$64),3)-ROW()/10000000)</f>
        <v/>
      </c>
      <c r="Q88" s="99" t="str">
        <f ca="1">IF(OFFSET(DATA!$A$34,LOOK!$I88+$E$3*120,LOOK!Q$64)=0,"",ROUND(OFFSET(DATA!$A$4,LOOK!$I88+$E$3*120,LOOK!Q$64)/OFFSET(DATA!$A$34,LOOK!$I88+$E$3*120,LOOK!Q$64),3)-ROW()/10000000)</f>
        <v/>
      </c>
      <c r="R88" s="99" t="str">
        <f ca="1">IF(OFFSET(DATA!$A$34,LOOK!$I88+$E$3*120,LOOK!R$64)=0,"",ROUND(OFFSET(DATA!$A$4,LOOK!$I88+$E$3*120,LOOK!R$64)/OFFSET(DATA!$A$34,LOOK!$I88+$E$3*120,LOOK!R$64),3)-ROW()/10000000)</f>
        <v/>
      </c>
      <c r="S88" s="99" t="str">
        <f ca="1">IF(OFFSET(DATA!$A$34,LOOK!$I88+$E$3*120,LOOK!S$64)=0,"",ROUND(OFFSET(DATA!$A$4,LOOK!$I88+$E$3*120,LOOK!S$64)/OFFSET(DATA!$A$34,LOOK!$I88+$E$3*120,LOOK!S$64),3)-ROW()/10000000)</f>
        <v/>
      </c>
      <c r="T88" s="99" t="str">
        <f ca="1">IF(OFFSET(DATA!$A$34,LOOK!$I88+$E$3*120,LOOK!T$64)=0,"",ROUND(OFFSET(DATA!$A$4,LOOK!$I88+$E$3*120,LOOK!T$64)/OFFSET(DATA!$A$34,LOOK!$I88+$E$3*120,LOOK!T$64),3)-ROW()/10000000)</f>
        <v/>
      </c>
      <c r="U88" s="99" t="str">
        <f ca="1">IF(OFFSET(DATA!$A$34,LOOK!$I88+$E$3*120,LOOK!U$64)=0,"",ROUND(OFFSET(DATA!$A$4,LOOK!$I88+$E$3*120,LOOK!U$64)/OFFSET(DATA!$A$34,LOOK!$I88+$E$3*120,LOOK!U$64),3)-ROW()/10000000)</f>
        <v/>
      </c>
      <c r="V88" s="104">
        <f t="shared" ca="1" si="32"/>
        <v>1.9911999999999998E-3</v>
      </c>
      <c r="W88" s="105">
        <f t="shared" si="33"/>
        <v>0.5</v>
      </c>
      <c r="Y88" s="101">
        <f t="shared" ca="1" si="34"/>
        <v>-8.8000000000000004E-6</v>
      </c>
      <c r="Z88" s="50">
        <f t="shared" ca="1" si="27"/>
        <v>24</v>
      </c>
      <c r="AA88" s="50">
        <f t="shared" ca="1" si="35"/>
        <v>24</v>
      </c>
      <c r="AB88" s="78">
        <f t="shared" ca="1" si="36"/>
        <v>-8.8000000000000004E-6</v>
      </c>
      <c r="AD88" s="50">
        <f t="shared" ca="1" si="37"/>
        <v>15</v>
      </c>
      <c r="AE88" s="50">
        <f t="shared" ca="1" si="38"/>
        <v>24</v>
      </c>
      <c r="AF88" s="50">
        <f t="shared" ca="1" si="39"/>
        <v>24</v>
      </c>
      <c r="AG88" s="50">
        <f t="shared" ca="1" si="40"/>
        <v>24</v>
      </c>
      <c r="AH88" s="50">
        <f t="shared" ca="1" si="41"/>
        <v>24</v>
      </c>
      <c r="AI88" s="50">
        <f t="shared" ca="1" si="42"/>
        <v>24</v>
      </c>
      <c r="AJ88" s="50" t="str">
        <f t="shared" ca="1" si="43"/>
        <v/>
      </c>
      <c r="AK88" s="50" t="str">
        <f t="shared" ca="1" si="44"/>
        <v/>
      </c>
      <c r="AL88" s="50" t="str">
        <f t="shared" ca="1" si="45"/>
        <v/>
      </c>
      <c r="AM88" s="50" t="str">
        <f t="shared" ca="1" si="46"/>
        <v/>
      </c>
      <c r="AN88" s="50" t="str">
        <f t="shared" ca="1" si="47"/>
        <v/>
      </c>
      <c r="AO88" s="50" t="str">
        <f t="shared" ca="1" si="48"/>
        <v/>
      </c>
    </row>
    <row r="89" spans="2:41" x14ac:dyDescent="0.3">
      <c r="B89" s="50">
        <f t="shared" si="29"/>
        <v>25</v>
      </c>
      <c r="C89" s="49">
        <f ca="1">OFFSET(LOOK!C29,$R$3*30,0)</f>
        <v>167</v>
      </c>
      <c r="D89" s="49">
        <f ca="1">OFFSET(LOOK!D29,$R$3*30,0)</f>
        <v>8692</v>
      </c>
      <c r="E89" s="98">
        <f t="shared" ca="1" si="30"/>
        <v>1.9E-2</v>
      </c>
      <c r="F89" s="78"/>
      <c r="G89" s="78"/>
      <c r="I89" s="50">
        <v>25</v>
      </c>
      <c r="J89" s="99">
        <f ca="1">IF(OFFSET(DATA!$A$34,LOOK!$I89+$E$3*120,LOOK!J$64)=0,"",ROUND(OFFSET(DATA!$A$4,LOOK!$I89+$E$3*120,LOOK!J$64)/OFFSET(DATA!$A$34,LOOK!$I89+$E$3*120,LOOK!J$64),3)-ROW()/10000000)</f>
        <v>1.9991100000000001E-2</v>
      </c>
      <c r="K89" s="99">
        <f ca="1">IF(OFFSET(DATA!$A$34,LOOK!$I89+$E$3*120,LOOK!K$64)=0,"",ROUND(OFFSET(DATA!$A$4,LOOK!$I89+$E$3*120,LOOK!K$64)/OFFSET(DATA!$A$34,LOOK!$I89+$E$3*120,LOOK!K$64),3)-ROW()/10000000)</f>
        <v>2.19911E-2</v>
      </c>
      <c r="L89" s="99">
        <f ca="1">IF(OFFSET(DATA!$A$34,LOOK!$I89+$E$3*120,LOOK!L$64)=0,"",ROUND(OFFSET(DATA!$A$4,LOOK!$I89+$E$3*120,LOOK!L$64)/OFFSET(DATA!$A$34,LOOK!$I89+$E$3*120,LOOK!L$64),3)-ROW()/10000000)</f>
        <v>1.9991100000000001E-2</v>
      </c>
      <c r="M89" s="99">
        <f ca="1">IF(OFFSET(DATA!$A$34,LOOK!$I89+$E$3*120,LOOK!M$64)=0,"",ROUND(OFFSET(DATA!$A$4,LOOK!$I89+$E$3*120,LOOK!M$64)/OFFSET(DATA!$A$34,LOOK!$I89+$E$3*120,LOOK!M$64),3)-ROW()/10000000)</f>
        <v>1.89911E-2</v>
      </c>
      <c r="N89" s="99">
        <f ca="1">IF(OFFSET(DATA!$A$34,LOOK!$I89+$E$3*120,LOOK!N$64)=0,"",ROUND(OFFSET(DATA!$A$4,LOOK!$I89+$E$3*120,LOOK!N$64)/OFFSET(DATA!$A$34,LOOK!$I89+$E$3*120,LOOK!N$64),3)-ROW()/10000000)</f>
        <v>1.6991100000000002E-2</v>
      </c>
      <c r="O89" s="99">
        <f ca="1">IF(OFFSET(DATA!$A$34,LOOK!$I89+$E$3*120,LOOK!O$64)=0,"",ROUND(OFFSET(DATA!$A$4,LOOK!$I89+$E$3*120,LOOK!O$64)/OFFSET(DATA!$A$34,LOOK!$I89+$E$3*120,LOOK!O$64),3)-ROW()/10000000)</f>
        <v>1.5991100000000001E-2</v>
      </c>
      <c r="P89" s="99" t="str">
        <f ca="1">IF(OFFSET(DATA!$A$34,LOOK!$I89+$E$3*120,LOOK!P$64)=0,"",ROUND(OFFSET(DATA!$A$4,LOOK!$I89+$E$3*120,LOOK!P$64)/OFFSET(DATA!$A$34,LOOK!$I89+$E$3*120,LOOK!P$64),3)-ROW()/10000000)</f>
        <v/>
      </c>
      <c r="Q89" s="99" t="str">
        <f ca="1">IF(OFFSET(DATA!$A$34,LOOK!$I89+$E$3*120,LOOK!Q$64)=0,"",ROUND(OFFSET(DATA!$A$4,LOOK!$I89+$E$3*120,LOOK!Q$64)/OFFSET(DATA!$A$34,LOOK!$I89+$E$3*120,LOOK!Q$64),3)-ROW()/10000000)</f>
        <v/>
      </c>
      <c r="R89" s="99" t="str">
        <f ca="1">IF(OFFSET(DATA!$A$34,LOOK!$I89+$E$3*120,LOOK!R$64)=0,"",ROUND(OFFSET(DATA!$A$4,LOOK!$I89+$E$3*120,LOOK!R$64)/OFFSET(DATA!$A$34,LOOK!$I89+$E$3*120,LOOK!R$64),3)-ROW()/10000000)</f>
        <v/>
      </c>
      <c r="S89" s="99" t="str">
        <f ca="1">IF(OFFSET(DATA!$A$34,LOOK!$I89+$E$3*120,LOOK!S$64)=0,"",ROUND(OFFSET(DATA!$A$4,LOOK!$I89+$E$3*120,LOOK!S$64)/OFFSET(DATA!$A$34,LOOK!$I89+$E$3*120,LOOK!S$64),3)-ROW()/10000000)</f>
        <v/>
      </c>
      <c r="T89" s="99" t="str">
        <f ca="1">IF(OFFSET(DATA!$A$34,LOOK!$I89+$E$3*120,LOOK!T$64)=0,"",ROUND(OFFSET(DATA!$A$4,LOOK!$I89+$E$3*120,LOOK!T$64)/OFFSET(DATA!$A$34,LOOK!$I89+$E$3*120,LOOK!T$64),3)-ROW()/10000000)</f>
        <v/>
      </c>
      <c r="U89" s="99" t="str">
        <f ca="1">IF(OFFSET(DATA!$A$34,LOOK!$I89+$E$3*120,LOOK!U$64)=0,"",ROUND(OFFSET(DATA!$A$4,LOOK!$I89+$E$3*120,LOOK!U$64)/OFFSET(DATA!$A$34,LOOK!$I89+$E$3*120,LOOK!U$64),3)-ROW()/10000000)</f>
        <v/>
      </c>
      <c r="V89" s="100">
        <f ca="1">ROUND(AVERAGE(OFFSET($J89,0,0,1,$C$3)),3)</f>
        <v>0.02</v>
      </c>
      <c r="Z89" s="50"/>
    </row>
    <row r="92" spans="2:41" x14ac:dyDescent="0.3">
      <c r="V92" s="50"/>
    </row>
    <row r="93" spans="2:41" x14ac:dyDescent="0.3">
      <c r="J93" s="106" t="str">
        <f>J$5</f>
        <v>OCT 20</v>
      </c>
      <c r="K93" s="106" t="str">
        <f t="shared" ref="K93:U93" si="49">K$5</f>
        <v>NOV 20</v>
      </c>
      <c r="L93" s="106" t="str">
        <f t="shared" si="49"/>
        <v>DEC 20</v>
      </c>
      <c r="M93" s="106" t="str">
        <f t="shared" si="49"/>
        <v>JAN 21</v>
      </c>
      <c r="N93" s="106" t="str">
        <f t="shared" si="49"/>
        <v>FEB 21</v>
      </c>
      <c r="O93" s="106" t="str">
        <f t="shared" si="49"/>
        <v>MAR 21</v>
      </c>
      <c r="P93" s="106" t="str">
        <f t="shared" si="49"/>
        <v>APR 21</v>
      </c>
      <c r="Q93" s="106" t="str">
        <f t="shared" si="49"/>
        <v>MAY 21</v>
      </c>
      <c r="R93" s="106" t="str">
        <f t="shared" si="49"/>
        <v>JUN 21</v>
      </c>
      <c r="S93" s="106" t="str">
        <f t="shared" si="49"/>
        <v>JUL 21</v>
      </c>
      <c r="T93" s="106" t="str">
        <f t="shared" si="49"/>
        <v>AUG 21</v>
      </c>
      <c r="U93" s="106" t="str">
        <f t="shared" si="49"/>
        <v>SEP 21</v>
      </c>
      <c r="X93" s="179" t="s">
        <v>40</v>
      </c>
      <c r="Y93" s="50"/>
      <c r="AD93" s="88">
        <f ca="1">I15</f>
        <v>6</v>
      </c>
    </row>
    <row r="94" spans="2:41" x14ac:dyDescent="0.3">
      <c r="I94" s="88" t="s">
        <v>11</v>
      </c>
      <c r="J94" s="69">
        <v>1</v>
      </c>
      <c r="K94" s="69">
        <v>2</v>
      </c>
      <c r="L94" s="69">
        <v>3</v>
      </c>
      <c r="M94" s="69">
        <v>4</v>
      </c>
      <c r="N94" s="69">
        <v>5</v>
      </c>
      <c r="O94" s="69">
        <v>6</v>
      </c>
      <c r="P94" s="69">
        <v>7</v>
      </c>
      <c r="Q94" s="69">
        <v>8</v>
      </c>
      <c r="R94" s="69">
        <v>9</v>
      </c>
      <c r="S94" s="69">
        <v>10</v>
      </c>
      <c r="T94" s="69">
        <v>11</v>
      </c>
      <c r="U94" s="69">
        <v>12</v>
      </c>
      <c r="V94" s="69" t="s">
        <v>38</v>
      </c>
      <c r="W94" s="71" t="s">
        <v>39</v>
      </c>
      <c r="X94" s="180"/>
      <c r="Y94" s="69" t="s">
        <v>9</v>
      </c>
      <c r="Z94" s="69" t="s">
        <v>46</v>
      </c>
      <c r="AA94" s="69" t="s">
        <v>19</v>
      </c>
      <c r="AB94" s="69" t="s">
        <v>9</v>
      </c>
      <c r="AD94" s="97">
        <v>1</v>
      </c>
      <c r="AE94" s="97">
        <v>2</v>
      </c>
      <c r="AF94" s="97">
        <v>3</v>
      </c>
      <c r="AG94" s="97">
        <v>4</v>
      </c>
      <c r="AH94" s="97">
        <v>5</v>
      </c>
      <c r="AI94" s="97">
        <v>6</v>
      </c>
      <c r="AJ94" s="97">
        <v>7</v>
      </c>
      <c r="AK94" s="97">
        <v>8</v>
      </c>
      <c r="AL94" s="97">
        <v>9</v>
      </c>
      <c r="AM94" s="97">
        <v>10</v>
      </c>
      <c r="AN94" s="97">
        <v>11</v>
      </c>
      <c r="AO94" s="97">
        <v>12</v>
      </c>
    </row>
    <row r="95" spans="2:41" x14ac:dyDescent="0.3">
      <c r="I95" s="50">
        <v>1</v>
      </c>
      <c r="J95" s="99">
        <f ca="1">IF(OFFSET(DATA!$A$94,LOOK!$I95+$E$3*120,LOOK!J$94)=0,"",ROUND(OFFSET(DATA!$A$64,LOOK!$I95+$E$3*120,LOOK!J$94)/OFFSET(DATA!$A$94,LOOK!$I95+$E$3*120,LOOK!J$94),3)-ROW()/10000000)</f>
        <v>-9.5000000000000005E-6</v>
      </c>
      <c r="K95" s="99">
        <f ca="1">IF(OFFSET(DATA!$A$94,LOOK!$I95+$E$3*120,LOOK!K$94)=0,"",ROUND(OFFSET(DATA!$A$64,LOOK!$I95+$E$3*120,LOOK!K$94)/OFFSET(DATA!$A$94,LOOK!$I95+$E$3*120,LOOK!K$94),3)-ROW()/10000000)</f>
        <v>3.6990499999999996E-2</v>
      </c>
      <c r="L95" s="99">
        <f ca="1">IF(OFFSET(DATA!$A$94,LOOK!$I95+$E$3*120,LOOK!L$94)=0,"",ROUND(OFFSET(DATA!$A$64,LOOK!$I95+$E$3*120,LOOK!L$94)/OFFSET(DATA!$A$94,LOOK!$I95+$E$3*120,LOOK!L$94),3)-ROW()/10000000)</f>
        <v>-9.5000000000000005E-6</v>
      </c>
      <c r="M95" s="99">
        <f ca="1">IF(OFFSET(DATA!$A$94,LOOK!$I95+$E$3*120,LOOK!M$94)=0,"",ROUND(OFFSET(DATA!$A$64,LOOK!$I95+$E$3*120,LOOK!M$94)/OFFSET(DATA!$A$94,LOOK!$I95+$E$3*120,LOOK!M$94),3)-ROW()/10000000)</f>
        <v>-9.5000000000000005E-6</v>
      </c>
      <c r="N95" s="99">
        <f ca="1">IF(OFFSET(DATA!$A$94,LOOK!$I95+$E$3*120,LOOK!N$94)=0,"",ROUND(OFFSET(DATA!$A$64,LOOK!$I95+$E$3*120,LOOK!N$94)/OFFSET(DATA!$A$94,LOOK!$I95+$E$3*120,LOOK!N$94),3)-ROW()/10000000)</f>
        <v>-9.5000000000000005E-6</v>
      </c>
      <c r="O95" s="99">
        <f ca="1">IF(OFFSET(DATA!$A$94,LOOK!$I95+$E$3*120,LOOK!O$94)=0,"",ROUND(OFFSET(DATA!$A$64,LOOK!$I95+$E$3*120,LOOK!O$94)/OFFSET(DATA!$A$94,LOOK!$I95+$E$3*120,LOOK!O$94),3)-ROW()/10000000)</f>
        <v>-9.5000000000000005E-6</v>
      </c>
      <c r="P95" s="99" t="str">
        <f ca="1">IF(OFFSET(DATA!$A$94,LOOK!$I95+$E$3*120,LOOK!P$94)=0,"",ROUND(OFFSET(DATA!$A$64,LOOK!$I95+$E$3*120,LOOK!P$94)/OFFSET(DATA!$A$94,LOOK!$I95+$E$3*120,LOOK!P$94),3)-ROW()/10000000)</f>
        <v/>
      </c>
      <c r="Q95" s="99" t="str">
        <f ca="1">IF(OFFSET(DATA!$A$94,LOOK!$I95+$E$3*120,LOOK!Q$94)=0,"",ROUND(OFFSET(DATA!$A$64,LOOK!$I95+$E$3*120,LOOK!Q$94)/OFFSET(DATA!$A$94,LOOK!$I95+$E$3*120,LOOK!Q$94),3)-ROW()/10000000)</f>
        <v/>
      </c>
      <c r="R95" s="99" t="str">
        <f ca="1">IF(OFFSET(DATA!$A$94,LOOK!$I95+$E$3*120,LOOK!R$94)=0,"",ROUND(OFFSET(DATA!$A$64,LOOK!$I95+$E$3*120,LOOK!R$94)/OFFSET(DATA!$A$94,LOOK!$I95+$E$3*120,LOOK!R$94),3)-ROW()/10000000)</f>
        <v/>
      </c>
      <c r="S95" s="99" t="str">
        <f ca="1">IF(OFFSET(DATA!$A$94,LOOK!$I95+$E$3*120,LOOK!S$94)=0,"",ROUND(OFFSET(DATA!$A$64,LOOK!$I95+$E$3*120,LOOK!S$94)/OFFSET(DATA!$A$94,LOOK!$I95+$E$3*120,LOOK!S$94),3)-ROW()/10000000)</f>
        <v/>
      </c>
      <c r="T95" s="99" t="str">
        <f ca="1">IF(OFFSET(DATA!$A$94,LOOK!$I95+$E$3*120,LOOK!T$94)=0,"",ROUND(OFFSET(DATA!$A$64,LOOK!$I95+$E$3*120,LOOK!T$94)/OFFSET(DATA!$A$94,LOOK!$I95+$E$3*120,LOOK!T$94),3)-ROW()/10000000)</f>
        <v/>
      </c>
      <c r="U95" s="99" t="str">
        <f ca="1">IF(OFFSET(DATA!$A$94,LOOK!$I95+$E$3*120,LOOK!U$94)=0,"",ROUND(OFFSET(DATA!$A$64,LOOK!$I95+$E$3*120,LOOK!U$94)/OFFSET(DATA!$A$94,LOOK!$I95+$E$3*120,LOOK!U$94),3)-ROW()/10000000)</f>
        <v/>
      </c>
      <c r="V95" s="100">
        <f ca="1">IF(X95=0,"",ROUND(AVERAGE(OFFSET($J95,0,0,1,$C$3)),3))-ROW()/10000000</f>
        <v>8.9904999999999985E-3</v>
      </c>
      <c r="W95" s="79">
        <f>$N$3</f>
        <v>0.9</v>
      </c>
      <c r="X95" s="107">
        <f ca="1">SUM(OFFSET(DATA!$B$94,LOOK!$I95+$E$3*120,0,1,LOOK!C$3))</f>
        <v>113</v>
      </c>
      <c r="Y95" s="101">
        <f ca="1">IF($U$3=1,V95,IF(OFFSET(I95,0,$C$3)="",0,OFFSET(I95,0,$C$3)))</f>
        <v>-9.5000000000000005E-6</v>
      </c>
      <c r="Z95" s="50">
        <f ca="1">RANK(Y95,$Y$95:$Y$118)</f>
        <v>5</v>
      </c>
      <c r="AA95" s="50">
        <f t="shared" ref="AA95:AA118" ca="1" si="50">MATCH(I95,$Z$95:$Z$118,0)</f>
        <v>21</v>
      </c>
      <c r="AB95" s="78">
        <f ca="1">OFFSET($Y$94,AA95,0)</f>
        <v>5.5988500000000004E-2</v>
      </c>
      <c r="AD95" s="50">
        <f ca="1">IF(AD$94&gt;$AD$93,"",RANK(J95,J$95:J$118,0))</f>
        <v>9</v>
      </c>
      <c r="AE95" s="50">
        <f t="shared" ref="AE95:AO110" ca="1" si="51">IF(AE$94&gt;$AD$93,"",RANK(K95,K$95:K$118,0))</f>
        <v>2</v>
      </c>
      <c r="AF95" s="50">
        <f t="shared" ca="1" si="51"/>
        <v>8</v>
      </c>
      <c r="AG95" s="50">
        <f t="shared" ca="1" si="51"/>
        <v>5</v>
      </c>
      <c r="AH95" s="50">
        <f t="shared" ca="1" si="51"/>
        <v>7</v>
      </c>
      <c r="AI95" s="50">
        <f t="shared" ca="1" si="51"/>
        <v>7</v>
      </c>
      <c r="AJ95" s="50" t="str">
        <f t="shared" ca="1" si="51"/>
        <v/>
      </c>
      <c r="AK95" s="50" t="str">
        <f t="shared" ca="1" si="51"/>
        <v/>
      </c>
      <c r="AL95" s="50" t="str">
        <f t="shared" ca="1" si="51"/>
        <v/>
      </c>
      <c r="AM95" s="50" t="str">
        <f t="shared" ca="1" si="51"/>
        <v/>
      </c>
      <c r="AN95" s="50" t="str">
        <f t="shared" ca="1" si="51"/>
        <v/>
      </c>
      <c r="AO95" s="50" t="str">
        <f t="shared" ca="1" si="51"/>
        <v/>
      </c>
    </row>
    <row r="96" spans="2:41" x14ac:dyDescent="0.3">
      <c r="I96" s="50">
        <v>2</v>
      </c>
      <c r="J96" s="99">
        <f ca="1">IF(OFFSET(DATA!$A$94,LOOK!$I96+$E$3*120,LOOK!J$94)=0,"",ROUND(OFFSET(DATA!$A$64,LOOK!$I96+$E$3*120,LOOK!J$94)/OFFSET(DATA!$A$94,LOOK!$I96+$E$3*120,LOOK!J$94),3)-ROW()/10000000)</f>
        <v>-9.5999999999999996E-6</v>
      </c>
      <c r="K96" s="99">
        <f ca="1">IF(OFFSET(DATA!$A$94,LOOK!$I96+$E$3*120,LOOK!K$94)=0,"",ROUND(OFFSET(DATA!$A$64,LOOK!$I96+$E$3*120,LOOK!K$94)/OFFSET(DATA!$A$94,LOOK!$I96+$E$3*120,LOOK!K$94),3)-ROW()/10000000)</f>
        <v>-9.5999999999999996E-6</v>
      </c>
      <c r="L96" s="99">
        <f ca="1">IF(OFFSET(DATA!$A$94,LOOK!$I96+$E$3*120,LOOK!L$94)=0,"",ROUND(OFFSET(DATA!$A$64,LOOK!$I96+$E$3*120,LOOK!L$94)/OFFSET(DATA!$A$94,LOOK!$I96+$E$3*120,LOOK!L$94),3)-ROW()/10000000)</f>
        <v>-9.5999999999999996E-6</v>
      </c>
      <c r="M96" s="99">
        <f ca="1">IF(OFFSET(DATA!$A$94,LOOK!$I96+$E$3*120,LOOK!M$94)=0,"",ROUND(OFFSET(DATA!$A$64,LOOK!$I96+$E$3*120,LOOK!M$94)/OFFSET(DATA!$A$94,LOOK!$I96+$E$3*120,LOOK!M$94),3)-ROW()/10000000)</f>
        <v>-9.5999999999999996E-6</v>
      </c>
      <c r="N96" s="99">
        <f ca="1">IF(OFFSET(DATA!$A$94,LOOK!$I96+$E$3*120,LOOK!N$94)=0,"",ROUND(OFFSET(DATA!$A$64,LOOK!$I96+$E$3*120,LOOK!N$94)/OFFSET(DATA!$A$94,LOOK!$I96+$E$3*120,LOOK!N$94),3)-ROW()/10000000)</f>
        <v>-9.5999999999999996E-6</v>
      </c>
      <c r="O96" s="99">
        <f ca="1">IF(OFFSET(DATA!$A$94,LOOK!$I96+$E$3*120,LOOK!O$94)=0,"",ROUND(OFFSET(DATA!$A$64,LOOK!$I96+$E$3*120,LOOK!O$94)/OFFSET(DATA!$A$94,LOOK!$I96+$E$3*120,LOOK!O$94),3)-ROW()/10000000)</f>
        <v>-9.5999999999999996E-6</v>
      </c>
      <c r="P96" s="99" t="str">
        <f ca="1">IF(OFFSET(DATA!$A$94,LOOK!$I96+$E$3*120,LOOK!P$94)=0,"",ROUND(OFFSET(DATA!$A$64,LOOK!$I96+$E$3*120,LOOK!P$94)/OFFSET(DATA!$A$94,LOOK!$I96+$E$3*120,LOOK!P$94),3)-ROW()/10000000)</f>
        <v/>
      </c>
      <c r="Q96" s="99" t="str">
        <f ca="1">IF(OFFSET(DATA!$A$94,LOOK!$I96+$E$3*120,LOOK!Q$94)=0,"",ROUND(OFFSET(DATA!$A$64,LOOK!$I96+$E$3*120,LOOK!Q$94)/OFFSET(DATA!$A$94,LOOK!$I96+$E$3*120,LOOK!Q$94),3)-ROW()/10000000)</f>
        <v/>
      </c>
      <c r="R96" s="99" t="str">
        <f ca="1">IF(OFFSET(DATA!$A$94,LOOK!$I96+$E$3*120,LOOK!R$94)=0,"",ROUND(OFFSET(DATA!$A$64,LOOK!$I96+$E$3*120,LOOK!R$94)/OFFSET(DATA!$A$94,LOOK!$I96+$E$3*120,LOOK!R$94),3)-ROW()/10000000)</f>
        <v/>
      </c>
      <c r="S96" s="99" t="str">
        <f ca="1">IF(OFFSET(DATA!$A$94,LOOK!$I96+$E$3*120,LOOK!S$94)=0,"",ROUND(OFFSET(DATA!$A$64,LOOK!$I96+$E$3*120,LOOK!S$94)/OFFSET(DATA!$A$94,LOOK!$I96+$E$3*120,LOOK!S$94),3)-ROW()/10000000)</f>
        <v/>
      </c>
      <c r="T96" s="99" t="str">
        <f ca="1">IF(OFFSET(DATA!$A$94,LOOK!$I96+$E$3*120,LOOK!T$94)=0,"",ROUND(OFFSET(DATA!$A$64,LOOK!$I96+$E$3*120,LOOK!T$94)/OFFSET(DATA!$A$94,LOOK!$I96+$E$3*120,LOOK!T$94),3)-ROW()/10000000)</f>
        <v/>
      </c>
      <c r="U96" s="99" t="str">
        <f ca="1">IF(OFFSET(DATA!$A$94,LOOK!$I96+$E$3*120,LOOK!U$94)=0,"",ROUND(OFFSET(DATA!$A$64,LOOK!$I96+$E$3*120,LOOK!U$94)/OFFSET(DATA!$A$94,LOOK!$I96+$E$3*120,LOOK!U$94),3)-ROW()/10000000)</f>
        <v/>
      </c>
      <c r="V96" s="100">
        <f t="shared" ref="V96:V118" ca="1" si="52">IF(X96=0,"",ROUND(AVERAGE(OFFSET($J96,0,0,1,$C$3)),3))-ROW()/10000000</f>
        <v>-9.5999999999999996E-6</v>
      </c>
      <c r="W96" s="79">
        <f t="shared" ref="W96:W118" si="53">$N$3</f>
        <v>0.9</v>
      </c>
      <c r="X96" s="107">
        <f ca="1">SUM(OFFSET(DATA!$B$94,LOOK!$I96+$E$3*120,0,1,LOOK!C$3))</f>
        <v>71</v>
      </c>
      <c r="Y96" s="101">
        <f t="shared" ref="Y96:Y118" ca="1" si="54">IF($U$3=1,V96,IF(OFFSET(I96,0,$C$3)="",0,OFFSET(I96,0,$C$3)))</f>
        <v>-9.5999999999999996E-6</v>
      </c>
      <c r="Z96" s="50">
        <f t="shared" ref="Z96:Z118" ca="1" si="55">RANK(Y96,$Y$95:$Y$118)</f>
        <v>6</v>
      </c>
      <c r="AA96" s="50">
        <f t="shared" ca="1" si="50"/>
        <v>14</v>
      </c>
      <c r="AB96" s="78">
        <f t="shared" ref="AB96:AB118" ca="1" si="56">OFFSET($Y$94,AA96,0)</f>
        <v>2.3989200000000002E-2</v>
      </c>
      <c r="AD96" s="50">
        <f t="shared" ref="AD96:AD118" ca="1" si="57">IF(AD$94&gt;$AD$93,"",RANK(J96,J$95:J$118,0))</f>
        <v>10</v>
      </c>
      <c r="AE96" s="50">
        <f t="shared" ca="1" si="51"/>
        <v>8</v>
      </c>
      <c r="AF96" s="50">
        <f t="shared" ca="1" si="51"/>
        <v>9</v>
      </c>
      <c r="AG96" s="50">
        <f t="shared" ca="1" si="51"/>
        <v>6</v>
      </c>
      <c r="AH96" s="50">
        <f t="shared" ca="1" si="51"/>
        <v>8</v>
      </c>
      <c r="AI96" s="50">
        <f t="shared" ca="1" si="51"/>
        <v>8</v>
      </c>
      <c r="AJ96" s="50" t="str">
        <f t="shared" ca="1" si="51"/>
        <v/>
      </c>
      <c r="AK96" s="50" t="str">
        <f t="shared" ca="1" si="51"/>
        <v/>
      </c>
      <c r="AL96" s="50" t="str">
        <f t="shared" ca="1" si="51"/>
        <v/>
      </c>
      <c r="AM96" s="50" t="str">
        <f t="shared" ca="1" si="51"/>
        <v/>
      </c>
      <c r="AN96" s="50" t="str">
        <f t="shared" ca="1" si="51"/>
        <v/>
      </c>
      <c r="AO96" s="50" t="str">
        <f t="shared" ca="1" si="51"/>
        <v/>
      </c>
    </row>
    <row r="97" spans="9:41" x14ac:dyDescent="0.3">
      <c r="I97" s="50">
        <v>3</v>
      </c>
      <c r="J97" s="99">
        <f ca="1">IF(OFFSET(DATA!$A$94,LOOK!$I97+$E$3*120,LOOK!J$94)=0,"",ROUND(OFFSET(DATA!$A$64,LOOK!$I97+$E$3*120,LOOK!J$94)/OFFSET(DATA!$A$94,LOOK!$I97+$E$3*120,LOOK!J$94),3)-ROW()/10000000)</f>
        <v>-9.7000000000000003E-6</v>
      </c>
      <c r="K97" s="99">
        <f ca="1">IF(OFFSET(DATA!$A$94,LOOK!$I97+$E$3*120,LOOK!K$94)=0,"",ROUND(OFFSET(DATA!$A$64,LOOK!$I97+$E$3*120,LOOK!K$94)/OFFSET(DATA!$A$94,LOOK!$I97+$E$3*120,LOOK!K$94),3)-ROW()/10000000)</f>
        <v>-9.7000000000000003E-6</v>
      </c>
      <c r="L97" s="99">
        <f ca="1">IF(OFFSET(DATA!$A$94,LOOK!$I97+$E$3*120,LOOK!L$94)=0,"",ROUND(OFFSET(DATA!$A$64,LOOK!$I97+$E$3*120,LOOK!L$94)/OFFSET(DATA!$A$94,LOOK!$I97+$E$3*120,LOOK!L$94),3)-ROW()/10000000)</f>
        <v>-9.7000000000000003E-6</v>
      </c>
      <c r="M97" s="99">
        <f ca="1">IF(OFFSET(DATA!$A$94,LOOK!$I97+$E$3*120,LOOK!M$94)=0,"",ROUND(OFFSET(DATA!$A$64,LOOK!$I97+$E$3*120,LOOK!M$94)/OFFSET(DATA!$A$94,LOOK!$I97+$E$3*120,LOOK!M$94),3)-ROW()/10000000)</f>
        <v>-9.7000000000000003E-6</v>
      </c>
      <c r="N97" s="99">
        <f ca="1">IF(OFFSET(DATA!$A$94,LOOK!$I97+$E$3*120,LOOK!N$94)=0,"",ROUND(OFFSET(DATA!$A$64,LOOK!$I97+$E$3*120,LOOK!N$94)/OFFSET(DATA!$A$94,LOOK!$I97+$E$3*120,LOOK!N$94),3)-ROW()/10000000)</f>
        <v>-9.7000000000000003E-6</v>
      </c>
      <c r="O97" s="99">
        <f ca="1">IF(OFFSET(DATA!$A$94,LOOK!$I97+$E$3*120,LOOK!O$94)=0,"",ROUND(OFFSET(DATA!$A$64,LOOK!$I97+$E$3*120,LOOK!O$94)/OFFSET(DATA!$A$94,LOOK!$I97+$E$3*120,LOOK!O$94),3)-ROW()/10000000)</f>
        <v>-9.7000000000000003E-6</v>
      </c>
      <c r="P97" s="99" t="str">
        <f ca="1">IF(OFFSET(DATA!$A$94,LOOK!$I97+$E$3*120,LOOK!P$94)=0,"",ROUND(OFFSET(DATA!$A$64,LOOK!$I97+$E$3*120,LOOK!P$94)/OFFSET(DATA!$A$94,LOOK!$I97+$E$3*120,LOOK!P$94),3)-ROW()/10000000)</f>
        <v/>
      </c>
      <c r="Q97" s="99" t="str">
        <f ca="1">IF(OFFSET(DATA!$A$94,LOOK!$I97+$E$3*120,LOOK!Q$94)=0,"",ROUND(OFFSET(DATA!$A$64,LOOK!$I97+$E$3*120,LOOK!Q$94)/OFFSET(DATA!$A$94,LOOK!$I97+$E$3*120,LOOK!Q$94),3)-ROW()/10000000)</f>
        <v/>
      </c>
      <c r="R97" s="99" t="str">
        <f ca="1">IF(OFFSET(DATA!$A$94,LOOK!$I97+$E$3*120,LOOK!R$94)=0,"",ROUND(OFFSET(DATA!$A$64,LOOK!$I97+$E$3*120,LOOK!R$94)/OFFSET(DATA!$A$94,LOOK!$I97+$E$3*120,LOOK!R$94),3)-ROW()/10000000)</f>
        <v/>
      </c>
      <c r="S97" s="99" t="str">
        <f ca="1">IF(OFFSET(DATA!$A$94,LOOK!$I97+$E$3*120,LOOK!S$94)=0,"",ROUND(OFFSET(DATA!$A$64,LOOK!$I97+$E$3*120,LOOK!S$94)/OFFSET(DATA!$A$94,LOOK!$I97+$E$3*120,LOOK!S$94),3)-ROW()/10000000)</f>
        <v/>
      </c>
      <c r="T97" s="99" t="str">
        <f ca="1">IF(OFFSET(DATA!$A$94,LOOK!$I97+$E$3*120,LOOK!T$94)=0,"",ROUND(OFFSET(DATA!$A$64,LOOK!$I97+$E$3*120,LOOK!T$94)/OFFSET(DATA!$A$94,LOOK!$I97+$E$3*120,LOOK!T$94),3)-ROW()/10000000)</f>
        <v/>
      </c>
      <c r="U97" s="99" t="str">
        <f ca="1">IF(OFFSET(DATA!$A$94,LOOK!$I97+$E$3*120,LOOK!U$94)=0,"",ROUND(OFFSET(DATA!$A$64,LOOK!$I97+$E$3*120,LOOK!U$94)/OFFSET(DATA!$A$94,LOOK!$I97+$E$3*120,LOOK!U$94),3)-ROW()/10000000)</f>
        <v/>
      </c>
      <c r="V97" s="100">
        <f t="shared" ca="1" si="52"/>
        <v>-9.7000000000000003E-6</v>
      </c>
      <c r="W97" s="79">
        <f t="shared" si="53"/>
        <v>0.9</v>
      </c>
      <c r="X97" s="107">
        <f ca="1">SUM(OFFSET(DATA!$B$94,LOOK!$I97+$E$3*120,0,1,LOOK!C$3))</f>
        <v>55</v>
      </c>
      <c r="Y97" s="101">
        <f t="shared" ca="1" si="54"/>
        <v>-9.7000000000000003E-6</v>
      </c>
      <c r="Z97" s="50">
        <f t="shared" ca="1" si="55"/>
        <v>7</v>
      </c>
      <c r="AA97" s="50">
        <f t="shared" ca="1" si="50"/>
        <v>11</v>
      </c>
      <c r="AB97" s="78">
        <f t="shared" ca="1" si="56"/>
        <v>1.99895E-2</v>
      </c>
      <c r="AD97" s="50">
        <f ca="1">IF(AD$94&gt;$AD$93,"",RANK(IF(J97="",0,J97),J$95:J$118,0))</f>
        <v>11</v>
      </c>
      <c r="AE97" s="50">
        <f t="shared" ca="1" si="51"/>
        <v>9</v>
      </c>
      <c r="AF97" s="50">
        <f t="shared" ca="1" si="51"/>
        <v>10</v>
      </c>
      <c r="AG97" s="50">
        <f t="shared" ca="1" si="51"/>
        <v>7</v>
      </c>
      <c r="AH97" s="50">
        <f t="shared" ca="1" si="51"/>
        <v>9</v>
      </c>
      <c r="AI97" s="50">
        <f t="shared" ca="1" si="51"/>
        <v>9</v>
      </c>
      <c r="AJ97" s="50" t="str">
        <f t="shared" ca="1" si="51"/>
        <v/>
      </c>
      <c r="AK97" s="50" t="str">
        <f t="shared" ca="1" si="51"/>
        <v/>
      </c>
      <c r="AL97" s="50" t="str">
        <f t="shared" ca="1" si="51"/>
        <v/>
      </c>
      <c r="AM97" s="50" t="str">
        <f t="shared" ca="1" si="51"/>
        <v/>
      </c>
      <c r="AN97" s="50" t="str">
        <f t="shared" ca="1" si="51"/>
        <v/>
      </c>
      <c r="AO97" s="50" t="str">
        <f t="shared" ca="1" si="51"/>
        <v/>
      </c>
    </row>
    <row r="98" spans="9:41" x14ac:dyDescent="0.3">
      <c r="I98" s="50">
        <v>4</v>
      </c>
      <c r="J98" s="99">
        <f ca="1">IF(OFFSET(DATA!$A$94,LOOK!$I98+$E$3*120,LOOK!J$94)=0,"",ROUND(OFFSET(DATA!$A$64,LOOK!$I98+$E$3*120,LOOK!J$94)/OFFSET(DATA!$A$94,LOOK!$I98+$E$3*120,LOOK!J$94),3)-ROW()/10000000)</f>
        <v>-9.7999999999999993E-6</v>
      </c>
      <c r="K98" s="99">
        <f ca="1">IF(OFFSET(DATA!$A$94,LOOK!$I98+$E$3*120,LOOK!K$94)=0,"",ROUND(OFFSET(DATA!$A$64,LOOK!$I98+$E$3*120,LOOK!K$94)/OFFSET(DATA!$A$94,LOOK!$I98+$E$3*120,LOOK!K$94),3)-ROW()/10000000)</f>
        <v>-9.7999999999999993E-6</v>
      </c>
      <c r="L98" s="99">
        <f ca="1">IF(OFFSET(DATA!$A$94,LOOK!$I98+$E$3*120,LOOK!L$94)=0,"",ROUND(OFFSET(DATA!$A$64,LOOK!$I98+$E$3*120,LOOK!L$94)/OFFSET(DATA!$A$94,LOOK!$I98+$E$3*120,LOOK!L$94),3)-ROW()/10000000)</f>
        <v>-9.7999999999999993E-6</v>
      </c>
      <c r="M98" s="99">
        <f ca="1">IF(OFFSET(DATA!$A$94,LOOK!$I98+$E$3*120,LOOK!M$94)=0,"",ROUND(OFFSET(DATA!$A$64,LOOK!$I98+$E$3*120,LOOK!M$94)/OFFSET(DATA!$A$94,LOOK!$I98+$E$3*120,LOOK!M$94),3)-ROW()/10000000)</f>
        <v>-9.7999999999999993E-6</v>
      </c>
      <c r="N98" s="99">
        <f ca="1">IF(OFFSET(DATA!$A$94,LOOK!$I98+$E$3*120,LOOK!N$94)=0,"",ROUND(OFFSET(DATA!$A$64,LOOK!$I98+$E$3*120,LOOK!N$94)/OFFSET(DATA!$A$94,LOOK!$I98+$E$3*120,LOOK!N$94),3)-ROW()/10000000)</f>
        <v>-9.7999999999999993E-6</v>
      </c>
      <c r="O98" s="99">
        <f ca="1">IF(OFFSET(DATA!$A$94,LOOK!$I98+$E$3*120,LOOK!O$94)=0,"",ROUND(OFFSET(DATA!$A$64,LOOK!$I98+$E$3*120,LOOK!O$94)/OFFSET(DATA!$A$94,LOOK!$I98+$E$3*120,LOOK!O$94),3)-ROW()/10000000)</f>
        <v>-9.7999999999999993E-6</v>
      </c>
      <c r="P98" s="99" t="str">
        <f ca="1">IF(OFFSET(DATA!$A$94,LOOK!$I98+$E$3*120,LOOK!P$94)=0,"",ROUND(OFFSET(DATA!$A$64,LOOK!$I98+$E$3*120,LOOK!P$94)/OFFSET(DATA!$A$94,LOOK!$I98+$E$3*120,LOOK!P$94),3)-ROW()/10000000)</f>
        <v/>
      </c>
      <c r="Q98" s="99" t="str">
        <f ca="1">IF(OFFSET(DATA!$A$94,LOOK!$I98+$E$3*120,LOOK!Q$94)=0,"",ROUND(OFFSET(DATA!$A$64,LOOK!$I98+$E$3*120,LOOK!Q$94)/OFFSET(DATA!$A$94,LOOK!$I98+$E$3*120,LOOK!Q$94),3)-ROW()/10000000)</f>
        <v/>
      </c>
      <c r="R98" s="99" t="str">
        <f ca="1">IF(OFFSET(DATA!$A$94,LOOK!$I98+$E$3*120,LOOK!R$94)=0,"",ROUND(OFFSET(DATA!$A$64,LOOK!$I98+$E$3*120,LOOK!R$94)/OFFSET(DATA!$A$94,LOOK!$I98+$E$3*120,LOOK!R$94),3)-ROW()/10000000)</f>
        <v/>
      </c>
      <c r="S98" s="99" t="str">
        <f ca="1">IF(OFFSET(DATA!$A$94,LOOK!$I98+$E$3*120,LOOK!S$94)=0,"",ROUND(OFFSET(DATA!$A$64,LOOK!$I98+$E$3*120,LOOK!S$94)/OFFSET(DATA!$A$94,LOOK!$I98+$E$3*120,LOOK!S$94),3)-ROW()/10000000)</f>
        <v/>
      </c>
      <c r="T98" s="99" t="str">
        <f ca="1">IF(OFFSET(DATA!$A$94,LOOK!$I98+$E$3*120,LOOK!T$94)=0,"",ROUND(OFFSET(DATA!$A$64,LOOK!$I98+$E$3*120,LOOK!T$94)/OFFSET(DATA!$A$94,LOOK!$I98+$E$3*120,LOOK!T$94),3)-ROW()/10000000)</f>
        <v/>
      </c>
      <c r="U98" s="99" t="str">
        <f ca="1">IF(OFFSET(DATA!$A$94,LOOK!$I98+$E$3*120,LOOK!U$94)=0,"",ROUND(OFFSET(DATA!$A$64,LOOK!$I98+$E$3*120,LOOK!U$94)/OFFSET(DATA!$A$94,LOOK!$I98+$E$3*120,LOOK!U$94),3)-ROW()/10000000)</f>
        <v/>
      </c>
      <c r="V98" s="100">
        <f t="shared" ca="1" si="52"/>
        <v>-9.7999999999999993E-6</v>
      </c>
      <c r="W98" s="79">
        <f t="shared" si="53"/>
        <v>0.9</v>
      </c>
      <c r="X98" s="107">
        <f ca="1">SUM(OFFSET(DATA!$B$94,LOOK!$I98+$E$3*120,0,1,LOOK!C$3))</f>
        <v>57</v>
      </c>
      <c r="Y98" s="101">
        <f t="shared" ca="1" si="54"/>
        <v>-9.7999999999999993E-6</v>
      </c>
      <c r="Z98" s="50">
        <f t="shared" ca="1" si="55"/>
        <v>8</v>
      </c>
      <c r="AA98" s="50">
        <f t="shared" ca="1" si="50"/>
        <v>22</v>
      </c>
      <c r="AB98" s="78">
        <f t="shared" ca="1" si="56"/>
        <v>1.0988399999999999E-2</v>
      </c>
      <c r="AD98" s="50">
        <f t="shared" ca="1" si="57"/>
        <v>12</v>
      </c>
      <c r="AE98" s="50">
        <f t="shared" ca="1" si="51"/>
        <v>10</v>
      </c>
      <c r="AF98" s="50">
        <f t="shared" ca="1" si="51"/>
        <v>11</v>
      </c>
      <c r="AG98" s="50">
        <f t="shared" ca="1" si="51"/>
        <v>8</v>
      </c>
      <c r="AH98" s="50">
        <f t="shared" ca="1" si="51"/>
        <v>10</v>
      </c>
      <c r="AI98" s="50">
        <f t="shared" ca="1" si="51"/>
        <v>10</v>
      </c>
      <c r="AJ98" s="50" t="str">
        <f t="shared" ca="1" si="51"/>
        <v/>
      </c>
      <c r="AK98" s="50" t="str">
        <f t="shared" ca="1" si="51"/>
        <v/>
      </c>
      <c r="AL98" s="50" t="str">
        <f t="shared" ca="1" si="51"/>
        <v/>
      </c>
      <c r="AM98" s="50" t="str">
        <f t="shared" ca="1" si="51"/>
        <v/>
      </c>
      <c r="AN98" s="50" t="str">
        <f t="shared" ca="1" si="51"/>
        <v/>
      </c>
      <c r="AO98" s="50" t="str">
        <f t="shared" ca="1" si="51"/>
        <v/>
      </c>
    </row>
    <row r="99" spans="9:41" x14ac:dyDescent="0.3">
      <c r="I99" s="50">
        <v>5</v>
      </c>
      <c r="J99" s="99">
        <f ca="1">IF(OFFSET(DATA!$A$94,LOOK!$I99+$E$3*120,LOOK!J$94)=0,"",ROUND(OFFSET(DATA!$A$64,LOOK!$I99+$E$3*120,LOOK!J$94)/OFFSET(DATA!$A$94,LOOK!$I99+$E$3*120,LOOK!J$94),3)-ROW()/10000000)</f>
        <v>-9.9000000000000001E-6</v>
      </c>
      <c r="K99" s="99">
        <f ca="1">IF(OFFSET(DATA!$A$94,LOOK!$I99+$E$3*120,LOOK!K$94)=0,"",ROUND(OFFSET(DATA!$A$64,LOOK!$I99+$E$3*120,LOOK!K$94)/OFFSET(DATA!$A$94,LOOK!$I99+$E$3*120,LOOK!K$94),3)-ROW()/10000000)</f>
        <v>-9.9000000000000001E-6</v>
      </c>
      <c r="L99" s="99">
        <f ca="1">IF(OFFSET(DATA!$A$94,LOOK!$I99+$E$3*120,LOOK!L$94)=0,"",ROUND(OFFSET(DATA!$A$64,LOOK!$I99+$E$3*120,LOOK!L$94)/OFFSET(DATA!$A$94,LOOK!$I99+$E$3*120,LOOK!L$94),3)-ROW()/10000000)</f>
        <v>-9.9000000000000001E-6</v>
      </c>
      <c r="M99" s="99">
        <f ca="1">IF(OFFSET(DATA!$A$94,LOOK!$I99+$E$3*120,LOOK!M$94)=0,"",ROUND(OFFSET(DATA!$A$64,LOOK!$I99+$E$3*120,LOOK!M$94)/OFFSET(DATA!$A$94,LOOK!$I99+$E$3*120,LOOK!M$94),3)-ROW()/10000000)</f>
        <v>-9.9000000000000001E-6</v>
      </c>
      <c r="N99" s="99">
        <f ca="1">IF(OFFSET(DATA!$A$94,LOOK!$I99+$E$3*120,LOOK!N$94)=0,"",ROUND(OFFSET(DATA!$A$64,LOOK!$I99+$E$3*120,LOOK!N$94)/OFFSET(DATA!$A$94,LOOK!$I99+$E$3*120,LOOK!N$94),3)-ROW()/10000000)</f>
        <v>-9.9000000000000001E-6</v>
      </c>
      <c r="O99" s="99">
        <f ca="1">IF(OFFSET(DATA!$A$94,LOOK!$I99+$E$3*120,LOOK!O$94)=0,"",ROUND(OFFSET(DATA!$A$64,LOOK!$I99+$E$3*120,LOOK!O$94)/OFFSET(DATA!$A$94,LOOK!$I99+$E$3*120,LOOK!O$94),3)-ROW()/10000000)</f>
        <v>-9.9000000000000001E-6</v>
      </c>
      <c r="P99" s="99" t="str">
        <f ca="1">IF(OFFSET(DATA!$A$94,LOOK!$I99+$E$3*120,LOOK!P$94)=0,"",ROUND(OFFSET(DATA!$A$64,LOOK!$I99+$E$3*120,LOOK!P$94)/OFFSET(DATA!$A$94,LOOK!$I99+$E$3*120,LOOK!P$94),3)-ROW()/10000000)</f>
        <v/>
      </c>
      <c r="Q99" s="99" t="str">
        <f ca="1">IF(OFFSET(DATA!$A$94,LOOK!$I99+$E$3*120,LOOK!Q$94)=0,"",ROUND(OFFSET(DATA!$A$64,LOOK!$I99+$E$3*120,LOOK!Q$94)/OFFSET(DATA!$A$94,LOOK!$I99+$E$3*120,LOOK!Q$94),3)-ROW()/10000000)</f>
        <v/>
      </c>
      <c r="R99" s="99" t="str">
        <f ca="1">IF(OFFSET(DATA!$A$94,LOOK!$I99+$E$3*120,LOOK!R$94)=0,"",ROUND(OFFSET(DATA!$A$64,LOOK!$I99+$E$3*120,LOOK!R$94)/OFFSET(DATA!$A$94,LOOK!$I99+$E$3*120,LOOK!R$94),3)-ROW()/10000000)</f>
        <v/>
      </c>
      <c r="S99" s="99" t="str">
        <f ca="1">IF(OFFSET(DATA!$A$94,LOOK!$I99+$E$3*120,LOOK!S$94)=0,"",ROUND(OFFSET(DATA!$A$64,LOOK!$I99+$E$3*120,LOOK!S$94)/OFFSET(DATA!$A$94,LOOK!$I99+$E$3*120,LOOK!S$94),3)-ROW()/10000000)</f>
        <v/>
      </c>
      <c r="T99" s="99" t="str">
        <f ca="1">IF(OFFSET(DATA!$A$94,LOOK!$I99+$E$3*120,LOOK!T$94)=0,"",ROUND(OFFSET(DATA!$A$64,LOOK!$I99+$E$3*120,LOOK!T$94)/OFFSET(DATA!$A$94,LOOK!$I99+$E$3*120,LOOK!T$94),3)-ROW()/10000000)</f>
        <v/>
      </c>
      <c r="U99" s="99" t="str">
        <f ca="1">IF(OFFSET(DATA!$A$94,LOOK!$I99+$E$3*120,LOOK!U$94)=0,"",ROUND(OFFSET(DATA!$A$64,LOOK!$I99+$E$3*120,LOOK!U$94)/OFFSET(DATA!$A$94,LOOK!$I99+$E$3*120,LOOK!U$94),3)-ROW()/10000000)</f>
        <v/>
      </c>
      <c r="V99" s="100">
        <f t="shared" ca="1" si="52"/>
        <v>-9.9000000000000001E-6</v>
      </c>
      <c r="W99" s="79">
        <f t="shared" si="53"/>
        <v>0.9</v>
      </c>
      <c r="X99" s="107">
        <f ca="1">SUM(OFFSET(DATA!$B$94,LOOK!$I99+$E$3*120,0,1,LOOK!C$3))</f>
        <v>83</v>
      </c>
      <c r="Y99" s="101">
        <f t="shared" ca="1" si="54"/>
        <v>-9.9000000000000001E-6</v>
      </c>
      <c r="Z99" s="50">
        <f t="shared" ca="1" si="55"/>
        <v>9</v>
      </c>
      <c r="AA99" s="50">
        <f t="shared" ca="1" si="50"/>
        <v>1</v>
      </c>
      <c r="AB99" s="78">
        <f t="shared" ca="1" si="56"/>
        <v>-9.5000000000000005E-6</v>
      </c>
      <c r="AD99" s="50">
        <f t="shared" ca="1" si="57"/>
        <v>13</v>
      </c>
      <c r="AE99" s="50">
        <f t="shared" ca="1" si="51"/>
        <v>11</v>
      </c>
      <c r="AF99" s="50">
        <f t="shared" ca="1" si="51"/>
        <v>12</v>
      </c>
      <c r="AG99" s="50">
        <f t="shared" ca="1" si="51"/>
        <v>9</v>
      </c>
      <c r="AH99" s="50">
        <f t="shared" ca="1" si="51"/>
        <v>11</v>
      </c>
      <c r="AI99" s="50">
        <f t="shared" ca="1" si="51"/>
        <v>11</v>
      </c>
      <c r="AJ99" s="50" t="str">
        <f t="shared" ca="1" si="51"/>
        <v/>
      </c>
      <c r="AK99" s="50" t="str">
        <f t="shared" ca="1" si="51"/>
        <v/>
      </c>
      <c r="AL99" s="50" t="str">
        <f t="shared" ca="1" si="51"/>
        <v/>
      </c>
      <c r="AM99" s="50" t="str">
        <f t="shared" ca="1" si="51"/>
        <v/>
      </c>
      <c r="AN99" s="50" t="str">
        <f t="shared" ca="1" si="51"/>
        <v/>
      </c>
      <c r="AO99" s="50" t="str">
        <f t="shared" ca="1" si="51"/>
        <v/>
      </c>
    </row>
    <row r="100" spans="9:41" x14ac:dyDescent="0.3">
      <c r="I100" s="50">
        <v>6</v>
      </c>
      <c r="J100" s="99">
        <f ca="1">IF(OFFSET(DATA!$A$94,LOOK!$I100+$E$3*120,LOOK!J$94)=0,"",ROUND(OFFSET(DATA!$A$64,LOOK!$I100+$E$3*120,LOOK!J$94)/OFFSET(DATA!$A$94,LOOK!$I100+$E$3*120,LOOK!J$94),3)-ROW()/10000000)</f>
        <v>-1.0000000000000001E-5</v>
      </c>
      <c r="K100" s="99">
        <f ca="1">IF(OFFSET(DATA!$A$94,LOOK!$I100+$E$3*120,LOOK!K$94)=0,"",ROUND(OFFSET(DATA!$A$64,LOOK!$I100+$E$3*120,LOOK!K$94)/OFFSET(DATA!$A$94,LOOK!$I100+$E$3*120,LOOK!K$94),3)-ROW()/10000000)</f>
        <v>-1.0000000000000001E-5</v>
      </c>
      <c r="L100" s="99">
        <f ca="1">IF(OFFSET(DATA!$A$94,LOOK!$I100+$E$3*120,LOOK!L$94)=0,"",ROUND(OFFSET(DATA!$A$64,LOOK!$I100+$E$3*120,LOOK!L$94)/OFFSET(DATA!$A$94,LOOK!$I100+$E$3*120,LOOK!L$94),3)-ROW()/10000000)</f>
        <v>-1.0000000000000001E-5</v>
      </c>
      <c r="M100" s="99">
        <f ca="1">IF(OFFSET(DATA!$A$94,LOOK!$I100+$E$3*120,LOOK!M$94)=0,"",ROUND(OFFSET(DATA!$A$64,LOOK!$I100+$E$3*120,LOOK!M$94)/OFFSET(DATA!$A$94,LOOK!$I100+$E$3*120,LOOK!M$94),3)-ROW()/10000000)</f>
        <v>-1.0000000000000001E-5</v>
      </c>
      <c r="N100" s="99">
        <f ca="1">IF(OFFSET(DATA!$A$94,LOOK!$I100+$E$3*120,LOOK!N$94)=0,"",ROUND(OFFSET(DATA!$A$64,LOOK!$I100+$E$3*120,LOOK!N$94)/OFFSET(DATA!$A$94,LOOK!$I100+$E$3*120,LOOK!N$94),3)-ROW()/10000000)</f>
        <v>-1.0000000000000001E-5</v>
      </c>
      <c r="O100" s="99">
        <f ca="1">IF(OFFSET(DATA!$A$94,LOOK!$I100+$E$3*120,LOOK!O$94)=0,"",ROUND(OFFSET(DATA!$A$64,LOOK!$I100+$E$3*120,LOOK!O$94)/OFFSET(DATA!$A$94,LOOK!$I100+$E$3*120,LOOK!O$94),3)-ROW()/10000000)</f>
        <v>-1.0000000000000001E-5</v>
      </c>
      <c r="P100" s="99" t="str">
        <f ca="1">IF(OFFSET(DATA!$A$94,LOOK!$I100+$E$3*120,LOOK!P$94)=0,"",ROUND(OFFSET(DATA!$A$64,LOOK!$I100+$E$3*120,LOOK!P$94)/OFFSET(DATA!$A$94,LOOK!$I100+$E$3*120,LOOK!P$94),3)-ROW()/10000000)</f>
        <v/>
      </c>
      <c r="Q100" s="99" t="str">
        <f ca="1">IF(OFFSET(DATA!$A$94,LOOK!$I100+$E$3*120,LOOK!Q$94)=0,"",ROUND(OFFSET(DATA!$A$64,LOOK!$I100+$E$3*120,LOOK!Q$94)/OFFSET(DATA!$A$94,LOOK!$I100+$E$3*120,LOOK!Q$94),3)-ROW()/10000000)</f>
        <v/>
      </c>
      <c r="R100" s="99" t="str">
        <f ca="1">IF(OFFSET(DATA!$A$94,LOOK!$I100+$E$3*120,LOOK!R$94)=0,"",ROUND(OFFSET(DATA!$A$64,LOOK!$I100+$E$3*120,LOOK!R$94)/OFFSET(DATA!$A$94,LOOK!$I100+$E$3*120,LOOK!R$94),3)-ROW()/10000000)</f>
        <v/>
      </c>
      <c r="S100" s="99" t="str">
        <f ca="1">IF(OFFSET(DATA!$A$94,LOOK!$I100+$E$3*120,LOOK!S$94)=0,"",ROUND(OFFSET(DATA!$A$64,LOOK!$I100+$E$3*120,LOOK!S$94)/OFFSET(DATA!$A$94,LOOK!$I100+$E$3*120,LOOK!S$94),3)-ROW()/10000000)</f>
        <v/>
      </c>
      <c r="T100" s="99" t="str">
        <f ca="1">IF(OFFSET(DATA!$A$94,LOOK!$I100+$E$3*120,LOOK!T$94)=0,"",ROUND(OFFSET(DATA!$A$64,LOOK!$I100+$E$3*120,LOOK!T$94)/OFFSET(DATA!$A$94,LOOK!$I100+$E$3*120,LOOK!T$94),3)-ROW()/10000000)</f>
        <v/>
      </c>
      <c r="U100" s="99" t="str">
        <f ca="1">IF(OFFSET(DATA!$A$94,LOOK!$I100+$E$3*120,LOOK!U$94)=0,"",ROUND(OFFSET(DATA!$A$64,LOOK!$I100+$E$3*120,LOOK!U$94)/OFFSET(DATA!$A$94,LOOK!$I100+$E$3*120,LOOK!U$94),3)-ROW()/10000000)</f>
        <v/>
      </c>
      <c r="V100" s="100">
        <f t="shared" ca="1" si="52"/>
        <v>-1.0000000000000001E-5</v>
      </c>
      <c r="W100" s="79">
        <f t="shared" si="53"/>
        <v>0.9</v>
      </c>
      <c r="X100" s="107">
        <f ca="1">SUM(OFFSET(DATA!$B$94,LOOK!$I100+$E$3*120,0,1,LOOK!C$3))</f>
        <v>41</v>
      </c>
      <c r="Y100" s="101">
        <f t="shared" ca="1" si="54"/>
        <v>-1.0000000000000001E-5</v>
      </c>
      <c r="Z100" s="50">
        <f t="shared" ca="1" si="55"/>
        <v>10</v>
      </c>
      <c r="AA100" s="50">
        <f t="shared" ca="1" si="50"/>
        <v>2</v>
      </c>
      <c r="AB100" s="78">
        <f t="shared" ca="1" si="56"/>
        <v>-9.5999999999999996E-6</v>
      </c>
      <c r="AD100" s="50">
        <f t="shared" ca="1" si="57"/>
        <v>14</v>
      </c>
      <c r="AE100" s="50">
        <f t="shared" ca="1" si="51"/>
        <v>12</v>
      </c>
      <c r="AF100" s="50">
        <f t="shared" ca="1" si="51"/>
        <v>13</v>
      </c>
      <c r="AG100" s="50">
        <f t="shared" ca="1" si="51"/>
        <v>10</v>
      </c>
      <c r="AH100" s="50">
        <f t="shared" ca="1" si="51"/>
        <v>12</v>
      </c>
      <c r="AI100" s="50">
        <f t="shared" ca="1" si="51"/>
        <v>12</v>
      </c>
      <c r="AJ100" s="50" t="str">
        <f t="shared" ca="1" si="51"/>
        <v/>
      </c>
      <c r="AK100" s="50" t="str">
        <f t="shared" ca="1" si="51"/>
        <v/>
      </c>
      <c r="AL100" s="50" t="str">
        <f t="shared" ca="1" si="51"/>
        <v/>
      </c>
      <c r="AM100" s="50" t="str">
        <f t="shared" ca="1" si="51"/>
        <v/>
      </c>
      <c r="AN100" s="50" t="str">
        <f t="shared" ca="1" si="51"/>
        <v/>
      </c>
      <c r="AO100" s="50" t="str">
        <f t="shared" ca="1" si="51"/>
        <v/>
      </c>
    </row>
    <row r="101" spans="9:41" x14ac:dyDescent="0.3">
      <c r="I101" s="50">
        <v>7</v>
      </c>
      <c r="J101" s="99">
        <f ca="1">IF(OFFSET(DATA!$A$94,LOOK!$I101+$E$3*120,LOOK!J$94)=0,"",ROUND(OFFSET(DATA!$A$64,LOOK!$I101+$E$3*120,LOOK!J$94)/OFFSET(DATA!$A$94,LOOK!$I101+$E$3*120,LOOK!J$94),3)-ROW()/10000000)</f>
        <v>-1.01E-5</v>
      </c>
      <c r="K101" s="99">
        <f ca="1">IF(OFFSET(DATA!$A$94,LOOK!$I101+$E$3*120,LOOK!K$94)=0,"",ROUND(OFFSET(DATA!$A$64,LOOK!$I101+$E$3*120,LOOK!K$94)/OFFSET(DATA!$A$94,LOOK!$I101+$E$3*120,LOOK!K$94),3)-ROW()/10000000)</f>
        <v>-1.01E-5</v>
      </c>
      <c r="L101" s="99">
        <f ca="1">IF(OFFSET(DATA!$A$94,LOOK!$I101+$E$3*120,LOOK!L$94)=0,"",ROUND(OFFSET(DATA!$A$64,LOOK!$I101+$E$3*120,LOOK!L$94)/OFFSET(DATA!$A$94,LOOK!$I101+$E$3*120,LOOK!L$94),3)-ROW()/10000000)</f>
        <v>-1.01E-5</v>
      </c>
      <c r="M101" s="99">
        <f ca="1">IF(OFFSET(DATA!$A$94,LOOK!$I101+$E$3*120,LOOK!M$94)=0,"",ROUND(OFFSET(DATA!$A$64,LOOK!$I101+$E$3*120,LOOK!M$94)/OFFSET(DATA!$A$94,LOOK!$I101+$E$3*120,LOOK!M$94),3)-ROW()/10000000)</f>
        <v>-1.01E-5</v>
      </c>
      <c r="N101" s="99">
        <f ca="1">IF(OFFSET(DATA!$A$94,LOOK!$I101+$E$3*120,LOOK!N$94)=0,"",ROUND(OFFSET(DATA!$A$64,LOOK!$I101+$E$3*120,LOOK!N$94)/OFFSET(DATA!$A$94,LOOK!$I101+$E$3*120,LOOK!N$94),3)-ROW()/10000000)</f>
        <v>-1.01E-5</v>
      </c>
      <c r="O101" s="99">
        <f ca="1">IF(OFFSET(DATA!$A$94,LOOK!$I101+$E$3*120,LOOK!O$94)=0,"",ROUND(OFFSET(DATA!$A$64,LOOK!$I101+$E$3*120,LOOK!O$94)/OFFSET(DATA!$A$94,LOOK!$I101+$E$3*120,LOOK!O$94),3)-ROW()/10000000)</f>
        <v>-1.01E-5</v>
      </c>
      <c r="P101" s="99" t="str">
        <f ca="1">IF(OFFSET(DATA!$A$94,LOOK!$I101+$E$3*120,LOOK!P$94)=0,"",ROUND(OFFSET(DATA!$A$64,LOOK!$I101+$E$3*120,LOOK!P$94)/OFFSET(DATA!$A$94,LOOK!$I101+$E$3*120,LOOK!P$94),3)-ROW()/10000000)</f>
        <v/>
      </c>
      <c r="Q101" s="99" t="str">
        <f ca="1">IF(OFFSET(DATA!$A$94,LOOK!$I101+$E$3*120,LOOK!Q$94)=0,"",ROUND(OFFSET(DATA!$A$64,LOOK!$I101+$E$3*120,LOOK!Q$94)/OFFSET(DATA!$A$94,LOOK!$I101+$E$3*120,LOOK!Q$94),3)-ROW()/10000000)</f>
        <v/>
      </c>
      <c r="R101" s="99" t="str">
        <f ca="1">IF(OFFSET(DATA!$A$94,LOOK!$I101+$E$3*120,LOOK!R$94)=0,"",ROUND(OFFSET(DATA!$A$64,LOOK!$I101+$E$3*120,LOOK!R$94)/OFFSET(DATA!$A$94,LOOK!$I101+$E$3*120,LOOK!R$94),3)-ROW()/10000000)</f>
        <v/>
      </c>
      <c r="S101" s="99" t="str">
        <f ca="1">IF(OFFSET(DATA!$A$94,LOOK!$I101+$E$3*120,LOOK!S$94)=0,"",ROUND(OFFSET(DATA!$A$64,LOOK!$I101+$E$3*120,LOOK!S$94)/OFFSET(DATA!$A$94,LOOK!$I101+$E$3*120,LOOK!S$94),3)-ROW()/10000000)</f>
        <v/>
      </c>
      <c r="T101" s="99" t="str">
        <f ca="1">IF(OFFSET(DATA!$A$94,LOOK!$I101+$E$3*120,LOOK!T$94)=0,"",ROUND(OFFSET(DATA!$A$64,LOOK!$I101+$E$3*120,LOOK!T$94)/OFFSET(DATA!$A$94,LOOK!$I101+$E$3*120,LOOK!T$94),3)-ROW()/10000000)</f>
        <v/>
      </c>
      <c r="U101" s="99" t="str">
        <f ca="1">IF(OFFSET(DATA!$A$94,LOOK!$I101+$E$3*120,LOOK!U$94)=0,"",ROUND(OFFSET(DATA!$A$64,LOOK!$I101+$E$3*120,LOOK!U$94)/OFFSET(DATA!$A$94,LOOK!$I101+$E$3*120,LOOK!U$94),3)-ROW()/10000000)</f>
        <v/>
      </c>
      <c r="V101" s="100">
        <f t="shared" ca="1" si="52"/>
        <v>-1.01E-5</v>
      </c>
      <c r="W101" s="79">
        <f t="shared" si="53"/>
        <v>0.9</v>
      </c>
      <c r="X101" s="107">
        <f ca="1">SUM(OFFSET(DATA!$B$94,LOOK!$I101+$E$3*120,0,1,LOOK!C$3))</f>
        <v>55</v>
      </c>
      <c r="Y101" s="101">
        <f t="shared" ca="1" si="54"/>
        <v>-1.01E-5</v>
      </c>
      <c r="Z101" s="50">
        <f t="shared" ca="1" si="55"/>
        <v>11</v>
      </c>
      <c r="AA101" s="50">
        <f t="shared" ca="1" si="50"/>
        <v>3</v>
      </c>
      <c r="AB101" s="78">
        <f t="shared" ca="1" si="56"/>
        <v>-9.7000000000000003E-6</v>
      </c>
      <c r="AD101" s="50">
        <f t="shared" ca="1" si="57"/>
        <v>15</v>
      </c>
      <c r="AE101" s="50">
        <f t="shared" ca="1" si="51"/>
        <v>13</v>
      </c>
      <c r="AF101" s="50">
        <f t="shared" ca="1" si="51"/>
        <v>14</v>
      </c>
      <c r="AG101" s="50">
        <f t="shared" ca="1" si="51"/>
        <v>11</v>
      </c>
      <c r="AH101" s="50">
        <f t="shared" ca="1" si="51"/>
        <v>13</v>
      </c>
      <c r="AI101" s="50">
        <f t="shared" ca="1" si="51"/>
        <v>13</v>
      </c>
      <c r="AJ101" s="50" t="str">
        <f t="shared" ca="1" si="51"/>
        <v/>
      </c>
      <c r="AK101" s="50" t="str">
        <f t="shared" ca="1" si="51"/>
        <v/>
      </c>
      <c r="AL101" s="50" t="str">
        <f t="shared" ca="1" si="51"/>
        <v/>
      </c>
      <c r="AM101" s="50" t="str">
        <f t="shared" ca="1" si="51"/>
        <v/>
      </c>
      <c r="AN101" s="50" t="str">
        <f t="shared" ca="1" si="51"/>
        <v/>
      </c>
      <c r="AO101" s="50" t="str">
        <f t="shared" ca="1" si="51"/>
        <v/>
      </c>
    </row>
    <row r="102" spans="9:41" x14ac:dyDescent="0.3">
      <c r="I102" s="50">
        <v>8</v>
      </c>
      <c r="J102" s="99">
        <f ca="1">IF(OFFSET(DATA!$A$94,LOOK!$I102+$E$3*120,LOOK!J$94)=0,"",ROUND(OFFSET(DATA!$A$64,LOOK!$I102+$E$3*120,LOOK!J$94)/OFFSET(DATA!$A$94,LOOK!$I102+$E$3*120,LOOK!J$94),3)-ROW()/10000000)</f>
        <v>2.19898E-2</v>
      </c>
      <c r="K102" s="99">
        <f ca="1">IF(OFFSET(DATA!$A$94,LOOK!$I102+$E$3*120,LOOK!K$94)=0,"",ROUND(OFFSET(DATA!$A$64,LOOK!$I102+$E$3*120,LOOK!K$94)/OFFSET(DATA!$A$94,LOOK!$I102+$E$3*120,LOOK!K$94),3)-ROW()/10000000)</f>
        <v>3.7989799999999997E-2</v>
      </c>
      <c r="L102" s="99">
        <f ca="1">IF(OFFSET(DATA!$A$94,LOOK!$I102+$E$3*120,LOOK!L$94)=0,"",ROUND(OFFSET(DATA!$A$64,LOOK!$I102+$E$3*120,LOOK!L$94)/OFFSET(DATA!$A$94,LOOK!$I102+$E$3*120,LOOK!L$94),3)-ROW()/10000000)</f>
        <v>2.7989800000000002E-2</v>
      </c>
      <c r="M102" s="99">
        <f ca="1">IF(OFFSET(DATA!$A$94,LOOK!$I102+$E$3*120,LOOK!M$94)=0,"",ROUND(OFFSET(DATA!$A$64,LOOK!$I102+$E$3*120,LOOK!M$94)/OFFSET(DATA!$A$94,LOOK!$I102+$E$3*120,LOOK!M$94),3)-ROW()/10000000)</f>
        <v>-1.0200000000000001E-5</v>
      </c>
      <c r="N102" s="99">
        <f ca="1">IF(OFFSET(DATA!$A$94,LOOK!$I102+$E$3*120,LOOK!N$94)=0,"",ROUND(OFFSET(DATA!$A$64,LOOK!$I102+$E$3*120,LOOK!N$94)/OFFSET(DATA!$A$94,LOOK!$I102+$E$3*120,LOOK!N$94),3)-ROW()/10000000)</f>
        <v>3.0989800000000001E-2</v>
      </c>
      <c r="O102" s="99">
        <f ca="1">IF(OFFSET(DATA!$A$94,LOOK!$I102+$E$3*120,LOOK!O$94)=0,"",ROUND(OFFSET(DATA!$A$64,LOOK!$I102+$E$3*120,LOOK!O$94)/OFFSET(DATA!$A$94,LOOK!$I102+$E$3*120,LOOK!O$94),3)-ROW()/10000000)</f>
        <v>1.8989800000000001E-2</v>
      </c>
      <c r="P102" s="99" t="str">
        <f ca="1">IF(OFFSET(DATA!$A$94,LOOK!$I102+$E$3*120,LOOK!P$94)=0,"",ROUND(OFFSET(DATA!$A$64,LOOK!$I102+$E$3*120,LOOK!P$94)/OFFSET(DATA!$A$94,LOOK!$I102+$E$3*120,LOOK!P$94),3)-ROW()/10000000)</f>
        <v/>
      </c>
      <c r="Q102" s="99" t="str">
        <f ca="1">IF(OFFSET(DATA!$A$94,LOOK!$I102+$E$3*120,LOOK!Q$94)=0,"",ROUND(OFFSET(DATA!$A$64,LOOK!$I102+$E$3*120,LOOK!Q$94)/OFFSET(DATA!$A$94,LOOK!$I102+$E$3*120,LOOK!Q$94),3)-ROW()/10000000)</f>
        <v/>
      </c>
      <c r="R102" s="99" t="str">
        <f ca="1">IF(OFFSET(DATA!$A$94,LOOK!$I102+$E$3*120,LOOK!R$94)=0,"",ROUND(OFFSET(DATA!$A$64,LOOK!$I102+$E$3*120,LOOK!R$94)/OFFSET(DATA!$A$94,LOOK!$I102+$E$3*120,LOOK!R$94),3)-ROW()/10000000)</f>
        <v/>
      </c>
      <c r="S102" s="99" t="str">
        <f ca="1">IF(OFFSET(DATA!$A$94,LOOK!$I102+$E$3*120,LOOK!S$94)=0,"",ROUND(OFFSET(DATA!$A$64,LOOK!$I102+$E$3*120,LOOK!S$94)/OFFSET(DATA!$A$94,LOOK!$I102+$E$3*120,LOOK!S$94),3)-ROW()/10000000)</f>
        <v/>
      </c>
      <c r="T102" s="99" t="str">
        <f ca="1">IF(OFFSET(DATA!$A$94,LOOK!$I102+$E$3*120,LOOK!T$94)=0,"",ROUND(OFFSET(DATA!$A$64,LOOK!$I102+$E$3*120,LOOK!T$94)/OFFSET(DATA!$A$94,LOOK!$I102+$E$3*120,LOOK!T$94),3)-ROW()/10000000)</f>
        <v/>
      </c>
      <c r="U102" s="99" t="str">
        <f ca="1">IF(OFFSET(DATA!$A$94,LOOK!$I102+$E$3*120,LOOK!U$94)=0,"",ROUND(OFFSET(DATA!$A$64,LOOK!$I102+$E$3*120,LOOK!U$94)/OFFSET(DATA!$A$94,LOOK!$I102+$E$3*120,LOOK!U$94),3)-ROW()/10000000)</f>
        <v/>
      </c>
      <c r="V102" s="100">
        <f t="shared" ca="1" si="52"/>
        <v>2.19898E-2</v>
      </c>
      <c r="W102" s="79">
        <f t="shared" si="53"/>
        <v>0.9</v>
      </c>
      <c r="X102" s="107">
        <f ca="1">SUM(OFFSET(DATA!$B$94,LOOK!$I102+$E$3*120,0,1,LOOK!C$3))</f>
        <v>459</v>
      </c>
      <c r="Y102" s="101">
        <f t="shared" ca="1" si="54"/>
        <v>-1.0200000000000001E-5</v>
      </c>
      <c r="Z102" s="50">
        <f t="shared" ca="1" si="55"/>
        <v>12</v>
      </c>
      <c r="AA102" s="50">
        <f t="shared" ca="1" si="50"/>
        <v>4</v>
      </c>
      <c r="AB102" s="78">
        <f t="shared" ca="1" si="56"/>
        <v>-9.7999999999999993E-6</v>
      </c>
      <c r="AD102" s="50">
        <f t="shared" ca="1" si="57"/>
        <v>3</v>
      </c>
      <c r="AE102" s="50">
        <f t="shared" ca="1" si="51"/>
        <v>1</v>
      </c>
      <c r="AF102" s="50">
        <f t="shared" ca="1" si="51"/>
        <v>5</v>
      </c>
      <c r="AG102" s="50">
        <f t="shared" ca="1" si="51"/>
        <v>12</v>
      </c>
      <c r="AH102" s="50">
        <f t="shared" ca="1" si="51"/>
        <v>2</v>
      </c>
      <c r="AI102" s="50">
        <f t="shared" ca="1" si="51"/>
        <v>5</v>
      </c>
      <c r="AJ102" s="50" t="str">
        <f t="shared" ca="1" si="51"/>
        <v/>
      </c>
      <c r="AK102" s="50" t="str">
        <f t="shared" ca="1" si="51"/>
        <v/>
      </c>
      <c r="AL102" s="50" t="str">
        <f t="shared" ca="1" si="51"/>
        <v/>
      </c>
      <c r="AM102" s="50" t="str">
        <f t="shared" ca="1" si="51"/>
        <v/>
      </c>
      <c r="AN102" s="50" t="str">
        <f t="shared" ca="1" si="51"/>
        <v/>
      </c>
      <c r="AO102" s="50" t="str">
        <f t="shared" ca="1" si="51"/>
        <v/>
      </c>
    </row>
    <row r="103" spans="9:41" x14ac:dyDescent="0.3">
      <c r="I103" s="50">
        <v>9</v>
      </c>
      <c r="J103" s="99">
        <f ca="1">IF(OFFSET(DATA!$A$94,LOOK!$I103+$E$3*120,LOOK!J$94)=0,"",ROUND(OFFSET(DATA!$A$64,LOOK!$I103+$E$3*120,LOOK!J$94)/OFFSET(DATA!$A$94,LOOK!$I103+$E$3*120,LOOK!J$94),3)-ROW()/10000000)</f>
        <v>-1.03E-5</v>
      </c>
      <c r="K103" s="99">
        <f ca="1">IF(OFFSET(DATA!$A$94,LOOK!$I103+$E$3*120,LOOK!K$94)=0,"",ROUND(OFFSET(DATA!$A$64,LOOK!$I103+$E$3*120,LOOK!K$94)/OFFSET(DATA!$A$94,LOOK!$I103+$E$3*120,LOOK!K$94),3)-ROW()/10000000)</f>
        <v>-1.03E-5</v>
      </c>
      <c r="L103" s="99">
        <f ca="1">IF(OFFSET(DATA!$A$94,LOOK!$I103+$E$3*120,LOOK!L$94)=0,"",ROUND(OFFSET(DATA!$A$64,LOOK!$I103+$E$3*120,LOOK!L$94)/OFFSET(DATA!$A$94,LOOK!$I103+$E$3*120,LOOK!L$94),3)-ROW()/10000000)</f>
        <v>-1.03E-5</v>
      </c>
      <c r="M103" s="99">
        <f ca="1">IF(OFFSET(DATA!$A$94,LOOK!$I103+$E$3*120,LOOK!M$94)=0,"",ROUND(OFFSET(DATA!$A$64,LOOK!$I103+$E$3*120,LOOK!M$94)/OFFSET(DATA!$A$94,LOOK!$I103+$E$3*120,LOOK!M$94),3)-ROW()/10000000)</f>
        <v>-1.03E-5</v>
      </c>
      <c r="N103" s="99">
        <f ca="1">IF(OFFSET(DATA!$A$94,LOOK!$I103+$E$3*120,LOOK!N$94)=0,"",ROUND(OFFSET(DATA!$A$64,LOOK!$I103+$E$3*120,LOOK!N$94)/OFFSET(DATA!$A$94,LOOK!$I103+$E$3*120,LOOK!N$94),3)-ROW()/10000000)</f>
        <v>-1.03E-5</v>
      </c>
      <c r="O103" s="99">
        <f ca="1">IF(OFFSET(DATA!$A$94,LOOK!$I103+$E$3*120,LOOK!O$94)=0,"",ROUND(OFFSET(DATA!$A$64,LOOK!$I103+$E$3*120,LOOK!O$94)/OFFSET(DATA!$A$94,LOOK!$I103+$E$3*120,LOOK!O$94),3)-ROW()/10000000)</f>
        <v>-1.03E-5</v>
      </c>
      <c r="P103" s="99" t="str">
        <f ca="1">IF(OFFSET(DATA!$A$94,LOOK!$I103+$E$3*120,LOOK!P$94)=0,"",ROUND(OFFSET(DATA!$A$64,LOOK!$I103+$E$3*120,LOOK!P$94)/OFFSET(DATA!$A$94,LOOK!$I103+$E$3*120,LOOK!P$94),3)-ROW()/10000000)</f>
        <v/>
      </c>
      <c r="Q103" s="99" t="str">
        <f ca="1">IF(OFFSET(DATA!$A$94,LOOK!$I103+$E$3*120,LOOK!Q$94)=0,"",ROUND(OFFSET(DATA!$A$64,LOOK!$I103+$E$3*120,LOOK!Q$94)/OFFSET(DATA!$A$94,LOOK!$I103+$E$3*120,LOOK!Q$94),3)-ROW()/10000000)</f>
        <v/>
      </c>
      <c r="R103" s="99" t="str">
        <f ca="1">IF(OFFSET(DATA!$A$94,LOOK!$I103+$E$3*120,LOOK!R$94)=0,"",ROUND(OFFSET(DATA!$A$64,LOOK!$I103+$E$3*120,LOOK!R$94)/OFFSET(DATA!$A$94,LOOK!$I103+$E$3*120,LOOK!R$94),3)-ROW()/10000000)</f>
        <v/>
      </c>
      <c r="S103" s="99" t="str">
        <f ca="1">IF(OFFSET(DATA!$A$94,LOOK!$I103+$E$3*120,LOOK!S$94)=0,"",ROUND(OFFSET(DATA!$A$64,LOOK!$I103+$E$3*120,LOOK!S$94)/OFFSET(DATA!$A$94,LOOK!$I103+$E$3*120,LOOK!S$94),3)-ROW()/10000000)</f>
        <v/>
      </c>
      <c r="T103" s="99" t="str">
        <f ca="1">IF(OFFSET(DATA!$A$94,LOOK!$I103+$E$3*120,LOOK!T$94)=0,"",ROUND(OFFSET(DATA!$A$64,LOOK!$I103+$E$3*120,LOOK!T$94)/OFFSET(DATA!$A$94,LOOK!$I103+$E$3*120,LOOK!T$94),3)-ROW()/10000000)</f>
        <v/>
      </c>
      <c r="U103" s="99" t="str">
        <f ca="1">IF(OFFSET(DATA!$A$94,LOOK!$I103+$E$3*120,LOOK!U$94)=0,"",ROUND(OFFSET(DATA!$A$64,LOOK!$I103+$E$3*120,LOOK!U$94)/OFFSET(DATA!$A$94,LOOK!$I103+$E$3*120,LOOK!U$94),3)-ROW()/10000000)</f>
        <v/>
      </c>
      <c r="V103" s="100">
        <f t="shared" ca="1" si="52"/>
        <v>-1.03E-5</v>
      </c>
      <c r="W103" s="79">
        <f t="shared" si="53"/>
        <v>0.9</v>
      </c>
      <c r="X103" s="107">
        <f ca="1">SUM(OFFSET(DATA!$B$94,LOOK!$I103+$E$3*120,0,1,LOOK!C$3))</f>
        <v>53</v>
      </c>
      <c r="Y103" s="101">
        <f t="shared" ca="1" si="54"/>
        <v>-1.03E-5</v>
      </c>
      <c r="Z103" s="50">
        <f t="shared" ca="1" si="55"/>
        <v>13</v>
      </c>
      <c r="AA103" s="50">
        <f t="shared" ca="1" si="50"/>
        <v>5</v>
      </c>
      <c r="AB103" s="78">
        <f t="shared" ca="1" si="56"/>
        <v>-9.9000000000000001E-6</v>
      </c>
      <c r="AD103" s="50">
        <f t="shared" ca="1" si="57"/>
        <v>16</v>
      </c>
      <c r="AE103" s="50">
        <f t="shared" ca="1" si="51"/>
        <v>14</v>
      </c>
      <c r="AF103" s="50">
        <f t="shared" ca="1" si="51"/>
        <v>15</v>
      </c>
      <c r="AG103" s="50">
        <f t="shared" ca="1" si="51"/>
        <v>13</v>
      </c>
      <c r="AH103" s="50">
        <f t="shared" ca="1" si="51"/>
        <v>14</v>
      </c>
      <c r="AI103" s="50">
        <f t="shared" ca="1" si="51"/>
        <v>14</v>
      </c>
      <c r="AJ103" s="50" t="str">
        <f t="shared" ca="1" si="51"/>
        <v/>
      </c>
      <c r="AK103" s="50" t="str">
        <f t="shared" ca="1" si="51"/>
        <v/>
      </c>
      <c r="AL103" s="50" t="str">
        <f t="shared" ca="1" si="51"/>
        <v/>
      </c>
      <c r="AM103" s="50" t="str">
        <f t="shared" ca="1" si="51"/>
        <v/>
      </c>
      <c r="AN103" s="50" t="str">
        <f t="shared" ca="1" si="51"/>
        <v/>
      </c>
      <c r="AO103" s="50" t="str">
        <f t="shared" ca="1" si="51"/>
        <v/>
      </c>
    </row>
    <row r="104" spans="9:41" x14ac:dyDescent="0.3">
      <c r="I104" s="50">
        <v>10</v>
      </c>
      <c r="J104" s="99">
        <f ca="1">IF(OFFSET(DATA!$A$94,LOOK!$I104+$E$3*120,LOOK!J$94)=0,"",ROUND(OFFSET(DATA!$A$64,LOOK!$I104+$E$3*120,LOOK!J$94)/OFFSET(DATA!$A$94,LOOK!$I104+$E$3*120,LOOK!J$94),3)-ROW()/10000000)</f>
        <v>-1.04E-5</v>
      </c>
      <c r="K104" s="99">
        <f ca="1">IF(OFFSET(DATA!$A$94,LOOK!$I104+$E$3*120,LOOK!K$94)=0,"",ROUND(OFFSET(DATA!$A$64,LOOK!$I104+$E$3*120,LOOK!K$94)/OFFSET(DATA!$A$94,LOOK!$I104+$E$3*120,LOOK!K$94),3)-ROW()/10000000)</f>
        <v>-1.04E-5</v>
      </c>
      <c r="L104" s="99">
        <f ca="1">IF(OFFSET(DATA!$A$94,LOOK!$I104+$E$3*120,LOOK!L$94)=0,"",ROUND(OFFSET(DATA!$A$64,LOOK!$I104+$E$3*120,LOOK!L$94)/OFFSET(DATA!$A$94,LOOK!$I104+$E$3*120,LOOK!L$94),3)-ROW()/10000000)</f>
        <v>-1.04E-5</v>
      </c>
      <c r="M104" s="99">
        <f ca="1">IF(OFFSET(DATA!$A$94,LOOK!$I104+$E$3*120,LOOK!M$94)=0,"",ROUND(OFFSET(DATA!$A$64,LOOK!$I104+$E$3*120,LOOK!M$94)/OFFSET(DATA!$A$94,LOOK!$I104+$E$3*120,LOOK!M$94),3)-ROW()/10000000)</f>
        <v>-1.04E-5</v>
      </c>
      <c r="N104" s="99">
        <f ca="1">IF(OFFSET(DATA!$A$94,LOOK!$I104+$E$3*120,LOOK!N$94)=0,"",ROUND(OFFSET(DATA!$A$64,LOOK!$I104+$E$3*120,LOOK!N$94)/OFFSET(DATA!$A$94,LOOK!$I104+$E$3*120,LOOK!N$94),3)-ROW()/10000000)</f>
        <v>-1.04E-5</v>
      </c>
      <c r="O104" s="99">
        <f ca="1">IF(OFFSET(DATA!$A$94,LOOK!$I104+$E$3*120,LOOK!O$94)=0,"",ROUND(OFFSET(DATA!$A$64,LOOK!$I104+$E$3*120,LOOK!O$94)/OFFSET(DATA!$A$94,LOOK!$I104+$E$3*120,LOOK!O$94),3)-ROW()/10000000)</f>
        <v>-1.04E-5</v>
      </c>
      <c r="P104" s="99" t="str">
        <f ca="1">IF(OFFSET(DATA!$A$94,LOOK!$I104+$E$3*120,LOOK!P$94)=0,"",ROUND(OFFSET(DATA!$A$64,LOOK!$I104+$E$3*120,LOOK!P$94)/OFFSET(DATA!$A$94,LOOK!$I104+$E$3*120,LOOK!P$94),3)-ROW()/10000000)</f>
        <v/>
      </c>
      <c r="Q104" s="99" t="str">
        <f ca="1">IF(OFFSET(DATA!$A$94,LOOK!$I104+$E$3*120,LOOK!Q$94)=0,"",ROUND(OFFSET(DATA!$A$64,LOOK!$I104+$E$3*120,LOOK!Q$94)/OFFSET(DATA!$A$94,LOOK!$I104+$E$3*120,LOOK!Q$94),3)-ROW()/10000000)</f>
        <v/>
      </c>
      <c r="R104" s="99" t="str">
        <f ca="1">IF(OFFSET(DATA!$A$94,LOOK!$I104+$E$3*120,LOOK!R$94)=0,"",ROUND(OFFSET(DATA!$A$64,LOOK!$I104+$E$3*120,LOOK!R$94)/OFFSET(DATA!$A$94,LOOK!$I104+$E$3*120,LOOK!R$94),3)-ROW()/10000000)</f>
        <v/>
      </c>
      <c r="S104" s="99" t="str">
        <f ca="1">IF(OFFSET(DATA!$A$94,LOOK!$I104+$E$3*120,LOOK!S$94)=0,"",ROUND(OFFSET(DATA!$A$64,LOOK!$I104+$E$3*120,LOOK!S$94)/OFFSET(DATA!$A$94,LOOK!$I104+$E$3*120,LOOK!S$94),3)-ROW()/10000000)</f>
        <v/>
      </c>
      <c r="T104" s="99" t="str">
        <f ca="1">IF(OFFSET(DATA!$A$94,LOOK!$I104+$E$3*120,LOOK!T$94)=0,"",ROUND(OFFSET(DATA!$A$64,LOOK!$I104+$E$3*120,LOOK!T$94)/OFFSET(DATA!$A$94,LOOK!$I104+$E$3*120,LOOK!T$94),3)-ROW()/10000000)</f>
        <v/>
      </c>
      <c r="U104" s="99" t="str">
        <f ca="1">IF(OFFSET(DATA!$A$94,LOOK!$I104+$E$3*120,LOOK!U$94)=0,"",ROUND(OFFSET(DATA!$A$64,LOOK!$I104+$E$3*120,LOOK!U$94)/OFFSET(DATA!$A$94,LOOK!$I104+$E$3*120,LOOK!U$94),3)-ROW()/10000000)</f>
        <v/>
      </c>
      <c r="V104" s="100">
        <f t="shared" ca="1" si="52"/>
        <v>-1.04E-5</v>
      </c>
      <c r="W104" s="79">
        <f t="shared" si="53"/>
        <v>0.9</v>
      </c>
      <c r="X104" s="107">
        <f ca="1">SUM(OFFSET(DATA!$B$94,LOOK!$I104+$E$3*120,0,1,LOOK!C$3))</f>
        <v>160</v>
      </c>
      <c r="Y104" s="101">
        <f t="shared" ca="1" si="54"/>
        <v>-1.04E-5</v>
      </c>
      <c r="Z104" s="50">
        <f t="shared" ca="1" si="55"/>
        <v>14</v>
      </c>
      <c r="AA104" s="50">
        <f t="shared" ca="1" si="50"/>
        <v>6</v>
      </c>
      <c r="AB104" s="78">
        <f t="shared" ca="1" si="56"/>
        <v>-1.0000000000000001E-5</v>
      </c>
      <c r="AD104" s="50">
        <f t="shared" ca="1" si="57"/>
        <v>17</v>
      </c>
      <c r="AE104" s="50">
        <f t="shared" ca="1" si="51"/>
        <v>15</v>
      </c>
      <c r="AF104" s="50">
        <f t="shared" ca="1" si="51"/>
        <v>16</v>
      </c>
      <c r="AG104" s="50">
        <f t="shared" ca="1" si="51"/>
        <v>14</v>
      </c>
      <c r="AH104" s="50">
        <f t="shared" ca="1" si="51"/>
        <v>15</v>
      </c>
      <c r="AI104" s="50">
        <f t="shared" ca="1" si="51"/>
        <v>15</v>
      </c>
      <c r="AJ104" s="50" t="str">
        <f t="shared" ca="1" si="51"/>
        <v/>
      </c>
      <c r="AK104" s="50" t="str">
        <f t="shared" ca="1" si="51"/>
        <v/>
      </c>
      <c r="AL104" s="50" t="str">
        <f t="shared" ca="1" si="51"/>
        <v/>
      </c>
      <c r="AM104" s="50" t="str">
        <f t="shared" ca="1" si="51"/>
        <v/>
      </c>
      <c r="AN104" s="50" t="str">
        <f t="shared" ca="1" si="51"/>
        <v/>
      </c>
      <c r="AO104" s="50" t="str">
        <f t="shared" ca="1" si="51"/>
        <v/>
      </c>
    </row>
    <row r="105" spans="9:41" x14ac:dyDescent="0.3">
      <c r="I105" s="50">
        <v>11</v>
      </c>
      <c r="J105" s="99">
        <f ca="1">IF(OFFSET(DATA!$A$94,LOOK!$I105+$E$3*120,LOOK!J$94)=0,"",ROUND(OFFSET(DATA!$A$64,LOOK!$I105+$E$3*120,LOOK!J$94)/OFFSET(DATA!$A$94,LOOK!$I105+$E$3*120,LOOK!J$94),3)-ROW()/10000000)</f>
        <v>2.1989499999999999E-2</v>
      </c>
      <c r="K105" s="99">
        <f ca="1">IF(OFFSET(DATA!$A$94,LOOK!$I105+$E$3*120,LOOK!K$94)=0,"",ROUND(OFFSET(DATA!$A$64,LOOK!$I105+$E$3*120,LOOK!K$94)/OFFSET(DATA!$A$94,LOOK!$I105+$E$3*120,LOOK!K$94),3)-ROW()/10000000)</f>
        <v>2.39895E-2</v>
      </c>
      <c r="L105" s="99">
        <f ca="1">IF(OFFSET(DATA!$A$94,LOOK!$I105+$E$3*120,LOOK!L$94)=0,"",ROUND(OFFSET(DATA!$A$64,LOOK!$I105+$E$3*120,LOOK!L$94)/OFFSET(DATA!$A$94,LOOK!$I105+$E$3*120,LOOK!L$94),3)-ROW()/10000000)</f>
        <v>2.29895E-2</v>
      </c>
      <c r="M105" s="99">
        <f ca="1">IF(OFFSET(DATA!$A$94,LOOK!$I105+$E$3*120,LOOK!M$94)=0,"",ROUND(OFFSET(DATA!$A$64,LOOK!$I105+$E$3*120,LOOK!M$94)/OFFSET(DATA!$A$94,LOOK!$I105+$E$3*120,LOOK!M$94),3)-ROW()/10000000)</f>
        <v>1.99895E-2</v>
      </c>
      <c r="N105" s="99">
        <f ca="1">IF(OFFSET(DATA!$A$94,LOOK!$I105+$E$3*120,LOOK!N$94)=0,"",ROUND(OFFSET(DATA!$A$64,LOOK!$I105+$E$3*120,LOOK!N$94)/OFFSET(DATA!$A$94,LOOK!$I105+$E$3*120,LOOK!N$94),3)-ROW()/10000000)</f>
        <v>-1.0499999999999999E-5</v>
      </c>
      <c r="O105" s="99">
        <f ca="1">IF(OFFSET(DATA!$A$94,LOOK!$I105+$E$3*120,LOOK!O$94)=0,"",ROUND(OFFSET(DATA!$A$64,LOOK!$I105+$E$3*120,LOOK!O$94)/OFFSET(DATA!$A$94,LOOK!$I105+$E$3*120,LOOK!O$94),3)-ROW()/10000000)</f>
        <v>-1.0499999999999999E-5</v>
      </c>
      <c r="P105" s="99" t="str">
        <f ca="1">IF(OFFSET(DATA!$A$94,LOOK!$I105+$E$3*120,LOOK!P$94)=0,"",ROUND(OFFSET(DATA!$A$64,LOOK!$I105+$E$3*120,LOOK!P$94)/OFFSET(DATA!$A$94,LOOK!$I105+$E$3*120,LOOK!P$94),3)-ROW()/10000000)</f>
        <v/>
      </c>
      <c r="Q105" s="99" t="str">
        <f ca="1">IF(OFFSET(DATA!$A$94,LOOK!$I105+$E$3*120,LOOK!Q$94)=0,"",ROUND(OFFSET(DATA!$A$64,LOOK!$I105+$E$3*120,LOOK!Q$94)/OFFSET(DATA!$A$94,LOOK!$I105+$E$3*120,LOOK!Q$94),3)-ROW()/10000000)</f>
        <v/>
      </c>
      <c r="R105" s="99" t="str">
        <f ca="1">IF(OFFSET(DATA!$A$94,LOOK!$I105+$E$3*120,LOOK!R$94)=0,"",ROUND(OFFSET(DATA!$A$64,LOOK!$I105+$E$3*120,LOOK!R$94)/OFFSET(DATA!$A$94,LOOK!$I105+$E$3*120,LOOK!R$94),3)-ROW()/10000000)</f>
        <v/>
      </c>
      <c r="S105" s="99" t="str">
        <f ca="1">IF(OFFSET(DATA!$A$94,LOOK!$I105+$E$3*120,LOOK!S$94)=0,"",ROUND(OFFSET(DATA!$A$64,LOOK!$I105+$E$3*120,LOOK!S$94)/OFFSET(DATA!$A$94,LOOK!$I105+$E$3*120,LOOK!S$94),3)-ROW()/10000000)</f>
        <v/>
      </c>
      <c r="T105" s="99" t="str">
        <f ca="1">IF(OFFSET(DATA!$A$94,LOOK!$I105+$E$3*120,LOOK!T$94)=0,"",ROUND(OFFSET(DATA!$A$64,LOOK!$I105+$E$3*120,LOOK!T$94)/OFFSET(DATA!$A$94,LOOK!$I105+$E$3*120,LOOK!T$94),3)-ROW()/10000000)</f>
        <v/>
      </c>
      <c r="U105" s="99" t="str">
        <f ca="1">IF(OFFSET(DATA!$A$94,LOOK!$I105+$E$3*120,LOOK!U$94)=0,"",ROUND(OFFSET(DATA!$A$64,LOOK!$I105+$E$3*120,LOOK!U$94)/OFFSET(DATA!$A$94,LOOK!$I105+$E$3*120,LOOK!U$94),3)-ROW()/10000000)</f>
        <v/>
      </c>
      <c r="V105" s="100">
        <f t="shared" ca="1" si="52"/>
        <v>2.1989499999999999E-2</v>
      </c>
      <c r="W105" s="79">
        <f t="shared" si="53"/>
        <v>0.9</v>
      </c>
      <c r="X105" s="107">
        <f ca="1">SUM(OFFSET(DATA!$B$94,LOOK!$I105+$E$3*120,0,1,LOOK!C$3))</f>
        <v>179</v>
      </c>
      <c r="Y105" s="101">
        <f t="shared" ca="1" si="54"/>
        <v>1.99895E-2</v>
      </c>
      <c r="Z105" s="50">
        <f t="shared" ca="1" si="55"/>
        <v>3</v>
      </c>
      <c r="AA105" s="50">
        <f t="shared" ca="1" si="50"/>
        <v>7</v>
      </c>
      <c r="AB105" s="78">
        <f t="shared" ca="1" si="56"/>
        <v>-1.01E-5</v>
      </c>
      <c r="AD105" s="50">
        <f t="shared" ca="1" si="57"/>
        <v>4</v>
      </c>
      <c r="AE105" s="50">
        <f t="shared" ca="1" si="51"/>
        <v>4</v>
      </c>
      <c r="AF105" s="50">
        <f t="shared" ca="1" si="51"/>
        <v>7</v>
      </c>
      <c r="AG105" s="50">
        <f t="shared" ca="1" si="51"/>
        <v>3</v>
      </c>
      <c r="AH105" s="50">
        <f t="shared" ca="1" si="51"/>
        <v>16</v>
      </c>
      <c r="AI105" s="50">
        <f t="shared" ca="1" si="51"/>
        <v>16</v>
      </c>
      <c r="AJ105" s="50" t="str">
        <f t="shared" ca="1" si="51"/>
        <v/>
      </c>
      <c r="AK105" s="50" t="str">
        <f t="shared" ca="1" si="51"/>
        <v/>
      </c>
      <c r="AL105" s="50" t="str">
        <f t="shared" ca="1" si="51"/>
        <v/>
      </c>
      <c r="AM105" s="50" t="str">
        <f t="shared" ca="1" si="51"/>
        <v/>
      </c>
      <c r="AN105" s="50" t="str">
        <f t="shared" ca="1" si="51"/>
        <v/>
      </c>
      <c r="AO105" s="50" t="str">
        <f t="shared" ca="1" si="51"/>
        <v/>
      </c>
    </row>
    <row r="106" spans="9:41" x14ac:dyDescent="0.3">
      <c r="I106" s="50">
        <v>12</v>
      </c>
      <c r="J106" s="99">
        <f ca="1">IF(OFFSET(DATA!$A$94,LOOK!$I106+$E$3*120,LOOK!J$94)=0,"",ROUND(OFFSET(DATA!$A$64,LOOK!$I106+$E$3*120,LOOK!J$94)/OFFSET(DATA!$A$94,LOOK!$I106+$E$3*120,LOOK!J$94),3)-ROW()/10000000)</f>
        <v>4.9893999999999997E-3</v>
      </c>
      <c r="K106" s="99">
        <f ca="1">IF(OFFSET(DATA!$A$94,LOOK!$I106+$E$3*120,LOOK!K$94)=0,"",ROUND(OFFSET(DATA!$A$64,LOOK!$I106+$E$3*120,LOOK!K$94)/OFFSET(DATA!$A$94,LOOK!$I106+$E$3*120,LOOK!K$94),3)-ROW()/10000000)</f>
        <v>-1.06E-5</v>
      </c>
      <c r="L106" s="99">
        <f ca="1">IF(OFFSET(DATA!$A$94,LOOK!$I106+$E$3*120,LOOK!L$94)=0,"",ROUND(OFFSET(DATA!$A$64,LOOK!$I106+$E$3*120,LOOK!L$94)/OFFSET(DATA!$A$94,LOOK!$I106+$E$3*120,LOOK!L$94),3)-ROW()/10000000)</f>
        <v>-1.06E-5</v>
      </c>
      <c r="M106" s="99">
        <f ca="1">IF(OFFSET(DATA!$A$94,LOOK!$I106+$E$3*120,LOOK!M$94)=0,"",ROUND(OFFSET(DATA!$A$64,LOOK!$I106+$E$3*120,LOOK!M$94)/OFFSET(DATA!$A$94,LOOK!$I106+$E$3*120,LOOK!M$94),3)-ROW()/10000000)</f>
        <v>-1.06E-5</v>
      </c>
      <c r="N106" s="99">
        <f ca="1">IF(OFFSET(DATA!$A$94,LOOK!$I106+$E$3*120,LOOK!N$94)=0,"",ROUND(OFFSET(DATA!$A$64,LOOK!$I106+$E$3*120,LOOK!N$94)/OFFSET(DATA!$A$94,LOOK!$I106+$E$3*120,LOOK!N$94),3)-ROW()/10000000)</f>
        <v>-1.06E-5</v>
      </c>
      <c r="O106" s="99">
        <f ca="1">IF(OFFSET(DATA!$A$94,LOOK!$I106+$E$3*120,LOOK!O$94)=0,"",ROUND(OFFSET(DATA!$A$64,LOOK!$I106+$E$3*120,LOOK!O$94)/OFFSET(DATA!$A$94,LOOK!$I106+$E$3*120,LOOK!O$94),3)-ROW()/10000000)</f>
        <v>-1.06E-5</v>
      </c>
      <c r="P106" s="99" t="str">
        <f ca="1">IF(OFFSET(DATA!$A$94,LOOK!$I106+$E$3*120,LOOK!P$94)=0,"",ROUND(OFFSET(DATA!$A$64,LOOK!$I106+$E$3*120,LOOK!P$94)/OFFSET(DATA!$A$94,LOOK!$I106+$E$3*120,LOOK!P$94),3)-ROW()/10000000)</f>
        <v/>
      </c>
      <c r="Q106" s="99" t="str">
        <f ca="1">IF(OFFSET(DATA!$A$94,LOOK!$I106+$E$3*120,LOOK!Q$94)=0,"",ROUND(OFFSET(DATA!$A$64,LOOK!$I106+$E$3*120,LOOK!Q$94)/OFFSET(DATA!$A$94,LOOK!$I106+$E$3*120,LOOK!Q$94),3)-ROW()/10000000)</f>
        <v/>
      </c>
      <c r="R106" s="99" t="str">
        <f ca="1">IF(OFFSET(DATA!$A$94,LOOK!$I106+$E$3*120,LOOK!R$94)=0,"",ROUND(OFFSET(DATA!$A$64,LOOK!$I106+$E$3*120,LOOK!R$94)/OFFSET(DATA!$A$94,LOOK!$I106+$E$3*120,LOOK!R$94),3)-ROW()/10000000)</f>
        <v/>
      </c>
      <c r="S106" s="99" t="str">
        <f ca="1">IF(OFFSET(DATA!$A$94,LOOK!$I106+$E$3*120,LOOK!S$94)=0,"",ROUND(OFFSET(DATA!$A$64,LOOK!$I106+$E$3*120,LOOK!S$94)/OFFSET(DATA!$A$94,LOOK!$I106+$E$3*120,LOOK!S$94),3)-ROW()/10000000)</f>
        <v/>
      </c>
      <c r="T106" s="99" t="str">
        <f ca="1">IF(OFFSET(DATA!$A$94,LOOK!$I106+$E$3*120,LOOK!T$94)=0,"",ROUND(OFFSET(DATA!$A$64,LOOK!$I106+$E$3*120,LOOK!T$94)/OFFSET(DATA!$A$94,LOOK!$I106+$E$3*120,LOOK!T$94),3)-ROW()/10000000)</f>
        <v/>
      </c>
      <c r="U106" s="99" t="str">
        <f ca="1">IF(OFFSET(DATA!$A$94,LOOK!$I106+$E$3*120,LOOK!U$94)=0,"",ROUND(OFFSET(DATA!$A$64,LOOK!$I106+$E$3*120,LOOK!U$94)/OFFSET(DATA!$A$94,LOOK!$I106+$E$3*120,LOOK!U$94),3)-ROW()/10000000)</f>
        <v/>
      </c>
      <c r="V106" s="100">
        <f t="shared" ca="1" si="52"/>
        <v>9.8940000000000009E-4</v>
      </c>
      <c r="W106" s="79">
        <f t="shared" si="53"/>
        <v>0.9</v>
      </c>
      <c r="X106" s="107">
        <f ca="1">SUM(OFFSET(DATA!$B$94,LOOK!$I106+$E$3*120,0,1,LOOK!C$3))</f>
        <v>640</v>
      </c>
      <c r="Y106" s="101">
        <f t="shared" ca="1" si="54"/>
        <v>-1.06E-5</v>
      </c>
      <c r="Z106" s="50">
        <f t="shared" ca="1" si="55"/>
        <v>15</v>
      </c>
      <c r="AA106" s="50">
        <f t="shared" ca="1" si="50"/>
        <v>8</v>
      </c>
      <c r="AB106" s="78">
        <f t="shared" ca="1" si="56"/>
        <v>-1.0200000000000001E-5</v>
      </c>
      <c r="AD106" s="50">
        <f t="shared" ca="1" si="57"/>
        <v>8</v>
      </c>
      <c r="AE106" s="50">
        <f t="shared" ca="1" si="51"/>
        <v>16</v>
      </c>
      <c r="AF106" s="50">
        <f t="shared" ca="1" si="51"/>
        <v>17</v>
      </c>
      <c r="AG106" s="50">
        <f t="shared" ca="1" si="51"/>
        <v>15</v>
      </c>
      <c r="AH106" s="50">
        <f t="shared" ca="1" si="51"/>
        <v>17</v>
      </c>
      <c r="AI106" s="50">
        <f t="shared" ca="1" si="51"/>
        <v>17</v>
      </c>
      <c r="AJ106" s="50" t="str">
        <f t="shared" ca="1" si="51"/>
        <v/>
      </c>
      <c r="AK106" s="50" t="str">
        <f t="shared" ca="1" si="51"/>
        <v/>
      </c>
      <c r="AL106" s="50" t="str">
        <f t="shared" ca="1" si="51"/>
        <v/>
      </c>
      <c r="AM106" s="50" t="str">
        <f t="shared" ca="1" si="51"/>
        <v/>
      </c>
      <c r="AN106" s="50" t="str">
        <f t="shared" ca="1" si="51"/>
        <v/>
      </c>
      <c r="AO106" s="50" t="str">
        <f t="shared" ca="1" si="51"/>
        <v/>
      </c>
    </row>
    <row r="107" spans="9:41" x14ac:dyDescent="0.3">
      <c r="I107" s="50">
        <v>13</v>
      </c>
      <c r="J107" s="99">
        <f ca="1">IF(OFFSET(DATA!$A$94,LOOK!$I107+$E$3*120,LOOK!J$94)=0,"",ROUND(OFFSET(DATA!$A$64,LOOK!$I107+$E$3*120,LOOK!J$94)/OFFSET(DATA!$A$94,LOOK!$I107+$E$3*120,LOOK!J$94),3)-ROW()/10000000)</f>
        <v>-1.0699999999999999E-5</v>
      </c>
      <c r="K107" s="99">
        <f ca="1">IF(OFFSET(DATA!$A$94,LOOK!$I107+$E$3*120,LOOK!K$94)=0,"",ROUND(OFFSET(DATA!$A$64,LOOK!$I107+$E$3*120,LOOK!K$94)/OFFSET(DATA!$A$94,LOOK!$I107+$E$3*120,LOOK!K$94),3)-ROW()/10000000)</f>
        <v>-1.0699999999999999E-5</v>
      </c>
      <c r="L107" s="99">
        <f ca="1">IF(OFFSET(DATA!$A$94,LOOK!$I107+$E$3*120,LOOK!L$94)=0,"",ROUND(OFFSET(DATA!$A$64,LOOK!$I107+$E$3*120,LOOK!L$94)/OFFSET(DATA!$A$94,LOOK!$I107+$E$3*120,LOOK!L$94),3)-ROW()/10000000)</f>
        <v>-1.0699999999999999E-5</v>
      </c>
      <c r="M107" s="99">
        <f ca="1">IF(OFFSET(DATA!$A$94,LOOK!$I107+$E$3*120,LOOK!M$94)=0,"",ROUND(OFFSET(DATA!$A$64,LOOK!$I107+$E$3*120,LOOK!M$94)/OFFSET(DATA!$A$94,LOOK!$I107+$E$3*120,LOOK!M$94),3)-ROW()/10000000)</f>
        <v>-1.0699999999999999E-5</v>
      </c>
      <c r="N107" s="99">
        <f ca="1">IF(OFFSET(DATA!$A$94,LOOK!$I107+$E$3*120,LOOK!N$94)=0,"",ROUND(OFFSET(DATA!$A$64,LOOK!$I107+$E$3*120,LOOK!N$94)/OFFSET(DATA!$A$94,LOOK!$I107+$E$3*120,LOOK!N$94),3)-ROW()/10000000)</f>
        <v>-1.0699999999999999E-5</v>
      </c>
      <c r="O107" s="99">
        <f ca="1">IF(OFFSET(DATA!$A$94,LOOK!$I107+$E$3*120,LOOK!O$94)=0,"",ROUND(OFFSET(DATA!$A$64,LOOK!$I107+$E$3*120,LOOK!O$94)/OFFSET(DATA!$A$94,LOOK!$I107+$E$3*120,LOOK!O$94),3)-ROW()/10000000)</f>
        <v>-1.0699999999999999E-5</v>
      </c>
      <c r="P107" s="99" t="str">
        <f ca="1">IF(OFFSET(DATA!$A$94,LOOK!$I107+$E$3*120,LOOK!P$94)=0,"",ROUND(OFFSET(DATA!$A$64,LOOK!$I107+$E$3*120,LOOK!P$94)/OFFSET(DATA!$A$94,LOOK!$I107+$E$3*120,LOOK!P$94),3)-ROW()/10000000)</f>
        <v/>
      </c>
      <c r="Q107" s="99" t="str">
        <f ca="1">IF(OFFSET(DATA!$A$94,LOOK!$I107+$E$3*120,LOOK!Q$94)=0,"",ROUND(OFFSET(DATA!$A$64,LOOK!$I107+$E$3*120,LOOK!Q$94)/OFFSET(DATA!$A$94,LOOK!$I107+$E$3*120,LOOK!Q$94),3)-ROW()/10000000)</f>
        <v/>
      </c>
      <c r="R107" s="99" t="str">
        <f ca="1">IF(OFFSET(DATA!$A$94,LOOK!$I107+$E$3*120,LOOK!R$94)=0,"",ROUND(OFFSET(DATA!$A$64,LOOK!$I107+$E$3*120,LOOK!R$94)/OFFSET(DATA!$A$94,LOOK!$I107+$E$3*120,LOOK!R$94),3)-ROW()/10000000)</f>
        <v/>
      </c>
      <c r="S107" s="99" t="str">
        <f ca="1">IF(OFFSET(DATA!$A$94,LOOK!$I107+$E$3*120,LOOK!S$94)=0,"",ROUND(OFFSET(DATA!$A$64,LOOK!$I107+$E$3*120,LOOK!S$94)/OFFSET(DATA!$A$94,LOOK!$I107+$E$3*120,LOOK!S$94),3)-ROW()/10000000)</f>
        <v/>
      </c>
      <c r="T107" s="99" t="str">
        <f ca="1">IF(OFFSET(DATA!$A$94,LOOK!$I107+$E$3*120,LOOK!T$94)=0,"",ROUND(OFFSET(DATA!$A$64,LOOK!$I107+$E$3*120,LOOK!T$94)/OFFSET(DATA!$A$94,LOOK!$I107+$E$3*120,LOOK!T$94),3)-ROW()/10000000)</f>
        <v/>
      </c>
      <c r="U107" s="99" t="str">
        <f ca="1">IF(OFFSET(DATA!$A$94,LOOK!$I107+$E$3*120,LOOK!U$94)=0,"",ROUND(OFFSET(DATA!$A$64,LOOK!$I107+$E$3*120,LOOK!U$94)/OFFSET(DATA!$A$94,LOOK!$I107+$E$3*120,LOOK!U$94),3)-ROW()/10000000)</f>
        <v/>
      </c>
      <c r="V107" s="100">
        <f t="shared" ca="1" si="52"/>
        <v>-1.0699999999999999E-5</v>
      </c>
      <c r="W107" s="79">
        <f t="shared" si="53"/>
        <v>0.9</v>
      </c>
      <c r="X107" s="107">
        <f ca="1">SUM(OFFSET(DATA!$B$94,LOOK!$I107+$E$3*120,0,1,LOOK!C$3))</f>
        <v>98</v>
      </c>
      <c r="Y107" s="101">
        <f t="shared" ca="1" si="54"/>
        <v>-1.0699999999999999E-5</v>
      </c>
      <c r="Z107" s="50">
        <f t="shared" ca="1" si="55"/>
        <v>16</v>
      </c>
      <c r="AA107" s="50">
        <f t="shared" ca="1" si="50"/>
        <v>9</v>
      </c>
      <c r="AB107" s="78">
        <f t="shared" ca="1" si="56"/>
        <v>-1.03E-5</v>
      </c>
      <c r="AD107" s="50">
        <f t="shared" ca="1" si="57"/>
        <v>18</v>
      </c>
      <c r="AE107" s="50">
        <f t="shared" ca="1" si="51"/>
        <v>17</v>
      </c>
      <c r="AF107" s="50">
        <f t="shared" ca="1" si="51"/>
        <v>18</v>
      </c>
      <c r="AG107" s="50">
        <f t="shared" ca="1" si="51"/>
        <v>16</v>
      </c>
      <c r="AH107" s="50">
        <f t="shared" ca="1" si="51"/>
        <v>18</v>
      </c>
      <c r="AI107" s="50">
        <f t="shared" ca="1" si="51"/>
        <v>18</v>
      </c>
      <c r="AJ107" s="50" t="str">
        <f t="shared" ca="1" si="51"/>
        <v/>
      </c>
      <c r="AK107" s="50" t="str">
        <f t="shared" ca="1" si="51"/>
        <v/>
      </c>
      <c r="AL107" s="50" t="str">
        <f t="shared" ca="1" si="51"/>
        <v/>
      </c>
      <c r="AM107" s="50" t="str">
        <f t="shared" ca="1" si="51"/>
        <v/>
      </c>
      <c r="AN107" s="50" t="str">
        <f t="shared" ca="1" si="51"/>
        <v/>
      </c>
      <c r="AO107" s="50" t="str">
        <f t="shared" ca="1" si="51"/>
        <v/>
      </c>
    </row>
    <row r="108" spans="9:41" x14ac:dyDescent="0.3">
      <c r="I108" s="50">
        <v>14</v>
      </c>
      <c r="J108" s="99">
        <f ca="1">IF(OFFSET(DATA!$A$94,LOOK!$I108+$E$3*120,LOOK!J$94)=0,"",ROUND(OFFSET(DATA!$A$64,LOOK!$I108+$E$3*120,LOOK!J$94)/OFFSET(DATA!$A$94,LOOK!$I108+$E$3*120,LOOK!J$94),3)-ROW()/10000000)</f>
        <v>2.3989200000000002E-2</v>
      </c>
      <c r="K108" s="99">
        <f ca="1">IF(OFFSET(DATA!$A$94,LOOK!$I108+$E$3*120,LOOK!K$94)=0,"",ROUND(OFFSET(DATA!$A$64,LOOK!$I108+$E$3*120,LOOK!K$94)/OFFSET(DATA!$A$94,LOOK!$I108+$E$3*120,LOOK!K$94),3)-ROW()/10000000)</f>
        <v>2.2989200000000001E-2</v>
      </c>
      <c r="L108" s="99">
        <f ca="1">IF(OFFSET(DATA!$A$94,LOOK!$I108+$E$3*120,LOOK!L$94)=0,"",ROUND(OFFSET(DATA!$A$64,LOOK!$I108+$E$3*120,LOOK!L$94)/OFFSET(DATA!$A$94,LOOK!$I108+$E$3*120,LOOK!L$94),3)-ROW()/10000000)</f>
        <v>4.2989199999999998E-2</v>
      </c>
      <c r="M108" s="99">
        <f ca="1">IF(OFFSET(DATA!$A$94,LOOK!$I108+$E$3*120,LOOK!M$94)=0,"",ROUND(OFFSET(DATA!$A$64,LOOK!$I108+$E$3*120,LOOK!M$94)/OFFSET(DATA!$A$94,LOOK!$I108+$E$3*120,LOOK!M$94),3)-ROW()/10000000)</f>
        <v>2.3989200000000002E-2</v>
      </c>
      <c r="N108" s="99">
        <f ca="1">IF(OFFSET(DATA!$A$94,LOOK!$I108+$E$3*120,LOOK!N$94)=0,"",ROUND(OFFSET(DATA!$A$64,LOOK!$I108+$E$3*120,LOOK!N$94)/OFFSET(DATA!$A$94,LOOK!$I108+$E$3*120,LOOK!N$94),3)-ROW()/10000000)</f>
        <v>-1.08E-5</v>
      </c>
      <c r="O108" s="99">
        <f ca="1">IF(OFFSET(DATA!$A$94,LOOK!$I108+$E$3*120,LOOK!O$94)=0,"",ROUND(OFFSET(DATA!$A$64,LOOK!$I108+$E$3*120,LOOK!O$94)/OFFSET(DATA!$A$94,LOOK!$I108+$E$3*120,LOOK!O$94),3)-ROW()/10000000)</f>
        <v>2.9989200000000001E-2</v>
      </c>
      <c r="P108" s="99" t="str">
        <f ca="1">IF(OFFSET(DATA!$A$94,LOOK!$I108+$E$3*120,LOOK!P$94)=0,"",ROUND(OFFSET(DATA!$A$64,LOOK!$I108+$E$3*120,LOOK!P$94)/OFFSET(DATA!$A$94,LOOK!$I108+$E$3*120,LOOK!P$94),3)-ROW()/10000000)</f>
        <v/>
      </c>
      <c r="Q108" s="99" t="str">
        <f ca="1">IF(OFFSET(DATA!$A$94,LOOK!$I108+$E$3*120,LOOK!Q$94)=0,"",ROUND(OFFSET(DATA!$A$64,LOOK!$I108+$E$3*120,LOOK!Q$94)/OFFSET(DATA!$A$94,LOOK!$I108+$E$3*120,LOOK!Q$94),3)-ROW()/10000000)</f>
        <v/>
      </c>
      <c r="R108" s="99" t="str">
        <f ca="1">IF(OFFSET(DATA!$A$94,LOOK!$I108+$E$3*120,LOOK!R$94)=0,"",ROUND(OFFSET(DATA!$A$64,LOOK!$I108+$E$3*120,LOOK!R$94)/OFFSET(DATA!$A$94,LOOK!$I108+$E$3*120,LOOK!R$94),3)-ROW()/10000000)</f>
        <v/>
      </c>
      <c r="S108" s="99" t="str">
        <f ca="1">IF(OFFSET(DATA!$A$94,LOOK!$I108+$E$3*120,LOOK!S$94)=0,"",ROUND(OFFSET(DATA!$A$64,LOOK!$I108+$E$3*120,LOOK!S$94)/OFFSET(DATA!$A$94,LOOK!$I108+$E$3*120,LOOK!S$94),3)-ROW()/10000000)</f>
        <v/>
      </c>
      <c r="T108" s="99" t="str">
        <f ca="1">IF(OFFSET(DATA!$A$94,LOOK!$I108+$E$3*120,LOOK!T$94)=0,"",ROUND(OFFSET(DATA!$A$64,LOOK!$I108+$E$3*120,LOOK!T$94)/OFFSET(DATA!$A$94,LOOK!$I108+$E$3*120,LOOK!T$94),3)-ROW()/10000000)</f>
        <v/>
      </c>
      <c r="U108" s="99" t="str">
        <f ca="1">IF(OFFSET(DATA!$A$94,LOOK!$I108+$E$3*120,LOOK!U$94)=0,"",ROUND(OFFSET(DATA!$A$64,LOOK!$I108+$E$3*120,LOOK!U$94)/OFFSET(DATA!$A$94,LOOK!$I108+$E$3*120,LOOK!U$94),3)-ROW()/10000000)</f>
        <v/>
      </c>
      <c r="V108" s="100">
        <f t="shared" ca="1" si="52"/>
        <v>2.7989200000000002E-2</v>
      </c>
      <c r="W108" s="79">
        <f t="shared" si="53"/>
        <v>0.9</v>
      </c>
      <c r="X108" s="107">
        <f ca="1">SUM(OFFSET(DATA!$B$94,LOOK!$I108+$E$3*120,0,1,LOOK!C$3))</f>
        <v>172</v>
      </c>
      <c r="Y108" s="101">
        <f t="shared" ca="1" si="54"/>
        <v>2.3989200000000002E-2</v>
      </c>
      <c r="Z108" s="50">
        <f t="shared" ca="1" si="55"/>
        <v>2</v>
      </c>
      <c r="AA108" s="50">
        <f t="shared" ca="1" si="50"/>
        <v>10</v>
      </c>
      <c r="AB108" s="78">
        <f t="shared" ca="1" si="56"/>
        <v>-1.04E-5</v>
      </c>
      <c r="AD108" s="50">
        <f t="shared" ca="1" si="57"/>
        <v>2</v>
      </c>
      <c r="AE108" s="50">
        <f t="shared" ca="1" si="51"/>
        <v>5</v>
      </c>
      <c r="AF108" s="50">
        <f t="shared" ca="1" si="51"/>
        <v>3</v>
      </c>
      <c r="AG108" s="50">
        <f t="shared" ca="1" si="51"/>
        <v>2</v>
      </c>
      <c r="AH108" s="50">
        <f t="shared" ca="1" si="51"/>
        <v>19</v>
      </c>
      <c r="AI108" s="50">
        <f t="shared" ca="1" si="51"/>
        <v>2</v>
      </c>
      <c r="AJ108" s="50" t="str">
        <f t="shared" ca="1" si="51"/>
        <v/>
      </c>
      <c r="AK108" s="50" t="str">
        <f t="shared" ca="1" si="51"/>
        <v/>
      </c>
      <c r="AL108" s="50" t="str">
        <f t="shared" ca="1" si="51"/>
        <v/>
      </c>
      <c r="AM108" s="50" t="str">
        <f t="shared" ca="1" si="51"/>
        <v/>
      </c>
      <c r="AN108" s="50" t="str">
        <f t="shared" ca="1" si="51"/>
        <v/>
      </c>
      <c r="AO108" s="50" t="str">
        <f t="shared" ca="1" si="51"/>
        <v/>
      </c>
    </row>
    <row r="109" spans="9:41" x14ac:dyDescent="0.3">
      <c r="I109" s="50">
        <v>15</v>
      </c>
      <c r="J109" s="99">
        <f ca="1">IF(OFFSET(DATA!$A$94,LOOK!$I109+$E$3*120,LOOK!J$94)=0,"",ROUND(OFFSET(DATA!$A$64,LOOK!$I109+$E$3*120,LOOK!J$94)/OFFSET(DATA!$A$94,LOOK!$I109+$E$3*120,LOOK!J$94),3)-ROW()/10000000)</f>
        <v>-1.0900000000000001E-5</v>
      </c>
      <c r="K109" s="99">
        <f ca="1">IF(OFFSET(DATA!$A$94,LOOK!$I109+$E$3*120,LOOK!K$94)=0,"",ROUND(OFFSET(DATA!$A$64,LOOK!$I109+$E$3*120,LOOK!K$94)/OFFSET(DATA!$A$94,LOOK!$I109+$E$3*120,LOOK!K$94),3)-ROW()/10000000)</f>
        <v>-1.0900000000000001E-5</v>
      </c>
      <c r="L109" s="99">
        <f ca="1">IF(OFFSET(DATA!$A$94,LOOK!$I109+$E$3*120,LOOK!L$94)=0,"",ROUND(OFFSET(DATA!$A$64,LOOK!$I109+$E$3*120,LOOK!L$94)/OFFSET(DATA!$A$94,LOOK!$I109+$E$3*120,LOOK!L$94),3)-ROW()/10000000)</f>
        <v>-1.0900000000000001E-5</v>
      </c>
      <c r="M109" s="99">
        <f ca="1">IF(OFFSET(DATA!$A$94,LOOK!$I109+$E$3*120,LOOK!M$94)=0,"",ROUND(OFFSET(DATA!$A$64,LOOK!$I109+$E$3*120,LOOK!M$94)/OFFSET(DATA!$A$94,LOOK!$I109+$E$3*120,LOOK!M$94),3)-ROW()/10000000)</f>
        <v>-1.0900000000000001E-5</v>
      </c>
      <c r="N109" s="99">
        <f ca="1">IF(OFFSET(DATA!$A$94,LOOK!$I109+$E$3*120,LOOK!N$94)=0,"",ROUND(OFFSET(DATA!$A$64,LOOK!$I109+$E$3*120,LOOK!N$94)/OFFSET(DATA!$A$94,LOOK!$I109+$E$3*120,LOOK!N$94),3)-ROW()/10000000)</f>
        <v>1.29891E-2</v>
      </c>
      <c r="O109" s="99">
        <f ca="1">IF(OFFSET(DATA!$A$94,LOOK!$I109+$E$3*120,LOOK!O$94)=0,"",ROUND(OFFSET(DATA!$A$64,LOOK!$I109+$E$3*120,LOOK!O$94)/OFFSET(DATA!$A$94,LOOK!$I109+$E$3*120,LOOK!O$94),3)-ROW()/10000000)</f>
        <v>1.29891E-2</v>
      </c>
      <c r="P109" s="99" t="str">
        <f ca="1">IF(OFFSET(DATA!$A$94,LOOK!$I109+$E$3*120,LOOK!P$94)=0,"",ROUND(OFFSET(DATA!$A$64,LOOK!$I109+$E$3*120,LOOK!P$94)/OFFSET(DATA!$A$94,LOOK!$I109+$E$3*120,LOOK!P$94),3)-ROW()/10000000)</f>
        <v/>
      </c>
      <c r="Q109" s="99" t="str">
        <f ca="1">IF(OFFSET(DATA!$A$94,LOOK!$I109+$E$3*120,LOOK!Q$94)=0,"",ROUND(OFFSET(DATA!$A$64,LOOK!$I109+$E$3*120,LOOK!Q$94)/OFFSET(DATA!$A$94,LOOK!$I109+$E$3*120,LOOK!Q$94),3)-ROW()/10000000)</f>
        <v/>
      </c>
      <c r="R109" s="99" t="str">
        <f ca="1">IF(OFFSET(DATA!$A$94,LOOK!$I109+$E$3*120,LOOK!R$94)=0,"",ROUND(OFFSET(DATA!$A$64,LOOK!$I109+$E$3*120,LOOK!R$94)/OFFSET(DATA!$A$94,LOOK!$I109+$E$3*120,LOOK!R$94),3)-ROW()/10000000)</f>
        <v/>
      </c>
      <c r="S109" s="99" t="str">
        <f ca="1">IF(OFFSET(DATA!$A$94,LOOK!$I109+$E$3*120,LOOK!S$94)=0,"",ROUND(OFFSET(DATA!$A$64,LOOK!$I109+$E$3*120,LOOK!S$94)/OFFSET(DATA!$A$94,LOOK!$I109+$E$3*120,LOOK!S$94),3)-ROW()/10000000)</f>
        <v/>
      </c>
      <c r="T109" s="99" t="str">
        <f ca="1">IF(OFFSET(DATA!$A$94,LOOK!$I109+$E$3*120,LOOK!T$94)=0,"",ROUND(OFFSET(DATA!$A$64,LOOK!$I109+$E$3*120,LOOK!T$94)/OFFSET(DATA!$A$94,LOOK!$I109+$E$3*120,LOOK!T$94),3)-ROW()/10000000)</f>
        <v/>
      </c>
      <c r="U109" s="99" t="str">
        <f ca="1">IF(OFFSET(DATA!$A$94,LOOK!$I109+$E$3*120,LOOK!U$94)=0,"",ROUND(OFFSET(DATA!$A$64,LOOK!$I109+$E$3*120,LOOK!U$94)/OFFSET(DATA!$A$94,LOOK!$I109+$E$3*120,LOOK!U$94),3)-ROW()/10000000)</f>
        <v/>
      </c>
      <c r="V109" s="100">
        <f t="shared" ca="1" si="52"/>
        <v>-1.0900000000000001E-5</v>
      </c>
      <c r="W109" s="79">
        <f t="shared" si="53"/>
        <v>0.9</v>
      </c>
      <c r="X109" s="107">
        <f ca="1">SUM(OFFSET(DATA!$B$94,LOOK!$I109+$E$3*120,0,1,LOOK!C$3))</f>
        <v>342</v>
      </c>
      <c r="Y109" s="101">
        <f t="shared" ca="1" si="54"/>
        <v>-1.0900000000000001E-5</v>
      </c>
      <c r="Z109" s="50">
        <f t="shared" ca="1" si="55"/>
        <v>17</v>
      </c>
      <c r="AA109" s="50">
        <f t="shared" ca="1" si="50"/>
        <v>12</v>
      </c>
      <c r="AB109" s="78">
        <f t="shared" ca="1" si="56"/>
        <v>-1.06E-5</v>
      </c>
      <c r="AD109" s="50">
        <f t="shared" ca="1" si="57"/>
        <v>19</v>
      </c>
      <c r="AE109" s="50">
        <f t="shared" ca="1" si="51"/>
        <v>18</v>
      </c>
      <c r="AF109" s="50">
        <f t="shared" ca="1" si="51"/>
        <v>19</v>
      </c>
      <c r="AG109" s="50">
        <f t="shared" ca="1" si="51"/>
        <v>17</v>
      </c>
      <c r="AH109" s="50">
        <f t="shared" ca="1" si="51"/>
        <v>4</v>
      </c>
      <c r="AI109" s="50">
        <f t="shared" ca="1" si="51"/>
        <v>6</v>
      </c>
      <c r="AJ109" s="50" t="str">
        <f t="shared" ca="1" si="51"/>
        <v/>
      </c>
      <c r="AK109" s="50" t="str">
        <f t="shared" ca="1" si="51"/>
        <v/>
      </c>
      <c r="AL109" s="50" t="str">
        <f t="shared" ca="1" si="51"/>
        <v/>
      </c>
      <c r="AM109" s="50" t="str">
        <f t="shared" ca="1" si="51"/>
        <v/>
      </c>
      <c r="AN109" s="50" t="str">
        <f t="shared" ca="1" si="51"/>
        <v/>
      </c>
      <c r="AO109" s="50" t="str">
        <f t="shared" ca="1" si="51"/>
        <v/>
      </c>
    </row>
    <row r="110" spans="9:41" x14ac:dyDescent="0.3">
      <c r="I110" s="50">
        <v>16</v>
      </c>
      <c r="J110" s="99">
        <f ca="1">IF(OFFSET(DATA!$A$94,LOOK!$I110+$E$3*120,LOOK!J$94)=0,"",ROUND(OFFSET(DATA!$A$64,LOOK!$I110+$E$3*120,LOOK!J$94)/OFFSET(DATA!$A$94,LOOK!$I110+$E$3*120,LOOK!J$94),3)-ROW()/10000000)</f>
        <v>1.6989000000000001E-2</v>
      </c>
      <c r="K110" s="99">
        <f ca="1">IF(OFFSET(DATA!$A$94,LOOK!$I110+$E$3*120,LOOK!K$94)=0,"",ROUND(OFFSET(DATA!$A$64,LOOK!$I110+$E$3*120,LOOK!K$94)/OFFSET(DATA!$A$94,LOOK!$I110+$E$3*120,LOOK!K$94),3)-ROW()/10000000)</f>
        <v>-1.1E-5</v>
      </c>
      <c r="L110" s="99">
        <f ca="1">IF(OFFSET(DATA!$A$94,LOOK!$I110+$E$3*120,LOOK!L$94)=0,"",ROUND(OFFSET(DATA!$A$64,LOOK!$I110+$E$3*120,LOOK!L$94)/OFFSET(DATA!$A$94,LOOK!$I110+$E$3*120,LOOK!L$94),3)-ROW()/10000000)</f>
        <v>-1.1E-5</v>
      </c>
      <c r="M110" s="99">
        <f ca="1">IF(OFFSET(DATA!$A$94,LOOK!$I110+$E$3*120,LOOK!M$94)=0,"",ROUND(OFFSET(DATA!$A$64,LOOK!$I110+$E$3*120,LOOK!M$94)/OFFSET(DATA!$A$94,LOOK!$I110+$E$3*120,LOOK!M$94),3)-ROW()/10000000)</f>
        <v>-1.1E-5</v>
      </c>
      <c r="N110" s="99">
        <f ca="1">IF(OFFSET(DATA!$A$94,LOOK!$I110+$E$3*120,LOOK!N$94)=0,"",ROUND(OFFSET(DATA!$A$64,LOOK!$I110+$E$3*120,LOOK!N$94)/OFFSET(DATA!$A$94,LOOK!$I110+$E$3*120,LOOK!N$94),3)-ROW()/10000000)</f>
        <v>-1.1E-5</v>
      </c>
      <c r="O110" s="99">
        <f ca="1">IF(OFFSET(DATA!$A$94,LOOK!$I110+$E$3*120,LOOK!O$94)=0,"",ROUND(OFFSET(DATA!$A$64,LOOK!$I110+$E$3*120,LOOK!O$94)/OFFSET(DATA!$A$94,LOOK!$I110+$E$3*120,LOOK!O$94),3)-ROW()/10000000)</f>
        <v>1.9989E-2</v>
      </c>
      <c r="P110" s="99" t="str">
        <f ca="1">IF(OFFSET(DATA!$A$94,LOOK!$I110+$E$3*120,LOOK!P$94)=0,"",ROUND(OFFSET(DATA!$A$64,LOOK!$I110+$E$3*120,LOOK!P$94)/OFFSET(DATA!$A$94,LOOK!$I110+$E$3*120,LOOK!P$94),3)-ROW()/10000000)</f>
        <v/>
      </c>
      <c r="Q110" s="99" t="str">
        <f ca="1">IF(OFFSET(DATA!$A$94,LOOK!$I110+$E$3*120,LOOK!Q$94)=0,"",ROUND(OFFSET(DATA!$A$64,LOOK!$I110+$E$3*120,LOOK!Q$94)/OFFSET(DATA!$A$94,LOOK!$I110+$E$3*120,LOOK!Q$94),3)-ROW()/10000000)</f>
        <v/>
      </c>
      <c r="R110" s="99" t="str">
        <f ca="1">IF(OFFSET(DATA!$A$94,LOOK!$I110+$E$3*120,LOOK!R$94)=0,"",ROUND(OFFSET(DATA!$A$64,LOOK!$I110+$E$3*120,LOOK!R$94)/OFFSET(DATA!$A$94,LOOK!$I110+$E$3*120,LOOK!R$94),3)-ROW()/10000000)</f>
        <v/>
      </c>
      <c r="S110" s="99" t="str">
        <f ca="1">IF(OFFSET(DATA!$A$94,LOOK!$I110+$E$3*120,LOOK!S$94)=0,"",ROUND(OFFSET(DATA!$A$64,LOOK!$I110+$E$3*120,LOOK!S$94)/OFFSET(DATA!$A$94,LOOK!$I110+$E$3*120,LOOK!S$94),3)-ROW()/10000000)</f>
        <v/>
      </c>
      <c r="T110" s="99" t="str">
        <f ca="1">IF(OFFSET(DATA!$A$94,LOOK!$I110+$E$3*120,LOOK!T$94)=0,"",ROUND(OFFSET(DATA!$A$64,LOOK!$I110+$E$3*120,LOOK!T$94)/OFFSET(DATA!$A$94,LOOK!$I110+$E$3*120,LOOK!T$94),3)-ROW()/10000000)</f>
        <v/>
      </c>
      <c r="U110" s="99" t="str">
        <f ca="1">IF(OFFSET(DATA!$A$94,LOOK!$I110+$E$3*120,LOOK!U$94)=0,"",ROUND(OFFSET(DATA!$A$64,LOOK!$I110+$E$3*120,LOOK!U$94)/OFFSET(DATA!$A$94,LOOK!$I110+$E$3*120,LOOK!U$94),3)-ROW()/10000000)</f>
        <v/>
      </c>
      <c r="V110" s="100">
        <f t="shared" ca="1" si="52"/>
        <v>3.9890000000000004E-3</v>
      </c>
      <c r="W110" s="79">
        <f t="shared" si="53"/>
        <v>0.9</v>
      </c>
      <c r="X110" s="107">
        <f ca="1">SUM(OFFSET(DATA!$B$94,LOOK!$I110+$E$3*120,0,1,LOOK!C$3))</f>
        <v>219</v>
      </c>
      <c r="Y110" s="101">
        <f t="shared" ca="1" si="54"/>
        <v>-1.1E-5</v>
      </c>
      <c r="Z110" s="50">
        <f t="shared" ca="1" si="55"/>
        <v>18</v>
      </c>
      <c r="AA110" s="50">
        <f t="shared" ca="1" si="50"/>
        <v>13</v>
      </c>
      <c r="AB110" s="78">
        <f t="shared" ca="1" si="56"/>
        <v>-1.0699999999999999E-5</v>
      </c>
      <c r="AD110" s="50">
        <f t="shared" ca="1" si="57"/>
        <v>6</v>
      </c>
      <c r="AE110" s="50">
        <f t="shared" ca="1" si="51"/>
        <v>19</v>
      </c>
      <c r="AF110" s="50">
        <f t="shared" ca="1" si="51"/>
        <v>20</v>
      </c>
      <c r="AG110" s="50">
        <f t="shared" ca="1" si="51"/>
        <v>18</v>
      </c>
      <c r="AH110" s="50">
        <f t="shared" ca="1" si="51"/>
        <v>20</v>
      </c>
      <c r="AI110" s="50">
        <f t="shared" ca="1" si="51"/>
        <v>4</v>
      </c>
      <c r="AJ110" s="50" t="str">
        <f t="shared" ca="1" si="51"/>
        <v/>
      </c>
      <c r="AK110" s="50" t="str">
        <f t="shared" ca="1" si="51"/>
        <v/>
      </c>
      <c r="AL110" s="50" t="str">
        <f t="shared" ca="1" si="51"/>
        <v/>
      </c>
      <c r="AM110" s="50" t="str">
        <f t="shared" ca="1" si="51"/>
        <v/>
      </c>
      <c r="AN110" s="50" t="str">
        <f t="shared" ca="1" si="51"/>
        <v/>
      </c>
      <c r="AO110" s="50" t="str">
        <f t="shared" ca="1" si="51"/>
        <v/>
      </c>
    </row>
    <row r="111" spans="9:41" x14ac:dyDescent="0.3">
      <c r="I111" s="50">
        <v>17</v>
      </c>
      <c r="J111" s="99">
        <f ca="1">IF(OFFSET(DATA!$A$94,LOOK!$I111+$E$3*120,LOOK!J$94)=0,"",ROUND(OFFSET(DATA!$A$64,LOOK!$I111+$E$3*120,LOOK!J$94)/OFFSET(DATA!$A$94,LOOK!$I111+$E$3*120,LOOK!J$94),3)-ROW()/10000000)</f>
        <v>2.0988900000000001E-2</v>
      </c>
      <c r="K111" s="99">
        <f ca="1">IF(OFFSET(DATA!$A$94,LOOK!$I111+$E$3*120,LOOK!K$94)=0,"",ROUND(OFFSET(DATA!$A$64,LOOK!$I111+$E$3*120,LOOK!K$94)/OFFSET(DATA!$A$94,LOOK!$I111+$E$3*120,LOOK!K$94),3)-ROW()/10000000)</f>
        <v>2.0988900000000001E-2</v>
      </c>
      <c r="L111" s="99">
        <f ca="1">IF(OFFSET(DATA!$A$94,LOOK!$I111+$E$3*120,LOOK!L$94)=0,"",ROUND(OFFSET(DATA!$A$64,LOOK!$I111+$E$3*120,LOOK!L$94)/OFFSET(DATA!$A$94,LOOK!$I111+$E$3*120,LOOK!L$94),3)-ROW()/10000000)</f>
        <v>3.9988900000000001E-2</v>
      </c>
      <c r="M111" s="99">
        <f ca="1">IF(OFFSET(DATA!$A$94,LOOK!$I111+$E$3*120,LOOK!M$94)=0,"",ROUND(OFFSET(DATA!$A$64,LOOK!$I111+$E$3*120,LOOK!M$94)/OFFSET(DATA!$A$94,LOOK!$I111+$E$3*120,LOOK!M$94),3)-ROW()/10000000)</f>
        <v>-1.11E-5</v>
      </c>
      <c r="N111" s="99">
        <f ca="1">IF(OFFSET(DATA!$A$94,LOOK!$I111+$E$3*120,LOOK!N$94)=0,"",ROUND(OFFSET(DATA!$A$64,LOOK!$I111+$E$3*120,LOOK!N$94)/OFFSET(DATA!$A$94,LOOK!$I111+$E$3*120,LOOK!N$94),3)-ROW()/10000000)</f>
        <v>2.1988899999999999E-2</v>
      </c>
      <c r="O111" s="99">
        <f ca="1">IF(OFFSET(DATA!$A$94,LOOK!$I111+$E$3*120,LOOK!O$94)=0,"",ROUND(OFFSET(DATA!$A$64,LOOK!$I111+$E$3*120,LOOK!O$94)/OFFSET(DATA!$A$94,LOOK!$I111+$E$3*120,LOOK!O$94),3)-ROW()/10000000)</f>
        <v>-1.11E-5</v>
      </c>
      <c r="P111" s="99" t="str">
        <f ca="1">IF(OFFSET(DATA!$A$94,LOOK!$I111+$E$3*120,LOOK!P$94)=0,"",ROUND(OFFSET(DATA!$A$64,LOOK!$I111+$E$3*120,LOOK!P$94)/OFFSET(DATA!$A$94,LOOK!$I111+$E$3*120,LOOK!P$94),3)-ROW()/10000000)</f>
        <v/>
      </c>
      <c r="Q111" s="99" t="str">
        <f ca="1">IF(OFFSET(DATA!$A$94,LOOK!$I111+$E$3*120,LOOK!Q$94)=0,"",ROUND(OFFSET(DATA!$A$64,LOOK!$I111+$E$3*120,LOOK!Q$94)/OFFSET(DATA!$A$94,LOOK!$I111+$E$3*120,LOOK!Q$94),3)-ROW()/10000000)</f>
        <v/>
      </c>
      <c r="R111" s="99" t="str">
        <f ca="1">IF(OFFSET(DATA!$A$94,LOOK!$I111+$E$3*120,LOOK!R$94)=0,"",ROUND(OFFSET(DATA!$A$64,LOOK!$I111+$E$3*120,LOOK!R$94)/OFFSET(DATA!$A$94,LOOK!$I111+$E$3*120,LOOK!R$94),3)-ROW()/10000000)</f>
        <v/>
      </c>
      <c r="S111" s="99" t="str">
        <f ca="1">IF(OFFSET(DATA!$A$94,LOOK!$I111+$E$3*120,LOOK!S$94)=0,"",ROUND(OFFSET(DATA!$A$64,LOOK!$I111+$E$3*120,LOOK!S$94)/OFFSET(DATA!$A$94,LOOK!$I111+$E$3*120,LOOK!S$94),3)-ROW()/10000000)</f>
        <v/>
      </c>
      <c r="T111" s="99" t="str">
        <f ca="1">IF(OFFSET(DATA!$A$94,LOOK!$I111+$E$3*120,LOOK!T$94)=0,"",ROUND(OFFSET(DATA!$A$64,LOOK!$I111+$E$3*120,LOOK!T$94)/OFFSET(DATA!$A$94,LOOK!$I111+$E$3*120,LOOK!T$94),3)-ROW()/10000000)</f>
        <v/>
      </c>
      <c r="U111" s="99" t="str">
        <f ca="1">IF(OFFSET(DATA!$A$94,LOOK!$I111+$E$3*120,LOOK!U$94)=0,"",ROUND(OFFSET(DATA!$A$64,LOOK!$I111+$E$3*120,LOOK!U$94)/OFFSET(DATA!$A$94,LOOK!$I111+$E$3*120,LOOK!U$94),3)-ROW()/10000000)</f>
        <v/>
      </c>
      <c r="V111" s="100">
        <f t="shared" ca="1" si="52"/>
        <v>1.99889E-2</v>
      </c>
      <c r="W111" s="79">
        <f t="shared" si="53"/>
        <v>0.9</v>
      </c>
      <c r="X111" s="107">
        <f ca="1">SUM(OFFSET(DATA!$B$94,LOOK!$I111+$E$3*120,0,1,LOOK!C$3))</f>
        <v>199</v>
      </c>
      <c r="Y111" s="101">
        <f t="shared" ca="1" si="54"/>
        <v>-1.11E-5</v>
      </c>
      <c r="Z111" s="50">
        <f t="shared" ca="1" si="55"/>
        <v>19</v>
      </c>
      <c r="AA111" s="50">
        <f t="shared" ca="1" si="50"/>
        <v>15</v>
      </c>
      <c r="AB111" s="78">
        <f t="shared" ca="1" si="56"/>
        <v>-1.0900000000000001E-5</v>
      </c>
      <c r="AD111" s="50">
        <f t="shared" ca="1" si="57"/>
        <v>5</v>
      </c>
      <c r="AE111" s="50">
        <f t="shared" ref="AE111:AE118" ca="1" si="58">IF(AE$94&gt;$AD$93,"",RANK(K111,K$95:K$118,0))</f>
        <v>6</v>
      </c>
      <c r="AF111" s="50">
        <f t="shared" ref="AF111:AF118" ca="1" si="59">IF(AF$94&gt;$AD$93,"",RANK(L111,L$95:L$118,0))</f>
        <v>4</v>
      </c>
      <c r="AG111" s="50">
        <f t="shared" ref="AG111:AG118" ca="1" si="60">IF(AG$94&gt;$AD$93,"",RANK(M111,M$95:M$118,0))</f>
        <v>19</v>
      </c>
      <c r="AH111" s="50">
        <f t="shared" ref="AH111:AH118" ca="1" si="61">IF(AH$94&gt;$AD$93,"",RANK(N111,N$95:N$118,0))</f>
        <v>3</v>
      </c>
      <c r="AI111" s="50">
        <f t="shared" ref="AI111:AI118" ca="1" si="62">IF(AI$94&gt;$AD$93,"",RANK(O111,O$95:O$118,0))</f>
        <v>19</v>
      </c>
      <c r="AJ111" s="50" t="str">
        <f t="shared" ref="AJ111:AJ118" ca="1" si="63">IF(AJ$94&gt;$AD$93,"",RANK(P111,P$95:P$118,0))</f>
        <v/>
      </c>
      <c r="AK111" s="50" t="str">
        <f t="shared" ref="AK111:AK118" ca="1" si="64">IF(AK$94&gt;$AD$93,"",RANK(Q111,Q$95:Q$118,0))</f>
        <v/>
      </c>
      <c r="AL111" s="50" t="str">
        <f t="shared" ref="AL111:AL118" ca="1" si="65">IF(AL$94&gt;$AD$93,"",RANK(R111,R$95:R$118,0))</f>
        <v/>
      </c>
      <c r="AM111" s="50" t="str">
        <f t="shared" ref="AM111:AM118" ca="1" si="66">IF(AM$94&gt;$AD$93,"",RANK(S111,S$95:S$118,0))</f>
        <v/>
      </c>
      <c r="AN111" s="50" t="str">
        <f t="shared" ref="AN111:AN118" ca="1" si="67">IF(AN$94&gt;$AD$93,"",RANK(T111,T$95:T$118,0))</f>
        <v/>
      </c>
      <c r="AO111" s="50" t="str">
        <f t="shared" ref="AO111:AO118" ca="1" si="68">IF(AO$94&gt;$AD$93,"",RANK(U111,U$95:U$118,0))</f>
        <v/>
      </c>
    </row>
    <row r="112" spans="9:41" x14ac:dyDescent="0.3">
      <c r="I112" s="50">
        <v>18</v>
      </c>
      <c r="J112" s="99">
        <f ca="1">IF(OFFSET(DATA!$A$94,LOOK!$I112+$E$3*120,LOOK!J$94)=0,"",ROUND(OFFSET(DATA!$A$64,LOOK!$I112+$E$3*120,LOOK!J$94)/OFFSET(DATA!$A$94,LOOK!$I112+$E$3*120,LOOK!J$94),3)-ROW()/10000000)</f>
        <v>-1.1199999999999999E-5</v>
      </c>
      <c r="K112" s="99">
        <f ca="1">IF(OFFSET(DATA!$A$94,LOOK!$I112+$E$3*120,LOOK!K$94)=0,"",ROUND(OFFSET(DATA!$A$64,LOOK!$I112+$E$3*120,LOOK!K$94)/OFFSET(DATA!$A$94,LOOK!$I112+$E$3*120,LOOK!K$94),3)-ROW()/10000000)</f>
        <v>-1.1199999999999999E-5</v>
      </c>
      <c r="L112" s="99">
        <f ca="1">IF(OFFSET(DATA!$A$94,LOOK!$I112+$E$3*120,LOOK!L$94)=0,"",ROUND(OFFSET(DATA!$A$64,LOOK!$I112+$E$3*120,LOOK!L$94)/OFFSET(DATA!$A$94,LOOK!$I112+$E$3*120,LOOK!L$94),3)-ROW()/10000000)</f>
        <v>-1.1199999999999999E-5</v>
      </c>
      <c r="M112" s="99">
        <f ca="1">IF(OFFSET(DATA!$A$94,LOOK!$I112+$E$3*120,LOOK!M$94)=0,"",ROUND(OFFSET(DATA!$A$64,LOOK!$I112+$E$3*120,LOOK!M$94)/OFFSET(DATA!$A$94,LOOK!$I112+$E$3*120,LOOK!M$94),3)-ROW()/10000000)</f>
        <v>-1.1199999999999999E-5</v>
      </c>
      <c r="N112" s="99">
        <f ca="1">IF(OFFSET(DATA!$A$94,LOOK!$I112+$E$3*120,LOOK!N$94)=0,"",ROUND(OFFSET(DATA!$A$64,LOOK!$I112+$E$3*120,LOOK!N$94)/OFFSET(DATA!$A$94,LOOK!$I112+$E$3*120,LOOK!N$94),3)-ROW()/10000000)</f>
        <v>-1.1199999999999999E-5</v>
      </c>
      <c r="O112" s="99">
        <f ca="1">IF(OFFSET(DATA!$A$94,LOOK!$I112+$E$3*120,LOOK!O$94)=0,"",ROUND(OFFSET(DATA!$A$64,LOOK!$I112+$E$3*120,LOOK!O$94)/OFFSET(DATA!$A$94,LOOK!$I112+$E$3*120,LOOK!O$94),3)-ROW()/10000000)</f>
        <v>-1.1199999999999999E-5</v>
      </c>
      <c r="P112" s="99" t="str">
        <f ca="1">IF(OFFSET(DATA!$A$94,LOOK!$I112+$E$3*120,LOOK!P$94)=0,"",ROUND(OFFSET(DATA!$A$64,LOOK!$I112+$E$3*120,LOOK!P$94)/OFFSET(DATA!$A$94,LOOK!$I112+$E$3*120,LOOK!P$94),3)-ROW()/10000000)</f>
        <v/>
      </c>
      <c r="Q112" s="99" t="str">
        <f ca="1">IF(OFFSET(DATA!$A$94,LOOK!$I112+$E$3*120,LOOK!Q$94)=0,"",ROUND(OFFSET(DATA!$A$64,LOOK!$I112+$E$3*120,LOOK!Q$94)/OFFSET(DATA!$A$94,LOOK!$I112+$E$3*120,LOOK!Q$94),3)-ROW()/10000000)</f>
        <v/>
      </c>
      <c r="R112" s="99" t="str">
        <f ca="1">IF(OFFSET(DATA!$A$94,LOOK!$I112+$E$3*120,LOOK!R$94)=0,"",ROUND(OFFSET(DATA!$A$64,LOOK!$I112+$E$3*120,LOOK!R$94)/OFFSET(DATA!$A$94,LOOK!$I112+$E$3*120,LOOK!R$94),3)-ROW()/10000000)</f>
        <v/>
      </c>
      <c r="S112" s="99" t="str">
        <f ca="1">IF(OFFSET(DATA!$A$94,LOOK!$I112+$E$3*120,LOOK!S$94)=0,"",ROUND(OFFSET(DATA!$A$64,LOOK!$I112+$E$3*120,LOOK!S$94)/OFFSET(DATA!$A$94,LOOK!$I112+$E$3*120,LOOK!S$94),3)-ROW()/10000000)</f>
        <v/>
      </c>
      <c r="T112" s="99" t="str">
        <f ca="1">IF(OFFSET(DATA!$A$94,LOOK!$I112+$E$3*120,LOOK!T$94)=0,"",ROUND(OFFSET(DATA!$A$64,LOOK!$I112+$E$3*120,LOOK!T$94)/OFFSET(DATA!$A$94,LOOK!$I112+$E$3*120,LOOK!T$94),3)-ROW()/10000000)</f>
        <v/>
      </c>
      <c r="U112" s="99" t="str">
        <f ca="1">IF(OFFSET(DATA!$A$94,LOOK!$I112+$E$3*120,LOOK!U$94)=0,"",ROUND(OFFSET(DATA!$A$64,LOOK!$I112+$E$3*120,LOOK!U$94)/OFFSET(DATA!$A$94,LOOK!$I112+$E$3*120,LOOK!U$94),3)-ROW()/10000000)</f>
        <v/>
      </c>
      <c r="V112" s="100">
        <f t="shared" ca="1" si="52"/>
        <v>-1.1199999999999999E-5</v>
      </c>
      <c r="W112" s="79">
        <f t="shared" si="53"/>
        <v>0.9</v>
      </c>
      <c r="X112" s="107">
        <f ca="1">SUM(OFFSET(DATA!$B$94,LOOK!$I112+$E$3*120,0,1,LOOK!C$3))</f>
        <v>75</v>
      </c>
      <c r="Y112" s="101">
        <f t="shared" ca="1" si="54"/>
        <v>-1.1199999999999999E-5</v>
      </c>
      <c r="Z112" s="50">
        <f t="shared" ca="1" si="55"/>
        <v>20</v>
      </c>
      <c r="AA112" s="50">
        <f t="shared" ca="1" si="50"/>
        <v>16</v>
      </c>
      <c r="AB112" s="78">
        <f t="shared" ca="1" si="56"/>
        <v>-1.1E-5</v>
      </c>
      <c r="AD112" s="50">
        <f t="shared" ca="1" si="57"/>
        <v>20</v>
      </c>
      <c r="AE112" s="50">
        <f t="shared" ca="1" si="58"/>
        <v>20</v>
      </c>
      <c r="AF112" s="50">
        <f t="shared" ca="1" si="59"/>
        <v>21</v>
      </c>
      <c r="AG112" s="50">
        <f t="shared" ca="1" si="60"/>
        <v>20</v>
      </c>
      <c r="AH112" s="50">
        <f t="shared" ca="1" si="61"/>
        <v>21</v>
      </c>
      <c r="AI112" s="50">
        <f t="shared" ca="1" si="62"/>
        <v>20</v>
      </c>
      <c r="AJ112" s="50" t="str">
        <f t="shared" ca="1" si="63"/>
        <v/>
      </c>
      <c r="AK112" s="50" t="str">
        <f t="shared" ca="1" si="64"/>
        <v/>
      </c>
      <c r="AL112" s="50" t="str">
        <f t="shared" ca="1" si="65"/>
        <v/>
      </c>
      <c r="AM112" s="50" t="str">
        <f t="shared" ca="1" si="66"/>
        <v/>
      </c>
      <c r="AN112" s="50" t="str">
        <f t="shared" ca="1" si="67"/>
        <v/>
      </c>
      <c r="AO112" s="50" t="str">
        <f t="shared" ca="1" si="68"/>
        <v/>
      </c>
    </row>
    <row r="113" spans="2:41" x14ac:dyDescent="0.3">
      <c r="I113" s="50">
        <v>19</v>
      </c>
      <c r="J113" s="99">
        <f ca="1">IF(OFFSET(DATA!$A$94,LOOK!$I113+$E$3*120,LOOK!J$94)=0,"",ROUND(OFFSET(DATA!$A$64,LOOK!$I113+$E$3*120,LOOK!J$94)/OFFSET(DATA!$A$94,LOOK!$I113+$E$3*120,LOOK!J$94),3)-ROW()/10000000)</f>
        <v>-1.13E-5</v>
      </c>
      <c r="K113" s="99">
        <f ca="1">IF(OFFSET(DATA!$A$94,LOOK!$I113+$E$3*120,LOOK!K$94)=0,"",ROUND(OFFSET(DATA!$A$64,LOOK!$I113+$E$3*120,LOOK!K$94)/OFFSET(DATA!$A$94,LOOK!$I113+$E$3*120,LOOK!K$94),3)-ROW()/10000000)</f>
        <v>-1.13E-5</v>
      </c>
      <c r="L113" s="99">
        <f ca="1">IF(OFFSET(DATA!$A$94,LOOK!$I113+$E$3*120,LOOK!L$94)=0,"",ROUND(OFFSET(DATA!$A$64,LOOK!$I113+$E$3*120,LOOK!L$94)/OFFSET(DATA!$A$94,LOOK!$I113+$E$3*120,LOOK!L$94),3)-ROW()/10000000)</f>
        <v>-1.13E-5</v>
      </c>
      <c r="M113" s="99">
        <f ca="1">IF(OFFSET(DATA!$A$94,LOOK!$I113+$E$3*120,LOOK!M$94)=0,"",ROUND(OFFSET(DATA!$A$64,LOOK!$I113+$E$3*120,LOOK!M$94)/OFFSET(DATA!$A$94,LOOK!$I113+$E$3*120,LOOK!M$94),3)-ROW()/10000000)</f>
        <v>-1.13E-5</v>
      </c>
      <c r="N113" s="99">
        <f ca="1">IF(OFFSET(DATA!$A$94,LOOK!$I113+$E$3*120,LOOK!N$94)=0,"",ROUND(OFFSET(DATA!$A$64,LOOK!$I113+$E$3*120,LOOK!N$94)/OFFSET(DATA!$A$94,LOOK!$I113+$E$3*120,LOOK!N$94),3)-ROW()/10000000)</f>
        <v>-1.13E-5</v>
      </c>
      <c r="O113" s="99">
        <f ca="1">IF(OFFSET(DATA!$A$94,LOOK!$I113+$E$3*120,LOOK!O$94)=0,"",ROUND(OFFSET(DATA!$A$64,LOOK!$I113+$E$3*120,LOOK!O$94)/OFFSET(DATA!$A$94,LOOK!$I113+$E$3*120,LOOK!O$94),3)-ROW()/10000000)</f>
        <v>-1.13E-5</v>
      </c>
      <c r="P113" s="99" t="str">
        <f ca="1">IF(OFFSET(DATA!$A$94,LOOK!$I113+$E$3*120,LOOK!P$94)=0,"",ROUND(OFFSET(DATA!$A$64,LOOK!$I113+$E$3*120,LOOK!P$94)/OFFSET(DATA!$A$94,LOOK!$I113+$E$3*120,LOOK!P$94),3)-ROW()/10000000)</f>
        <v/>
      </c>
      <c r="Q113" s="99" t="str">
        <f ca="1">IF(OFFSET(DATA!$A$94,LOOK!$I113+$E$3*120,LOOK!Q$94)=0,"",ROUND(OFFSET(DATA!$A$64,LOOK!$I113+$E$3*120,LOOK!Q$94)/OFFSET(DATA!$A$94,LOOK!$I113+$E$3*120,LOOK!Q$94),3)-ROW()/10000000)</f>
        <v/>
      </c>
      <c r="R113" s="99" t="str">
        <f ca="1">IF(OFFSET(DATA!$A$94,LOOK!$I113+$E$3*120,LOOK!R$94)=0,"",ROUND(OFFSET(DATA!$A$64,LOOK!$I113+$E$3*120,LOOK!R$94)/OFFSET(DATA!$A$94,LOOK!$I113+$E$3*120,LOOK!R$94),3)-ROW()/10000000)</f>
        <v/>
      </c>
      <c r="S113" s="99" t="str">
        <f ca="1">IF(OFFSET(DATA!$A$94,LOOK!$I113+$E$3*120,LOOK!S$94)=0,"",ROUND(OFFSET(DATA!$A$64,LOOK!$I113+$E$3*120,LOOK!S$94)/OFFSET(DATA!$A$94,LOOK!$I113+$E$3*120,LOOK!S$94),3)-ROW()/10000000)</f>
        <v/>
      </c>
      <c r="T113" s="99" t="str">
        <f ca="1">IF(OFFSET(DATA!$A$94,LOOK!$I113+$E$3*120,LOOK!T$94)=0,"",ROUND(OFFSET(DATA!$A$64,LOOK!$I113+$E$3*120,LOOK!T$94)/OFFSET(DATA!$A$94,LOOK!$I113+$E$3*120,LOOK!T$94),3)-ROW()/10000000)</f>
        <v/>
      </c>
      <c r="U113" s="99" t="str">
        <f ca="1">IF(OFFSET(DATA!$A$94,LOOK!$I113+$E$3*120,LOOK!U$94)=0,"",ROUND(OFFSET(DATA!$A$64,LOOK!$I113+$E$3*120,LOOK!U$94)/OFFSET(DATA!$A$94,LOOK!$I113+$E$3*120,LOOK!U$94),3)-ROW()/10000000)</f>
        <v/>
      </c>
      <c r="V113" s="100">
        <f t="shared" ca="1" si="52"/>
        <v>-1.13E-5</v>
      </c>
      <c r="W113" s="79">
        <f t="shared" si="53"/>
        <v>0.9</v>
      </c>
      <c r="X113" s="107">
        <f ca="1">SUM(OFFSET(DATA!$B$94,LOOK!$I113+$E$3*120,0,1,LOOK!C$3))</f>
        <v>56</v>
      </c>
      <c r="Y113" s="101">
        <f t="shared" ca="1" si="54"/>
        <v>-1.13E-5</v>
      </c>
      <c r="Z113" s="50">
        <f t="shared" ca="1" si="55"/>
        <v>21</v>
      </c>
      <c r="AA113" s="50">
        <f t="shared" ca="1" si="50"/>
        <v>17</v>
      </c>
      <c r="AB113" s="78">
        <f t="shared" ca="1" si="56"/>
        <v>-1.11E-5</v>
      </c>
      <c r="AD113" s="50">
        <f t="shared" ca="1" si="57"/>
        <v>21</v>
      </c>
      <c r="AE113" s="50">
        <f t="shared" ca="1" si="58"/>
        <v>21</v>
      </c>
      <c r="AF113" s="50">
        <f t="shared" ca="1" si="59"/>
        <v>22</v>
      </c>
      <c r="AG113" s="50">
        <f t="shared" ca="1" si="60"/>
        <v>21</v>
      </c>
      <c r="AH113" s="50">
        <f t="shared" ca="1" si="61"/>
        <v>22</v>
      </c>
      <c r="AI113" s="50">
        <f t="shared" ca="1" si="62"/>
        <v>21</v>
      </c>
      <c r="AJ113" s="50" t="str">
        <f t="shared" ca="1" si="63"/>
        <v/>
      </c>
      <c r="AK113" s="50" t="str">
        <f t="shared" ca="1" si="64"/>
        <v/>
      </c>
      <c r="AL113" s="50" t="str">
        <f t="shared" ca="1" si="65"/>
        <v/>
      </c>
      <c r="AM113" s="50" t="str">
        <f t="shared" ca="1" si="66"/>
        <v/>
      </c>
      <c r="AN113" s="50" t="str">
        <f t="shared" ca="1" si="67"/>
        <v/>
      </c>
      <c r="AO113" s="50" t="str">
        <f t="shared" ca="1" si="68"/>
        <v/>
      </c>
    </row>
    <row r="114" spans="2:41" x14ac:dyDescent="0.3">
      <c r="I114" s="50">
        <v>20</v>
      </c>
      <c r="J114" s="99">
        <f ca="1">IF(OFFSET(DATA!$A$94,LOOK!$I114+$E$3*120,LOOK!J$94)=0,"",ROUND(OFFSET(DATA!$A$64,LOOK!$I114+$E$3*120,LOOK!J$94)/OFFSET(DATA!$A$94,LOOK!$I114+$E$3*120,LOOK!J$94),3)-ROW()/10000000)</f>
        <v>-1.1399999999999999E-5</v>
      </c>
      <c r="K114" s="99">
        <f ca="1">IF(OFFSET(DATA!$A$94,LOOK!$I114+$E$3*120,LOOK!K$94)=0,"",ROUND(OFFSET(DATA!$A$64,LOOK!$I114+$E$3*120,LOOK!K$94)/OFFSET(DATA!$A$94,LOOK!$I114+$E$3*120,LOOK!K$94),3)-ROW()/10000000)</f>
        <v>-1.1399999999999999E-5</v>
      </c>
      <c r="L114" s="99">
        <f ca="1">IF(OFFSET(DATA!$A$94,LOOK!$I114+$E$3*120,LOOK!L$94)=0,"",ROUND(OFFSET(DATA!$A$64,LOOK!$I114+$E$3*120,LOOK!L$94)/OFFSET(DATA!$A$94,LOOK!$I114+$E$3*120,LOOK!L$94),3)-ROW()/10000000)</f>
        <v>4.4988599999999997E-2</v>
      </c>
      <c r="M114" s="99">
        <f ca="1">IF(OFFSET(DATA!$A$94,LOOK!$I114+$E$3*120,LOOK!M$94)=0,"",ROUND(OFFSET(DATA!$A$64,LOOK!$I114+$E$3*120,LOOK!M$94)/OFFSET(DATA!$A$94,LOOK!$I114+$E$3*120,LOOK!M$94),3)-ROW()/10000000)</f>
        <v>-1.1399999999999999E-5</v>
      </c>
      <c r="N114" s="99">
        <f ca="1">IF(OFFSET(DATA!$A$94,LOOK!$I114+$E$3*120,LOOK!N$94)=0,"",ROUND(OFFSET(DATA!$A$64,LOOK!$I114+$E$3*120,LOOK!N$94)/OFFSET(DATA!$A$94,LOOK!$I114+$E$3*120,LOOK!N$94),3)-ROW()/10000000)</f>
        <v>-1.1399999999999999E-5</v>
      </c>
      <c r="O114" s="99">
        <f ca="1">IF(OFFSET(DATA!$A$94,LOOK!$I114+$E$3*120,LOOK!O$94)=0,"",ROUND(OFFSET(DATA!$A$64,LOOK!$I114+$E$3*120,LOOK!O$94)/OFFSET(DATA!$A$94,LOOK!$I114+$E$3*120,LOOK!O$94),3)-ROW()/10000000)</f>
        <v>-1.1399999999999999E-5</v>
      </c>
      <c r="P114" s="99" t="str">
        <f ca="1">IF(OFFSET(DATA!$A$94,LOOK!$I114+$E$3*120,LOOK!P$94)=0,"",ROUND(OFFSET(DATA!$A$64,LOOK!$I114+$E$3*120,LOOK!P$94)/OFFSET(DATA!$A$94,LOOK!$I114+$E$3*120,LOOK!P$94),3)-ROW()/10000000)</f>
        <v/>
      </c>
      <c r="Q114" s="99" t="str">
        <f ca="1">IF(OFFSET(DATA!$A$94,LOOK!$I114+$E$3*120,LOOK!Q$94)=0,"",ROUND(OFFSET(DATA!$A$64,LOOK!$I114+$E$3*120,LOOK!Q$94)/OFFSET(DATA!$A$94,LOOK!$I114+$E$3*120,LOOK!Q$94),3)-ROW()/10000000)</f>
        <v/>
      </c>
      <c r="R114" s="99" t="str">
        <f ca="1">IF(OFFSET(DATA!$A$94,LOOK!$I114+$E$3*120,LOOK!R$94)=0,"",ROUND(OFFSET(DATA!$A$64,LOOK!$I114+$E$3*120,LOOK!R$94)/OFFSET(DATA!$A$94,LOOK!$I114+$E$3*120,LOOK!R$94),3)-ROW()/10000000)</f>
        <v/>
      </c>
      <c r="S114" s="99" t="str">
        <f ca="1">IF(OFFSET(DATA!$A$94,LOOK!$I114+$E$3*120,LOOK!S$94)=0,"",ROUND(OFFSET(DATA!$A$64,LOOK!$I114+$E$3*120,LOOK!S$94)/OFFSET(DATA!$A$94,LOOK!$I114+$E$3*120,LOOK!S$94),3)-ROW()/10000000)</f>
        <v/>
      </c>
      <c r="T114" s="99" t="str">
        <f ca="1">IF(OFFSET(DATA!$A$94,LOOK!$I114+$E$3*120,LOOK!T$94)=0,"",ROUND(OFFSET(DATA!$A$64,LOOK!$I114+$E$3*120,LOOK!T$94)/OFFSET(DATA!$A$94,LOOK!$I114+$E$3*120,LOOK!T$94),3)-ROW()/10000000)</f>
        <v/>
      </c>
      <c r="U114" s="99" t="str">
        <f ca="1">IF(OFFSET(DATA!$A$94,LOOK!$I114+$E$3*120,LOOK!U$94)=0,"",ROUND(OFFSET(DATA!$A$64,LOOK!$I114+$E$3*120,LOOK!U$94)/OFFSET(DATA!$A$94,LOOK!$I114+$E$3*120,LOOK!U$94),3)-ROW()/10000000)</f>
        <v/>
      </c>
      <c r="V114" s="100">
        <f t="shared" ca="1" si="52"/>
        <v>1.0988599999999999E-2</v>
      </c>
      <c r="W114" s="79">
        <f t="shared" si="53"/>
        <v>0.9</v>
      </c>
      <c r="X114" s="107">
        <f ca="1">SUM(OFFSET(DATA!$B$94,LOOK!$I114+$E$3*120,0,1,LOOK!C$3))</f>
        <v>96</v>
      </c>
      <c r="Y114" s="101">
        <f t="shared" ca="1" si="54"/>
        <v>-1.1399999999999999E-5</v>
      </c>
      <c r="Z114" s="50">
        <f t="shared" ca="1" si="55"/>
        <v>22</v>
      </c>
      <c r="AA114" s="50">
        <f t="shared" ca="1" si="50"/>
        <v>18</v>
      </c>
      <c r="AB114" s="78">
        <f t="shared" ca="1" si="56"/>
        <v>-1.1199999999999999E-5</v>
      </c>
      <c r="AD114" s="50">
        <f t="shared" ca="1" si="57"/>
        <v>22</v>
      </c>
      <c r="AE114" s="50">
        <f t="shared" ca="1" si="58"/>
        <v>22</v>
      </c>
      <c r="AF114" s="50">
        <f t="shared" ca="1" si="59"/>
        <v>2</v>
      </c>
      <c r="AG114" s="50">
        <f t="shared" ca="1" si="60"/>
        <v>22</v>
      </c>
      <c r="AH114" s="50">
        <f t="shared" ca="1" si="61"/>
        <v>23</v>
      </c>
      <c r="AI114" s="50">
        <f t="shared" ca="1" si="62"/>
        <v>22</v>
      </c>
      <c r="AJ114" s="50" t="str">
        <f t="shared" ca="1" si="63"/>
        <v/>
      </c>
      <c r="AK114" s="50" t="str">
        <f t="shared" ca="1" si="64"/>
        <v/>
      </c>
      <c r="AL114" s="50" t="str">
        <f t="shared" ca="1" si="65"/>
        <v/>
      </c>
      <c r="AM114" s="50" t="str">
        <f t="shared" ca="1" si="66"/>
        <v/>
      </c>
      <c r="AN114" s="50" t="str">
        <f t="shared" ca="1" si="67"/>
        <v/>
      </c>
      <c r="AO114" s="50" t="str">
        <f t="shared" ca="1" si="68"/>
        <v/>
      </c>
    </row>
    <row r="115" spans="2:41" x14ac:dyDescent="0.3">
      <c r="I115" s="50">
        <v>21</v>
      </c>
      <c r="J115" s="99">
        <f ca="1">IF(OFFSET(DATA!$A$94,LOOK!$I115+$E$3*120,LOOK!J$94)=0,"",ROUND(OFFSET(DATA!$A$64,LOOK!$I115+$E$3*120,LOOK!J$94)/OFFSET(DATA!$A$94,LOOK!$I115+$E$3*120,LOOK!J$94),3)-ROW()/10000000)</f>
        <v>3.59885E-2</v>
      </c>
      <c r="K115" s="99">
        <f ca="1">IF(OFFSET(DATA!$A$94,LOOK!$I115+$E$3*120,LOOK!K$94)=0,"",ROUND(OFFSET(DATA!$A$64,LOOK!$I115+$E$3*120,LOOK!K$94)/OFFSET(DATA!$A$94,LOOK!$I115+$E$3*120,LOOK!K$94),3)-ROW()/10000000)</f>
        <v>3.0988499999999999E-2</v>
      </c>
      <c r="L115" s="99">
        <f ca="1">IF(OFFSET(DATA!$A$94,LOOK!$I115+$E$3*120,LOOK!L$94)=0,"",ROUND(OFFSET(DATA!$A$64,LOOK!$I115+$E$3*120,LOOK!L$94)/OFFSET(DATA!$A$94,LOOK!$I115+$E$3*120,LOOK!L$94),3)-ROW()/10000000)</f>
        <v>5.99885E-2</v>
      </c>
      <c r="M115" s="99">
        <f ca="1">IF(OFFSET(DATA!$A$94,LOOK!$I115+$E$3*120,LOOK!M$94)=0,"",ROUND(OFFSET(DATA!$A$64,LOOK!$I115+$E$3*120,LOOK!M$94)/OFFSET(DATA!$A$94,LOOK!$I115+$E$3*120,LOOK!M$94),3)-ROW()/10000000)</f>
        <v>5.5988500000000004E-2</v>
      </c>
      <c r="N115" s="99">
        <f ca="1">IF(OFFSET(DATA!$A$94,LOOK!$I115+$E$3*120,LOOK!N$94)=0,"",ROUND(OFFSET(DATA!$A$64,LOOK!$I115+$E$3*120,LOOK!N$94)/OFFSET(DATA!$A$94,LOOK!$I115+$E$3*120,LOOK!N$94),3)-ROW()/10000000)</f>
        <v>3.9988500000000003E-2</v>
      </c>
      <c r="O115" s="99">
        <f ca="1">IF(OFFSET(DATA!$A$94,LOOK!$I115+$E$3*120,LOOK!O$94)=0,"",ROUND(OFFSET(DATA!$A$64,LOOK!$I115+$E$3*120,LOOK!O$94)/OFFSET(DATA!$A$94,LOOK!$I115+$E$3*120,LOOK!O$94),3)-ROW()/10000000)</f>
        <v>3.59885E-2</v>
      </c>
      <c r="P115" s="99" t="str">
        <f ca="1">IF(OFFSET(DATA!$A$94,LOOK!$I115+$E$3*120,LOOK!P$94)=0,"",ROUND(OFFSET(DATA!$A$64,LOOK!$I115+$E$3*120,LOOK!P$94)/OFFSET(DATA!$A$94,LOOK!$I115+$E$3*120,LOOK!P$94),3)-ROW()/10000000)</f>
        <v/>
      </c>
      <c r="Q115" s="99" t="str">
        <f ca="1">IF(OFFSET(DATA!$A$94,LOOK!$I115+$E$3*120,LOOK!Q$94)=0,"",ROUND(OFFSET(DATA!$A$64,LOOK!$I115+$E$3*120,LOOK!Q$94)/OFFSET(DATA!$A$94,LOOK!$I115+$E$3*120,LOOK!Q$94),3)-ROW()/10000000)</f>
        <v/>
      </c>
      <c r="R115" s="99" t="str">
        <f ca="1">IF(OFFSET(DATA!$A$94,LOOK!$I115+$E$3*120,LOOK!R$94)=0,"",ROUND(OFFSET(DATA!$A$64,LOOK!$I115+$E$3*120,LOOK!R$94)/OFFSET(DATA!$A$94,LOOK!$I115+$E$3*120,LOOK!R$94),3)-ROW()/10000000)</f>
        <v/>
      </c>
      <c r="S115" s="99" t="str">
        <f ca="1">IF(OFFSET(DATA!$A$94,LOOK!$I115+$E$3*120,LOOK!S$94)=0,"",ROUND(OFFSET(DATA!$A$64,LOOK!$I115+$E$3*120,LOOK!S$94)/OFFSET(DATA!$A$94,LOOK!$I115+$E$3*120,LOOK!S$94),3)-ROW()/10000000)</f>
        <v/>
      </c>
      <c r="T115" s="99" t="str">
        <f ca="1">IF(OFFSET(DATA!$A$94,LOOK!$I115+$E$3*120,LOOK!T$94)=0,"",ROUND(OFFSET(DATA!$A$64,LOOK!$I115+$E$3*120,LOOK!T$94)/OFFSET(DATA!$A$94,LOOK!$I115+$E$3*120,LOOK!T$94),3)-ROW()/10000000)</f>
        <v/>
      </c>
      <c r="U115" s="99" t="str">
        <f ca="1">IF(OFFSET(DATA!$A$94,LOOK!$I115+$E$3*120,LOOK!U$94)=0,"",ROUND(OFFSET(DATA!$A$64,LOOK!$I115+$E$3*120,LOOK!U$94)/OFFSET(DATA!$A$94,LOOK!$I115+$E$3*120,LOOK!U$94),3)-ROW()/10000000)</f>
        <v/>
      </c>
      <c r="V115" s="100">
        <f t="shared" ca="1" si="52"/>
        <v>4.5988500000000002E-2</v>
      </c>
      <c r="W115" s="79">
        <f t="shared" si="53"/>
        <v>0.9</v>
      </c>
      <c r="X115" s="107">
        <f ca="1">SUM(OFFSET(DATA!$B$94,LOOK!$I115+$E$3*120,0,1,LOOK!C$3))</f>
        <v>252</v>
      </c>
      <c r="Y115" s="101">
        <f t="shared" ca="1" si="54"/>
        <v>5.5988500000000004E-2</v>
      </c>
      <c r="Z115" s="50">
        <f t="shared" ca="1" si="55"/>
        <v>1</v>
      </c>
      <c r="AA115" s="50">
        <f t="shared" ca="1" si="50"/>
        <v>19</v>
      </c>
      <c r="AB115" s="78">
        <f t="shared" ca="1" si="56"/>
        <v>-1.13E-5</v>
      </c>
      <c r="AD115" s="50">
        <f t="shared" ca="1" si="57"/>
        <v>1</v>
      </c>
      <c r="AE115" s="50">
        <f t="shared" ca="1" si="58"/>
        <v>3</v>
      </c>
      <c r="AF115" s="50">
        <f t="shared" ca="1" si="59"/>
        <v>1</v>
      </c>
      <c r="AG115" s="50">
        <f t="shared" ca="1" si="60"/>
        <v>1</v>
      </c>
      <c r="AH115" s="50">
        <f t="shared" ca="1" si="61"/>
        <v>1</v>
      </c>
      <c r="AI115" s="50">
        <f t="shared" ca="1" si="62"/>
        <v>1</v>
      </c>
      <c r="AJ115" s="50" t="str">
        <f t="shared" ca="1" si="63"/>
        <v/>
      </c>
      <c r="AK115" s="50" t="str">
        <f t="shared" ca="1" si="64"/>
        <v/>
      </c>
      <c r="AL115" s="50" t="str">
        <f t="shared" ca="1" si="65"/>
        <v/>
      </c>
      <c r="AM115" s="50" t="str">
        <f t="shared" ca="1" si="66"/>
        <v/>
      </c>
      <c r="AN115" s="50" t="str">
        <f t="shared" ca="1" si="67"/>
        <v/>
      </c>
      <c r="AO115" s="50" t="str">
        <f t="shared" ca="1" si="68"/>
        <v/>
      </c>
    </row>
    <row r="116" spans="2:41" x14ac:dyDescent="0.3">
      <c r="I116" s="50">
        <v>22</v>
      </c>
      <c r="J116" s="99">
        <f ca="1">IF(OFFSET(DATA!$A$94,LOOK!$I116+$E$3*120,LOOK!J$94)=0,"",ROUND(OFFSET(DATA!$A$64,LOOK!$I116+$E$3*120,LOOK!J$94)/OFFSET(DATA!$A$94,LOOK!$I116+$E$3*120,LOOK!J$94),3)-ROW()/10000000)</f>
        <v>7.9883999999999997E-3</v>
      </c>
      <c r="K116" s="99">
        <f ca="1">IF(OFFSET(DATA!$A$94,LOOK!$I116+$E$3*120,LOOK!K$94)=0,"",ROUND(OFFSET(DATA!$A$64,LOOK!$I116+$E$3*120,LOOK!K$94)/OFFSET(DATA!$A$94,LOOK!$I116+$E$3*120,LOOK!K$94),3)-ROW()/10000000)</f>
        <v>2.0988400000000001E-2</v>
      </c>
      <c r="L116" s="99">
        <f ca="1">IF(OFFSET(DATA!$A$94,LOOK!$I116+$E$3*120,LOOK!L$94)=0,"",ROUND(OFFSET(DATA!$A$64,LOOK!$I116+$E$3*120,LOOK!L$94)/OFFSET(DATA!$A$94,LOOK!$I116+$E$3*120,LOOK!L$94),3)-ROW()/10000000)</f>
        <v>2.39884E-2</v>
      </c>
      <c r="M116" s="99">
        <f ca="1">IF(OFFSET(DATA!$A$94,LOOK!$I116+$E$3*120,LOOK!M$94)=0,"",ROUND(OFFSET(DATA!$A$64,LOOK!$I116+$E$3*120,LOOK!M$94)/OFFSET(DATA!$A$94,LOOK!$I116+$E$3*120,LOOK!M$94),3)-ROW()/10000000)</f>
        <v>1.0988399999999999E-2</v>
      </c>
      <c r="N116" s="99">
        <f ca="1">IF(OFFSET(DATA!$A$94,LOOK!$I116+$E$3*120,LOOK!N$94)=0,"",ROUND(OFFSET(DATA!$A$64,LOOK!$I116+$E$3*120,LOOK!N$94)/OFFSET(DATA!$A$94,LOOK!$I116+$E$3*120,LOOK!N$94),3)-ROW()/10000000)</f>
        <v>1.2988399999999999E-2</v>
      </c>
      <c r="O116" s="99">
        <f ca="1">IF(OFFSET(DATA!$A$94,LOOK!$I116+$E$3*120,LOOK!O$94)=0,"",ROUND(OFFSET(DATA!$A$64,LOOK!$I116+$E$3*120,LOOK!O$94)/OFFSET(DATA!$A$94,LOOK!$I116+$E$3*120,LOOK!O$94),3)-ROW()/10000000)</f>
        <v>2.0988400000000001E-2</v>
      </c>
      <c r="P116" s="99" t="str">
        <f ca="1">IF(OFFSET(DATA!$A$94,LOOK!$I116+$E$3*120,LOOK!P$94)=0,"",ROUND(OFFSET(DATA!$A$64,LOOK!$I116+$E$3*120,LOOK!P$94)/OFFSET(DATA!$A$94,LOOK!$I116+$E$3*120,LOOK!P$94),3)-ROW()/10000000)</f>
        <v/>
      </c>
      <c r="Q116" s="99" t="str">
        <f ca="1">IF(OFFSET(DATA!$A$94,LOOK!$I116+$E$3*120,LOOK!Q$94)=0,"",ROUND(OFFSET(DATA!$A$64,LOOK!$I116+$E$3*120,LOOK!Q$94)/OFFSET(DATA!$A$94,LOOK!$I116+$E$3*120,LOOK!Q$94),3)-ROW()/10000000)</f>
        <v/>
      </c>
      <c r="R116" s="99" t="str">
        <f ca="1">IF(OFFSET(DATA!$A$94,LOOK!$I116+$E$3*120,LOOK!R$94)=0,"",ROUND(OFFSET(DATA!$A$64,LOOK!$I116+$E$3*120,LOOK!R$94)/OFFSET(DATA!$A$94,LOOK!$I116+$E$3*120,LOOK!R$94),3)-ROW()/10000000)</f>
        <v/>
      </c>
      <c r="S116" s="99" t="str">
        <f ca="1">IF(OFFSET(DATA!$A$94,LOOK!$I116+$E$3*120,LOOK!S$94)=0,"",ROUND(OFFSET(DATA!$A$64,LOOK!$I116+$E$3*120,LOOK!S$94)/OFFSET(DATA!$A$94,LOOK!$I116+$E$3*120,LOOK!S$94),3)-ROW()/10000000)</f>
        <v/>
      </c>
      <c r="T116" s="99" t="str">
        <f ca="1">IF(OFFSET(DATA!$A$94,LOOK!$I116+$E$3*120,LOOK!T$94)=0,"",ROUND(OFFSET(DATA!$A$64,LOOK!$I116+$E$3*120,LOOK!T$94)/OFFSET(DATA!$A$94,LOOK!$I116+$E$3*120,LOOK!T$94),3)-ROW()/10000000)</f>
        <v/>
      </c>
      <c r="U116" s="99" t="str">
        <f ca="1">IF(OFFSET(DATA!$A$94,LOOK!$I116+$E$3*120,LOOK!U$94)=0,"",ROUND(OFFSET(DATA!$A$64,LOOK!$I116+$E$3*120,LOOK!U$94)/OFFSET(DATA!$A$94,LOOK!$I116+$E$3*120,LOOK!U$94),3)-ROW()/10000000)</f>
        <v/>
      </c>
      <c r="V116" s="100">
        <f t="shared" ca="1" si="52"/>
        <v>1.59884E-2</v>
      </c>
      <c r="W116" s="79">
        <f t="shared" si="53"/>
        <v>0.9</v>
      </c>
      <c r="X116" s="107">
        <f ca="1">SUM(OFFSET(DATA!$B$94,LOOK!$I116+$E$3*120,0,1,LOOK!C$3))</f>
        <v>393</v>
      </c>
      <c r="Y116" s="101">
        <f t="shared" ca="1" si="54"/>
        <v>1.0988399999999999E-2</v>
      </c>
      <c r="Z116" s="50">
        <f t="shared" ca="1" si="55"/>
        <v>4</v>
      </c>
      <c r="AA116" s="50">
        <f t="shared" ca="1" si="50"/>
        <v>20</v>
      </c>
      <c r="AB116" s="78">
        <f t="shared" ca="1" si="56"/>
        <v>-1.1399999999999999E-5</v>
      </c>
      <c r="AD116" s="50">
        <f t="shared" ca="1" si="57"/>
        <v>7</v>
      </c>
      <c r="AE116" s="50">
        <f t="shared" ca="1" si="58"/>
        <v>7</v>
      </c>
      <c r="AF116" s="50">
        <f t="shared" ca="1" si="59"/>
        <v>6</v>
      </c>
      <c r="AG116" s="50">
        <f t="shared" ca="1" si="60"/>
        <v>4</v>
      </c>
      <c r="AH116" s="50">
        <f t="shared" ca="1" si="61"/>
        <v>5</v>
      </c>
      <c r="AI116" s="50">
        <f t="shared" ca="1" si="62"/>
        <v>3</v>
      </c>
      <c r="AJ116" s="50" t="str">
        <f t="shared" ca="1" si="63"/>
        <v/>
      </c>
      <c r="AK116" s="50" t="str">
        <f t="shared" ca="1" si="64"/>
        <v/>
      </c>
      <c r="AL116" s="50" t="str">
        <f t="shared" ca="1" si="65"/>
        <v/>
      </c>
      <c r="AM116" s="50" t="str">
        <f t="shared" ca="1" si="66"/>
        <v/>
      </c>
      <c r="AN116" s="50" t="str">
        <f t="shared" ca="1" si="67"/>
        <v/>
      </c>
      <c r="AO116" s="50" t="str">
        <f t="shared" ca="1" si="68"/>
        <v/>
      </c>
    </row>
    <row r="117" spans="2:41" x14ac:dyDescent="0.3">
      <c r="I117" s="50">
        <v>23</v>
      </c>
      <c r="J117" s="99">
        <f ca="1">IF(OFFSET(DATA!$A$94,LOOK!$I117+$E$3*120,LOOK!J$94)=0,"",ROUND(OFFSET(DATA!$A$64,LOOK!$I117+$E$3*120,LOOK!J$94)/OFFSET(DATA!$A$94,LOOK!$I117+$E$3*120,LOOK!J$94),3)-ROW()/10000000)</f>
        <v>-1.17E-5</v>
      </c>
      <c r="K117" s="99">
        <f ca="1">IF(OFFSET(DATA!$A$94,LOOK!$I117+$E$3*120,LOOK!K$94)=0,"",ROUND(OFFSET(DATA!$A$64,LOOK!$I117+$E$3*120,LOOK!K$94)/OFFSET(DATA!$A$94,LOOK!$I117+$E$3*120,LOOK!K$94),3)-ROW()/10000000)</f>
        <v>-1.17E-5</v>
      </c>
      <c r="L117" s="99">
        <f ca="1">IF(OFFSET(DATA!$A$94,LOOK!$I117+$E$3*120,LOOK!L$94)=0,"",ROUND(OFFSET(DATA!$A$64,LOOK!$I117+$E$3*120,LOOK!L$94)/OFFSET(DATA!$A$94,LOOK!$I117+$E$3*120,LOOK!L$94),3)-ROW()/10000000)</f>
        <v>-1.17E-5</v>
      </c>
      <c r="M117" s="99">
        <f ca="1">IF(OFFSET(DATA!$A$94,LOOK!$I117+$E$3*120,LOOK!M$94)=0,"",ROUND(OFFSET(DATA!$A$64,LOOK!$I117+$E$3*120,LOOK!M$94)/OFFSET(DATA!$A$94,LOOK!$I117+$E$3*120,LOOK!M$94),3)-ROW()/10000000)</f>
        <v>-1.17E-5</v>
      </c>
      <c r="N117" s="99">
        <f ca="1">IF(OFFSET(DATA!$A$94,LOOK!$I117+$E$3*120,LOOK!N$94)=0,"",ROUND(OFFSET(DATA!$A$64,LOOK!$I117+$E$3*120,LOOK!N$94)/OFFSET(DATA!$A$94,LOOK!$I117+$E$3*120,LOOK!N$94),3)-ROW()/10000000)</f>
        <v>9.9883000000000003E-3</v>
      </c>
      <c r="O117" s="99">
        <f ca="1">IF(OFFSET(DATA!$A$94,LOOK!$I117+$E$3*120,LOOK!O$94)=0,"",ROUND(OFFSET(DATA!$A$64,LOOK!$I117+$E$3*120,LOOK!O$94)/OFFSET(DATA!$A$94,LOOK!$I117+$E$3*120,LOOK!O$94),3)-ROW()/10000000)</f>
        <v>-1.17E-5</v>
      </c>
      <c r="P117" s="99" t="str">
        <f ca="1">IF(OFFSET(DATA!$A$94,LOOK!$I117+$E$3*120,LOOK!P$94)=0,"",ROUND(OFFSET(DATA!$A$64,LOOK!$I117+$E$3*120,LOOK!P$94)/OFFSET(DATA!$A$94,LOOK!$I117+$E$3*120,LOOK!P$94),3)-ROW()/10000000)</f>
        <v/>
      </c>
      <c r="Q117" s="99" t="str">
        <f ca="1">IF(OFFSET(DATA!$A$94,LOOK!$I117+$E$3*120,LOOK!Q$94)=0,"",ROUND(OFFSET(DATA!$A$64,LOOK!$I117+$E$3*120,LOOK!Q$94)/OFFSET(DATA!$A$94,LOOK!$I117+$E$3*120,LOOK!Q$94),3)-ROW()/10000000)</f>
        <v/>
      </c>
      <c r="R117" s="99" t="str">
        <f ca="1">IF(OFFSET(DATA!$A$94,LOOK!$I117+$E$3*120,LOOK!R$94)=0,"",ROUND(OFFSET(DATA!$A$64,LOOK!$I117+$E$3*120,LOOK!R$94)/OFFSET(DATA!$A$94,LOOK!$I117+$E$3*120,LOOK!R$94),3)-ROW()/10000000)</f>
        <v/>
      </c>
      <c r="S117" s="99" t="str">
        <f ca="1">IF(OFFSET(DATA!$A$94,LOOK!$I117+$E$3*120,LOOK!S$94)=0,"",ROUND(OFFSET(DATA!$A$64,LOOK!$I117+$E$3*120,LOOK!S$94)/OFFSET(DATA!$A$94,LOOK!$I117+$E$3*120,LOOK!S$94),3)-ROW()/10000000)</f>
        <v/>
      </c>
      <c r="T117" s="99" t="str">
        <f ca="1">IF(OFFSET(DATA!$A$94,LOOK!$I117+$E$3*120,LOOK!T$94)=0,"",ROUND(OFFSET(DATA!$A$64,LOOK!$I117+$E$3*120,LOOK!T$94)/OFFSET(DATA!$A$94,LOOK!$I117+$E$3*120,LOOK!T$94),3)-ROW()/10000000)</f>
        <v/>
      </c>
      <c r="U117" s="99" t="str">
        <f ca="1">IF(OFFSET(DATA!$A$94,LOOK!$I117+$E$3*120,LOOK!U$94)=0,"",ROUND(OFFSET(DATA!$A$64,LOOK!$I117+$E$3*120,LOOK!U$94)/OFFSET(DATA!$A$94,LOOK!$I117+$E$3*120,LOOK!U$94),3)-ROW()/10000000)</f>
        <v/>
      </c>
      <c r="V117" s="100">
        <f t="shared" ca="1" si="52"/>
        <v>-1.17E-5</v>
      </c>
      <c r="W117" s="79">
        <f t="shared" si="53"/>
        <v>0.9</v>
      </c>
      <c r="X117" s="107">
        <f ca="1">SUM(OFFSET(DATA!$B$94,LOOK!$I117+$E$3*120,0,1,LOOK!C$3))</f>
        <v>525</v>
      </c>
      <c r="Y117" s="101">
        <f t="shared" ca="1" si="54"/>
        <v>-1.17E-5</v>
      </c>
      <c r="Z117" s="50">
        <f t="shared" ca="1" si="55"/>
        <v>23</v>
      </c>
      <c r="AA117" s="50">
        <f t="shared" ca="1" si="50"/>
        <v>23</v>
      </c>
      <c r="AB117" s="78">
        <f t="shared" ca="1" si="56"/>
        <v>-1.17E-5</v>
      </c>
      <c r="AD117" s="50">
        <f t="shared" ca="1" si="57"/>
        <v>23</v>
      </c>
      <c r="AE117" s="50">
        <f t="shared" ca="1" si="58"/>
        <v>23</v>
      </c>
      <c r="AF117" s="50">
        <f t="shared" ca="1" si="59"/>
        <v>23</v>
      </c>
      <c r="AG117" s="50">
        <f t="shared" ca="1" si="60"/>
        <v>23</v>
      </c>
      <c r="AH117" s="50">
        <f t="shared" ca="1" si="61"/>
        <v>6</v>
      </c>
      <c r="AI117" s="50">
        <f t="shared" ca="1" si="62"/>
        <v>23</v>
      </c>
      <c r="AJ117" s="50" t="str">
        <f t="shared" ca="1" si="63"/>
        <v/>
      </c>
      <c r="AK117" s="50" t="str">
        <f t="shared" ca="1" si="64"/>
        <v/>
      </c>
      <c r="AL117" s="50" t="str">
        <f t="shared" ca="1" si="65"/>
        <v/>
      </c>
      <c r="AM117" s="50" t="str">
        <f t="shared" ca="1" si="66"/>
        <v/>
      </c>
      <c r="AN117" s="50" t="str">
        <f t="shared" ca="1" si="67"/>
        <v/>
      </c>
      <c r="AO117" s="50" t="str">
        <f t="shared" ca="1" si="68"/>
        <v/>
      </c>
    </row>
    <row r="118" spans="2:41" x14ac:dyDescent="0.3">
      <c r="I118" s="90">
        <v>24</v>
      </c>
      <c r="J118" s="99">
        <f ca="1">IF(OFFSET(DATA!$A$94,LOOK!$I118+$E$3*120,LOOK!J$94)=0,"",ROUND(OFFSET(DATA!$A$64,LOOK!$I118+$E$3*120,LOOK!J$94)/OFFSET(DATA!$A$94,LOOK!$I118+$E$3*120,LOOK!J$94),3)-ROW()/10000000)</f>
        <v>-1.1800000000000001E-5</v>
      </c>
      <c r="K118" s="99">
        <f ca="1">IF(OFFSET(DATA!$A$94,LOOK!$I118+$E$3*120,LOOK!K$94)=0,"",ROUND(OFFSET(DATA!$A$64,LOOK!$I118+$E$3*120,LOOK!K$94)/OFFSET(DATA!$A$94,LOOK!$I118+$E$3*120,LOOK!K$94),3)-ROW()/10000000)</f>
        <v>-1.1800000000000001E-5</v>
      </c>
      <c r="L118" s="99">
        <f ca="1">IF(OFFSET(DATA!$A$94,LOOK!$I118+$E$3*120,LOOK!L$94)=0,"",ROUND(OFFSET(DATA!$A$64,LOOK!$I118+$E$3*120,LOOK!L$94)/OFFSET(DATA!$A$94,LOOK!$I118+$E$3*120,LOOK!L$94),3)-ROW()/10000000)</f>
        <v>-1.1800000000000001E-5</v>
      </c>
      <c r="M118" s="99">
        <f ca="1">IF(OFFSET(DATA!$A$94,LOOK!$I118+$E$3*120,LOOK!M$94)=0,"",ROUND(OFFSET(DATA!$A$64,LOOK!$I118+$E$3*120,LOOK!M$94)/OFFSET(DATA!$A$94,LOOK!$I118+$E$3*120,LOOK!M$94),3)-ROW()/10000000)</f>
        <v>-1.1800000000000001E-5</v>
      </c>
      <c r="N118" s="99">
        <f ca="1">IF(OFFSET(DATA!$A$94,LOOK!$I118+$E$3*120,LOOK!N$94)=0,"",ROUND(OFFSET(DATA!$A$64,LOOK!$I118+$E$3*120,LOOK!N$94)/OFFSET(DATA!$A$94,LOOK!$I118+$E$3*120,LOOK!N$94),3)-ROW()/10000000)</f>
        <v>-1.1800000000000001E-5</v>
      </c>
      <c r="O118" s="99">
        <f ca="1">IF(OFFSET(DATA!$A$94,LOOK!$I118+$E$3*120,LOOK!O$94)=0,"",ROUND(OFFSET(DATA!$A$64,LOOK!$I118+$E$3*120,LOOK!O$94)/OFFSET(DATA!$A$94,LOOK!$I118+$E$3*120,LOOK!O$94),3)-ROW()/10000000)</f>
        <v>-1.1800000000000001E-5</v>
      </c>
      <c r="P118" s="99" t="str">
        <f ca="1">IF(OFFSET(DATA!$A$94,LOOK!$I118+$E$3*120,LOOK!P$94)=0,"",ROUND(OFFSET(DATA!$A$64,LOOK!$I118+$E$3*120,LOOK!P$94)/OFFSET(DATA!$A$94,LOOK!$I118+$E$3*120,LOOK!P$94),3)-ROW()/10000000)</f>
        <v/>
      </c>
      <c r="Q118" s="99" t="str">
        <f ca="1">IF(OFFSET(DATA!$A$94,LOOK!$I118+$E$3*120,LOOK!Q$94)=0,"",ROUND(OFFSET(DATA!$A$64,LOOK!$I118+$E$3*120,LOOK!Q$94)/OFFSET(DATA!$A$94,LOOK!$I118+$E$3*120,LOOK!Q$94),3)-ROW()/10000000)</f>
        <v/>
      </c>
      <c r="R118" s="99" t="str">
        <f ca="1">IF(OFFSET(DATA!$A$94,LOOK!$I118+$E$3*120,LOOK!R$94)=0,"",ROUND(OFFSET(DATA!$A$64,LOOK!$I118+$E$3*120,LOOK!R$94)/OFFSET(DATA!$A$94,LOOK!$I118+$E$3*120,LOOK!R$94),3)-ROW()/10000000)</f>
        <v/>
      </c>
      <c r="S118" s="99" t="str">
        <f ca="1">IF(OFFSET(DATA!$A$94,LOOK!$I118+$E$3*120,LOOK!S$94)=0,"",ROUND(OFFSET(DATA!$A$64,LOOK!$I118+$E$3*120,LOOK!S$94)/OFFSET(DATA!$A$94,LOOK!$I118+$E$3*120,LOOK!S$94),3)-ROW()/10000000)</f>
        <v/>
      </c>
      <c r="T118" s="99" t="str">
        <f ca="1">IF(OFFSET(DATA!$A$94,LOOK!$I118+$E$3*120,LOOK!T$94)=0,"",ROUND(OFFSET(DATA!$A$64,LOOK!$I118+$E$3*120,LOOK!T$94)/OFFSET(DATA!$A$94,LOOK!$I118+$E$3*120,LOOK!T$94),3)-ROW()/10000000)</f>
        <v/>
      </c>
      <c r="U118" s="99" t="str">
        <f ca="1">IF(OFFSET(DATA!$A$94,LOOK!$I118+$E$3*120,LOOK!U$94)=0,"",ROUND(OFFSET(DATA!$A$64,LOOK!$I118+$E$3*120,LOOK!U$94)/OFFSET(DATA!$A$94,LOOK!$I118+$E$3*120,LOOK!U$94),3)-ROW()/10000000)</f>
        <v/>
      </c>
      <c r="V118" s="100">
        <f t="shared" ca="1" si="52"/>
        <v>-1.1800000000000001E-5</v>
      </c>
      <c r="W118" s="105">
        <f t="shared" si="53"/>
        <v>0.9</v>
      </c>
      <c r="X118" s="108">
        <f ca="1">SUM(OFFSET(DATA!$B$94,LOOK!$I118+$E$3*120,0,1,LOOK!C$3))</f>
        <v>191</v>
      </c>
      <c r="Y118" s="101">
        <f t="shared" ca="1" si="54"/>
        <v>-1.1800000000000001E-5</v>
      </c>
      <c r="Z118" s="50">
        <f t="shared" ca="1" si="55"/>
        <v>24</v>
      </c>
      <c r="AA118" s="50">
        <f t="shared" ca="1" si="50"/>
        <v>24</v>
      </c>
      <c r="AB118" s="78">
        <f t="shared" ca="1" si="56"/>
        <v>-1.1800000000000001E-5</v>
      </c>
      <c r="AD118" s="50">
        <f t="shared" ca="1" si="57"/>
        <v>24</v>
      </c>
      <c r="AE118" s="50">
        <f t="shared" ca="1" si="58"/>
        <v>24</v>
      </c>
      <c r="AF118" s="50">
        <f t="shared" ca="1" si="59"/>
        <v>24</v>
      </c>
      <c r="AG118" s="50">
        <f t="shared" ca="1" si="60"/>
        <v>24</v>
      </c>
      <c r="AH118" s="50">
        <f t="shared" ca="1" si="61"/>
        <v>24</v>
      </c>
      <c r="AI118" s="50">
        <f t="shared" ca="1" si="62"/>
        <v>24</v>
      </c>
      <c r="AJ118" s="50" t="str">
        <f t="shared" ca="1" si="63"/>
        <v/>
      </c>
      <c r="AK118" s="50" t="str">
        <f t="shared" ca="1" si="64"/>
        <v/>
      </c>
      <c r="AL118" s="50" t="str">
        <f t="shared" ca="1" si="65"/>
        <v/>
      </c>
      <c r="AM118" s="50" t="str">
        <f t="shared" ca="1" si="66"/>
        <v/>
      </c>
      <c r="AN118" s="50" t="str">
        <f t="shared" ca="1" si="67"/>
        <v/>
      </c>
      <c r="AO118" s="50" t="str">
        <f t="shared" ca="1" si="68"/>
        <v/>
      </c>
    </row>
    <row r="119" spans="2:41" x14ac:dyDescent="0.3">
      <c r="I119" s="50">
        <v>25</v>
      </c>
      <c r="J119" s="99">
        <f ca="1">IF(OFFSET(DATA!$A$94,LOOK!$I119+$E$3*120,LOOK!J$94)=0,"",ROUND(OFFSET(DATA!$A$64,LOOK!$I119+$E$3*120,LOOK!J$94)/OFFSET(DATA!$A$94,LOOK!$I119+$E$3*120,LOOK!J$94),3)-ROW()/10000000)</f>
        <v>8.9880999999999989E-3</v>
      </c>
      <c r="K119" s="99">
        <f ca="1">IF(OFFSET(DATA!$A$94,LOOK!$I119+$E$3*120,LOOK!K$94)=0,"",ROUND(OFFSET(DATA!$A$64,LOOK!$I119+$E$3*120,LOOK!K$94)/OFFSET(DATA!$A$94,LOOK!$I119+$E$3*120,LOOK!K$94),3)-ROW()/10000000)</f>
        <v>1.0988099999999999E-2</v>
      </c>
      <c r="L119" s="99">
        <f ca="1">IF(OFFSET(DATA!$A$94,LOOK!$I119+$E$3*120,LOOK!L$94)=0,"",ROUND(OFFSET(DATA!$A$64,LOOK!$I119+$E$3*120,LOOK!L$94)/OFFSET(DATA!$A$94,LOOK!$I119+$E$3*120,LOOK!L$94),3)-ROW()/10000000)</f>
        <v>1.2988099999999999E-2</v>
      </c>
      <c r="M119" s="99">
        <f ca="1">IF(OFFSET(DATA!$A$94,LOOK!$I119+$E$3*120,LOOK!M$94)=0,"",ROUND(OFFSET(DATA!$A$64,LOOK!$I119+$E$3*120,LOOK!M$94)/OFFSET(DATA!$A$94,LOOK!$I119+$E$3*120,LOOK!M$94),3)-ROW()/10000000)</f>
        <v>5.9881000000000005E-3</v>
      </c>
      <c r="N119" s="99">
        <f ca="1">IF(OFFSET(DATA!$A$94,LOOK!$I119+$E$3*120,LOOK!N$94)=0,"",ROUND(OFFSET(DATA!$A$64,LOOK!$I119+$E$3*120,LOOK!N$94)/OFFSET(DATA!$A$94,LOOK!$I119+$E$3*120,LOOK!N$94),3)-ROW()/10000000)</f>
        <v>8.9880999999999989E-3</v>
      </c>
      <c r="O119" s="99">
        <f ca="1">IF(OFFSET(DATA!$A$94,LOOK!$I119+$E$3*120,LOOK!O$94)=0,"",ROUND(OFFSET(DATA!$A$64,LOOK!$I119+$E$3*120,LOOK!O$94)/OFFSET(DATA!$A$94,LOOK!$I119+$E$3*120,LOOK!O$94),3)-ROW()/10000000)</f>
        <v>8.9880999999999989E-3</v>
      </c>
      <c r="P119" s="99" t="str">
        <f ca="1">IF(OFFSET(DATA!$A$94,LOOK!$I119+$E$3*120,LOOK!P$94)=0,"",ROUND(OFFSET(DATA!$A$64,LOOK!$I119+$E$3*120,LOOK!P$94)/OFFSET(DATA!$A$94,LOOK!$I119+$E$3*120,LOOK!P$94),3)-ROW()/10000000)</f>
        <v/>
      </c>
      <c r="Q119" s="99" t="str">
        <f ca="1">IF(OFFSET(DATA!$A$94,LOOK!$I119+$E$3*120,LOOK!Q$94)=0,"",ROUND(OFFSET(DATA!$A$64,LOOK!$I119+$E$3*120,LOOK!Q$94)/OFFSET(DATA!$A$94,LOOK!$I119+$E$3*120,LOOK!Q$94),3)-ROW()/10000000)</f>
        <v/>
      </c>
      <c r="R119" s="99" t="str">
        <f ca="1">IF(OFFSET(DATA!$A$94,LOOK!$I119+$E$3*120,LOOK!R$94)=0,"",ROUND(OFFSET(DATA!$A$64,LOOK!$I119+$E$3*120,LOOK!R$94)/OFFSET(DATA!$A$94,LOOK!$I119+$E$3*120,LOOK!R$94),3)-ROW()/10000000)</f>
        <v/>
      </c>
      <c r="S119" s="99" t="str">
        <f ca="1">IF(OFFSET(DATA!$A$94,LOOK!$I119+$E$3*120,LOOK!S$94)=0,"",ROUND(OFFSET(DATA!$A$64,LOOK!$I119+$E$3*120,LOOK!S$94)/OFFSET(DATA!$A$94,LOOK!$I119+$E$3*120,LOOK!S$94),3)-ROW()/10000000)</f>
        <v/>
      </c>
      <c r="T119" s="99" t="str">
        <f ca="1">IF(OFFSET(DATA!$A$94,LOOK!$I119+$E$3*120,LOOK!T$94)=0,"",ROUND(OFFSET(DATA!$A$64,LOOK!$I119+$E$3*120,LOOK!T$94)/OFFSET(DATA!$A$94,LOOK!$I119+$E$3*120,LOOK!T$94),3)-ROW()/10000000)</f>
        <v/>
      </c>
      <c r="U119" s="99" t="str">
        <f ca="1">IF(OFFSET(DATA!$A$94,LOOK!$I119+$E$3*120,LOOK!U$94)=0,"",ROUND(OFFSET(DATA!$A$64,LOOK!$I119+$E$3*120,LOOK!U$94)/OFFSET(DATA!$A$94,LOOK!$I119+$E$3*120,LOOK!U$94),3)-ROW()/10000000)</f>
        <v/>
      </c>
      <c r="V119" s="100">
        <f ca="1">IF(X119=0,"",ROUND(AVERAGE(OFFSET($J119,0,0,1,$C$3)),3))</f>
        <v>0.01</v>
      </c>
      <c r="X119" s="109">
        <f ca="1">SUM(X95:X118)</f>
        <v>4584</v>
      </c>
      <c r="Z119" s="50"/>
    </row>
    <row r="123" spans="2:41" x14ac:dyDescent="0.3">
      <c r="B123" s="50">
        <f ca="1">$C$3</f>
        <v>4</v>
      </c>
      <c r="C123" s="50" t="str">
        <f>$E$1</f>
        <v>FED</v>
      </c>
      <c r="D123" s="50" t="str">
        <f>$R$1</f>
        <v>AF</v>
      </c>
      <c r="E123" s="50" t="str">
        <f>$M$1</f>
        <v>STD</v>
      </c>
      <c r="I123" s="97">
        <f ca="1">I6</f>
        <v>6</v>
      </c>
      <c r="J123" s="88" t="str">
        <f>J$5</f>
        <v>OCT 20</v>
      </c>
      <c r="K123" s="88" t="str">
        <f t="shared" ref="K123:U123" si="69">K$5</f>
        <v>NOV 20</v>
      </c>
      <c r="L123" s="88" t="str">
        <f t="shared" si="69"/>
        <v>DEC 20</v>
      </c>
      <c r="M123" s="88" t="str">
        <f t="shared" si="69"/>
        <v>JAN 21</v>
      </c>
      <c r="N123" s="88" t="str">
        <f t="shared" si="69"/>
        <v>FEB 21</v>
      </c>
      <c r="O123" s="88" t="str">
        <f t="shared" si="69"/>
        <v>MAR 21</v>
      </c>
      <c r="P123" s="88" t="str">
        <f t="shared" si="69"/>
        <v>APR 21</v>
      </c>
      <c r="Q123" s="88" t="str">
        <f t="shared" si="69"/>
        <v>MAY 21</v>
      </c>
      <c r="R123" s="88" t="str">
        <f t="shared" si="69"/>
        <v>JUN 21</v>
      </c>
      <c r="S123" s="88" t="str">
        <f t="shared" si="69"/>
        <v>JUL 21</v>
      </c>
      <c r="T123" s="88" t="str">
        <f t="shared" si="69"/>
        <v>AUG 21</v>
      </c>
      <c r="U123" s="88" t="str">
        <f t="shared" si="69"/>
        <v>SEP 21</v>
      </c>
      <c r="AD123" s="88">
        <f ca="1">I6</f>
        <v>6</v>
      </c>
    </row>
    <row r="124" spans="2:41" x14ac:dyDescent="0.3">
      <c r="B124" s="69" t="s">
        <v>12</v>
      </c>
      <c r="C124" s="69" t="s">
        <v>7</v>
      </c>
      <c r="D124" s="69" t="s">
        <v>8</v>
      </c>
      <c r="E124" s="110">
        <f>$N$2</f>
        <v>0.5</v>
      </c>
      <c r="F124" s="69" t="s">
        <v>50</v>
      </c>
      <c r="G124" s="69" t="s">
        <v>46</v>
      </c>
      <c r="I124" s="81" t="s">
        <v>12</v>
      </c>
      <c r="J124" s="69">
        <v>1</v>
      </c>
      <c r="K124" s="69">
        <v>2</v>
      </c>
      <c r="L124" s="69">
        <v>3</v>
      </c>
      <c r="M124" s="69">
        <v>4</v>
      </c>
      <c r="N124" s="69">
        <v>5</v>
      </c>
      <c r="O124" s="69">
        <v>6</v>
      </c>
      <c r="P124" s="69">
        <v>7</v>
      </c>
      <c r="Q124" s="69">
        <v>8</v>
      </c>
      <c r="R124" s="69">
        <v>9</v>
      </c>
      <c r="S124" s="69">
        <v>10</v>
      </c>
      <c r="T124" s="69">
        <v>11</v>
      </c>
      <c r="U124" s="69">
        <v>12</v>
      </c>
      <c r="AD124" s="97">
        <v>1</v>
      </c>
      <c r="AE124" s="97">
        <v>2</v>
      </c>
      <c r="AF124" s="97">
        <v>3</v>
      </c>
      <c r="AG124" s="97">
        <v>4</v>
      </c>
      <c r="AH124" s="97">
        <v>5</v>
      </c>
      <c r="AI124" s="97">
        <v>6</v>
      </c>
      <c r="AJ124" s="97">
        <v>7</v>
      </c>
      <c r="AK124" s="97">
        <v>8</v>
      </c>
      <c r="AL124" s="97">
        <v>9</v>
      </c>
      <c r="AM124" s="97">
        <v>10</v>
      </c>
      <c r="AN124" s="97">
        <v>11</v>
      </c>
      <c r="AO124" s="97">
        <v>12</v>
      </c>
    </row>
    <row r="125" spans="2:41" x14ac:dyDescent="0.3">
      <c r="B125" s="50">
        <v>1</v>
      </c>
      <c r="C125" s="49">
        <f ca="1">OFFSET(DATA!$A$4,LOOK!$B125+$R$3*60+$E$3*120,LOOK!$C$3)</f>
        <v>3</v>
      </c>
      <c r="D125" s="49">
        <f ca="1">OFFSET(DATA!$A$34,LOOK!$B125+$R$3*60+$E$3*120,LOOK!$C$3)</f>
        <v>272</v>
      </c>
      <c r="E125" s="49">
        <f ca="1">$C125-ROUND($E$124*$D125,0)</f>
        <v>-133</v>
      </c>
      <c r="F125" s="111">
        <f ca="1">E125/$E$149</f>
        <v>3.177257525083612E-2</v>
      </c>
      <c r="G125" s="50">
        <f ca="1">RANK(E125,$E$125:$E$148,1)</f>
        <v>13</v>
      </c>
      <c r="I125" s="50">
        <v>1</v>
      </c>
      <c r="J125" s="101">
        <f ca="1">IF(J$124&gt;$I$6,"",IF($U$3=0,J65,ROUND(AVERAGE($J65:J65),3)))</f>
        <v>1.7993499999999999E-2</v>
      </c>
      <c r="K125" s="101">
        <f ca="1">IF(K$124&gt;$I$6,"",IF($U$3=0,K65,ROUND(AVERAGE($J65:K65),3)))</f>
        <v>1.5993500000000001E-2</v>
      </c>
      <c r="L125" s="101">
        <f ca="1">IF(L$124&gt;$I$6,"",IF($U$3=0,L65,ROUND(AVERAGE($J65:L65),3)))</f>
        <v>1.89935E-2</v>
      </c>
      <c r="M125" s="101">
        <f ca="1">IF(M$124&gt;$I$6,"",IF($U$3=0,M65,ROUND(AVERAGE($J65:M65),3)))</f>
        <v>1.09935E-2</v>
      </c>
      <c r="N125" s="101">
        <f ca="1">IF(N$124&gt;$I$6,"",IF($U$3=0,N65,ROUND(AVERAGE($J65:N65),3)))</f>
        <v>7.9935000000000006E-3</v>
      </c>
      <c r="O125" s="101">
        <f ca="1">IF(O$124&gt;$I$6,"",IF($U$3=0,O65,ROUND(AVERAGE($J65:O65),3)))</f>
        <v>3.9934999999999997E-3</v>
      </c>
      <c r="P125" s="101" t="str">
        <f ca="1">IF(P$124&gt;$I$6,"",IF($U$3=0,P65,ROUND(AVERAGE($J65:P65),3)))</f>
        <v/>
      </c>
      <c r="Q125" s="101" t="str">
        <f ca="1">IF(Q$124&gt;$I$6,"",IF($U$3=0,Q65,ROUND(AVERAGE($J65:Q65),3)))</f>
        <v/>
      </c>
      <c r="R125" s="101" t="str">
        <f ca="1">IF(R$124&gt;$I$6,"",IF($U$3=0,R65,ROUND(AVERAGE($J65:R65),3)))</f>
        <v/>
      </c>
      <c r="S125" s="101" t="str">
        <f ca="1">IF(S$124&gt;$I$6,"",IF($U$3=0,S65,ROUND(AVERAGE($J65:S65),3)))</f>
        <v/>
      </c>
      <c r="T125" s="101" t="str">
        <f ca="1">IF(T$124&gt;$I$6,"",IF($U$3=0,T65,ROUND(AVERAGE($J65:T65),3)))</f>
        <v/>
      </c>
      <c r="U125" s="101" t="str">
        <f ca="1">IF(U$124&gt;$I$6,"",IF($U$3=0,U65,ROUND(AVERAGE($J65:U65),3)))</f>
        <v/>
      </c>
      <c r="AB125" s="50">
        <v>1</v>
      </c>
      <c r="AD125" s="50">
        <f ca="1">IF(AD$124&gt;$I$6,"",RANK(J125,J$125:J$148,0))</f>
        <v>11</v>
      </c>
      <c r="AE125" s="50">
        <f t="shared" ref="AE125:AO140" ca="1" si="70">IF(AE$124&gt;$I$6,"",RANK(K125,K$125:K$148,0))</f>
        <v>9</v>
      </c>
      <c r="AF125" s="50">
        <f t="shared" ca="1" si="70"/>
        <v>9</v>
      </c>
      <c r="AG125" s="50">
        <f t="shared" ca="1" si="70"/>
        <v>12</v>
      </c>
      <c r="AH125" s="50">
        <f t="shared" ca="1" si="70"/>
        <v>12</v>
      </c>
      <c r="AI125" s="50">
        <f t="shared" ca="1" si="70"/>
        <v>14</v>
      </c>
      <c r="AJ125" s="50" t="str">
        <f t="shared" ca="1" si="70"/>
        <v/>
      </c>
      <c r="AK125" s="50" t="str">
        <f t="shared" ca="1" si="70"/>
        <v/>
      </c>
      <c r="AL125" s="50" t="str">
        <f t="shared" ca="1" si="70"/>
        <v/>
      </c>
      <c r="AM125" s="50" t="str">
        <f t="shared" ca="1" si="70"/>
        <v/>
      </c>
      <c r="AN125" s="50" t="str">
        <f t="shared" ca="1" si="70"/>
        <v/>
      </c>
      <c r="AO125" s="50" t="str">
        <f t="shared" ca="1" si="70"/>
        <v/>
      </c>
    </row>
    <row r="126" spans="2:41" x14ac:dyDescent="0.3">
      <c r="B126" s="50">
        <v>2</v>
      </c>
      <c r="C126" s="49">
        <f ca="1">OFFSET(DATA!$A$4,LOOK!$B126+$R$3*60+$E$3*120,LOOK!$C$3)</f>
        <v>0</v>
      </c>
      <c r="D126" s="49">
        <f ca="1">OFFSET(DATA!$A$34,LOOK!$B126+$R$3*60+$E$3*120,LOOK!$C$3)</f>
        <v>102</v>
      </c>
      <c r="E126" s="49">
        <f t="shared" ref="E126:E148" ca="1" si="71">$C126-ROUND($E$124*$D126,0)</f>
        <v>-51</v>
      </c>
      <c r="F126" s="111">
        <f t="shared" ref="F126:F148" ca="1" si="72">E126/$E$149</f>
        <v>1.2183468705207836E-2</v>
      </c>
      <c r="G126" s="50">
        <f t="shared" ref="G126:G148" ca="1" si="73">RANK(E126,$E$125:$E$148,1)</f>
        <v>19</v>
      </c>
      <c r="I126" s="50">
        <v>2</v>
      </c>
      <c r="J126" s="101">
        <f ca="1">IF(J$124&gt;$I$6,"",IF($U$3=0,J66,ROUND(AVERAGE($J66:J66),3)))</f>
        <v>-6.6000000000000003E-6</v>
      </c>
      <c r="K126" s="101">
        <f ca="1">IF(K$124&gt;$I$6,"",IF($U$3=0,K66,ROUND(AVERAGE($J66:K66),3)))</f>
        <v>-6.6000000000000003E-6</v>
      </c>
      <c r="L126" s="101">
        <f ca="1">IF(L$124&gt;$I$6,"",IF($U$3=0,L66,ROUND(AVERAGE($J66:L66),3)))</f>
        <v>-6.6000000000000003E-6</v>
      </c>
      <c r="M126" s="101">
        <f ca="1">IF(M$124&gt;$I$6,"",IF($U$3=0,M66,ROUND(AVERAGE($J66:M66),3)))</f>
        <v>-6.6000000000000003E-6</v>
      </c>
      <c r="N126" s="101">
        <f ca="1">IF(N$124&gt;$I$6,"",IF($U$3=0,N66,ROUND(AVERAGE($J66:N66),3)))</f>
        <v>-6.6000000000000003E-6</v>
      </c>
      <c r="O126" s="101">
        <f ca="1">IF(O$124&gt;$I$6,"",IF($U$3=0,O66,ROUND(AVERAGE($J66:O66),3)))</f>
        <v>-6.6000000000000003E-6</v>
      </c>
      <c r="P126" s="101" t="str">
        <f ca="1">IF(P$124&gt;$I$6,"",IF($U$3=0,P66,ROUND(AVERAGE($J66:P66),3)))</f>
        <v/>
      </c>
      <c r="Q126" s="101" t="str">
        <f ca="1">IF(Q$124&gt;$I$6,"",IF($U$3=0,Q66,ROUND(AVERAGE($J66:Q66),3)))</f>
        <v/>
      </c>
      <c r="R126" s="101" t="str">
        <f ca="1">IF(R$124&gt;$I$6,"",IF($U$3=0,R66,ROUND(AVERAGE($J66:R66),3)))</f>
        <v/>
      </c>
      <c r="S126" s="101" t="str">
        <f ca="1">IF(S$124&gt;$I$6,"",IF($U$3=0,S66,ROUND(AVERAGE($J66:S66),3)))</f>
        <v/>
      </c>
      <c r="T126" s="101" t="str">
        <f ca="1">IF(T$124&gt;$I$6,"",IF($U$3=0,T66,ROUND(AVERAGE($J66:T66),3)))</f>
        <v/>
      </c>
      <c r="U126" s="101" t="str">
        <f ca="1">IF(U$124&gt;$I$6,"",IF($U$3=0,U66,ROUND(AVERAGE($J66:U66),3)))</f>
        <v/>
      </c>
      <c r="AB126" s="50">
        <v>2</v>
      </c>
      <c r="AD126" s="50">
        <f t="shared" ref="AD126:AD148" ca="1" si="74">IF(AD$124&gt;$I$6,"",RANK(J126,J$125:J$148,0))</f>
        <v>18</v>
      </c>
      <c r="AE126" s="50">
        <f t="shared" ca="1" si="70"/>
        <v>18</v>
      </c>
      <c r="AF126" s="50">
        <f t="shared" ca="1" si="70"/>
        <v>15</v>
      </c>
      <c r="AG126" s="50">
        <f t="shared" ca="1" si="70"/>
        <v>17</v>
      </c>
      <c r="AH126" s="50">
        <f t="shared" ca="1" si="70"/>
        <v>18</v>
      </c>
      <c r="AI126" s="50">
        <f t="shared" ca="1" si="70"/>
        <v>18</v>
      </c>
      <c r="AJ126" s="50" t="str">
        <f t="shared" ca="1" si="70"/>
        <v/>
      </c>
      <c r="AK126" s="50" t="str">
        <f t="shared" ca="1" si="70"/>
        <v/>
      </c>
      <c r="AL126" s="50" t="str">
        <f t="shared" ca="1" si="70"/>
        <v/>
      </c>
      <c r="AM126" s="50" t="str">
        <f t="shared" ca="1" si="70"/>
        <v/>
      </c>
      <c r="AN126" s="50" t="str">
        <f t="shared" ca="1" si="70"/>
        <v/>
      </c>
      <c r="AO126" s="50" t="str">
        <f t="shared" ca="1" si="70"/>
        <v/>
      </c>
    </row>
    <row r="127" spans="2:41" x14ac:dyDescent="0.3">
      <c r="B127" s="50">
        <v>3</v>
      </c>
      <c r="C127" s="49">
        <f ca="1">OFFSET(DATA!$A$4,LOOK!$B127+$R$3*60+$E$3*120,LOOK!$C$3)</f>
        <v>0</v>
      </c>
      <c r="D127" s="49">
        <f ca="1">OFFSET(DATA!$A$34,LOOK!$B127+$R$3*60+$E$3*120,LOOK!$C$3)</f>
        <v>81</v>
      </c>
      <c r="E127" s="49">
        <f t="shared" ca="1" si="71"/>
        <v>-41</v>
      </c>
      <c r="F127" s="111">
        <f t="shared" ca="1" si="72"/>
        <v>9.7945532728141421E-3</v>
      </c>
      <c r="G127" s="50">
        <f t="shared" ca="1" si="73"/>
        <v>24</v>
      </c>
      <c r="I127" s="50">
        <v>3</v>
      </c>
      <c r="J127" s="101">
        <f ca="1">IF(J$124&gt;$I$6,"",IF($U$3=0,J67,ROUND(AVERAGE($J67:J67),3)))</f>
        <v>2.6993300000000001E-2</v>
      </c>
      <c r="K127" s="101">
        <f ca="1">IF(K$124&gt;$I$6,"",IF($U$3=0,K67,ROUND(AVERAGE($J67:K67),3)))</f>
        <v>-6.7000000000000002E-6</v>
      </c>
      <c r="L127" s="101">
        <f ca="1">IF(L$124&gt;$I$6,"",IF($U$3=0,L67,ROUND(AVERAGE($J67:L67),3)))</f>
        <v>-6.7000000000000002E-6</v>
      </c>
      <c r="M127" s="101">
        <f ca="1">IF(M$124&gt;$I$6,"",IF($U$3=0,M67,ROUND(AVERAGE($J67:M67),3)))</f>
        <v>-6.7000000000000002E-6</v>
      </c>
      <c r="N127" s="101">
        <f ca="1">IF(N$124&gt;$I$6,"",IF($U$3=0,N67,ROUND(AVERAGE($J67:N67),3)))</f>
        <v>1.2993299999999999E-2</v>
      </c>
      <c r="O127" s="101">
        <f ca="1">IF(O$124&gt;$I$6,"",IF($U$3=0,O67,ROUND(AVERAGE($J67:O67),3)))</f>
        <v>1.19933E-2</v>
      </c>
      <c r="P127" s="101" t="str">
        <f ca="1">IF(P$124&gt;$I$6,"",IF($U$3=0,P67,ROUND(AVERAGE($J67:P67),3)))</f>
        <v/>
      </c>
      <c r="Q127" s="101" t="str">
        <f ca="1">IF(Q$124&gt;$I$6,"",IF($U$3=0,Q67,ROUND(AVERAGE($J67:Q67),3)))</f>
        <v/>
      </c>
      <c r="R127" s="101" t="str">
        <f ca="1">IF(R$124&gt;$I$6,"",IF($U$3=0,R67,ROUND(AVERAGE($J67:R67),3)))</f>
        <v/>
      </c>
      <c r="S127" s="101" t="str">
        <f ca="1">IF(S$124&gt;$I$6,"",IF($U$3=0,S67,ROUND(AVERAGE($J67:S67),3)))</f>
        <v/>
      </c>
      <c r="T127" s="101" t="str">
        <f ca="1">IF(T$124&gt;$I$6,"",IF($U$3=0,T67,ROUND(AVERAGE($J67:T67),3)))</f>
        <v/>
      </c>
      <c r="U127" s="101" t="str">
        <f ca="1">IF(U$124&gt;$I$6,"",IF($U$3=0,U67,ROUND(AVERAGE($J67:U67),3)))</f>
        <v/>
      </c>
      <c r="AB127" s="50">
        <v>3</v>
      </c>
      <c r="AD127" s="50">
        <f t="shared" ca="1" si="74"/>
        <v>8</v>
      </c>
      <c r="AE127" s="50">
        <f t="shared" ca="1" si="70"/>
        <v>19</v>
      </c>
      <c r="AF127" s="50">
        <f t="shared" ca="1" si="70"/>
        <v>16</v>
      </c>
      <c r="AG127" s="50">
        <f t="shared" ca="1" si="70"/>
        <v>18</v>
      </c>
      <c r="AH127" s="50">
        <f t="shared" ca="1" si="70"/>
        <v>6</v>
      </c>
      <c r="AI127" s="50">
        <f t="shared" ca="1" si="70"/>
        <v>7</v>
      </c>
      <c r="AJ127" s="50" t="str">
        <f t="shared" ca="1" si="70"/>
        <v/>
      </c>
      <c r="AK127" s="50" t="str">
        <f t="shared" ca="1" si="70"/>
        <v/>
      </c>
      <c r="AL127" s="50" t="str">
        <f t="shared" ca="1" si="70"/>
        <v/>
      </c>
      <c r="AM127" s="50" t="str">
        <f t="shared" ca="1" si="70"/>
        <v/>
      </c>
      <c r="AN127" s="50" t="str">
        <f t="shared" ca="1" si="70"/>
        <v/>
      </c>
      <c r="AO127" s="50" t="str">
        <f t="shared" ca="1" si="70"/>
        <v/>
      </c>
    </row>
    <row r="128" spans="2:41" x14ac:dyDescent="0.3">
      <c r="B128" s="50">
        <v>4</v>
      </c>
      <c r="C128" s="49">
        <f ca="1">OFFSET(DATA!$A$4,LOOK!$B128+$R$3*60+$E$3*120,LOOK!$C$3)</f>
        <v>0</v>
      </c>
      <c r="D128" s="49">
        <f ca="1">OFFSET(DATA!$A$34,LOOK!$B128+$R$3*60+$E$3*120,LOOK!$C$3)</f>
        <v>99</v>
      </c>
      <c r="E128" s="49">
        <f t="shared" ca="1" si="71"/>
        <v>-50</v>
      </c>
      <c r="F128" s="111">
        <f t="shared" ca="1" si="72"/>
        <v>1.1944577161968466E-2</v>
      </c>
      <c r="G128" s="50">
        <f t="shared" ca="1" si="73"/>
        <v>20</v>
      </c>
      <c r="I128" s="50">
        <v>4</v>
      </c>
      <c r="J128" s="101">
        <f ca="1">IF(J$124&gt;$I$6,"",IF($U$3=0,J68,ROUND(AVERAGE($J68:J68),3)))</f>
        <v>-6.8000000000000001E-6</v>
      </c>
      <c r="K128" s="101">
        <f ca="1">IF(K$124&gt;$I$6,"",IF($U$3=0,K68,ROUND(AVERAGE($J68:K68),3)))</f>
        <v>1.09932E-2</v>
      </c>
      <c r="L128" s="101">
        <f ca="1">IF(L$124&gt;$I$6,"",IF($U$3=0,L68,ROUND(AVERAGE($J68:L68),3)))</f>
        <v>-6.8000000000000001E-6</v>
      </c>
      <c r="M128" s="101">
        <f ca="1">IF(M$124&gt;$I$6,"",IF($U$3=0,M68,ROUND(AVERAGE($J68:M68),3)))</f>
        <v>-6.8000000000000001E-6</v>
      </c>
      <c r="N128" s="101">
        <f ca="1">IF(N$124&gt;$I$6,"",IF($U$3=0,N68,ROUND(AVERAGE($J68:N68),3)))</f>
        <v>-6.8000000000000001E-6</v>
      </c>
      <c r="O128" s="101">
        <f ca="1">IF(O$124&gt;$I$6,"",IF($U$3=0,O68,ROUND(AVERAGE($J68:O68),3)))</f>
        <v>-6.8000000000000001E-6</v>
      </c>
      <c r="P128" s="101" t="str">
        <f ca="1">IF(P$124&gt;$I$6,"",IF($U$3=0,P68,ROUND(AVERAGE($J68:P68),3)))</f>
        <v/>
      </c>
      <c r="Q128" s="101" t="str">
        <f ca="1">IF(Q$124&gt;$I$6,"",IF($U$3=0,Q68,ROUND(AVERAGE($J68:Q68),3)))</f>
        <v/>
      </c>
      <c r="R128" s="101" t="str">
        <f ca="1">IF(R$124&gt;$I$6,"",IF($U$3=0,R68,ROUND(AVERAGE($J68:R68),3)))</f>
        <v/>
      </c>
      <c r="S128" s="101" t="str">
        <f ca="1">IF(S$124&gt;$I$6,"",IF($U$3=0,S68,ROUND(AVERAGE($J68:S68),3)))</f>
        <v/>
      </c>
      <c r="T128" s="101" t="str">
        <f ca="1">IF(T$124&gt;$I$6,"",IF($U$3=0,T68,ROUND(AVERAGE($J68:T68),3)))</f>
        <v/>
      </c>
      <c r="U128" s="101" t="str">
        <f ca="1">IF(U$124&gt;$I$6,"",IF($U$3=0,U68,ROUND(AVERAGE($J68:U68),3)))</f>
        <v/>
      </c>
      <c r="AB128" s="50">
        <v>4</v>
      </c>
      <c r="AD128" s="50">
        <f t="shared" ca="1" si="74"/>
        <v>19</v>
      </c>
      <c r="AE128" s="50">
        <f t="shared" ca="1" si="70"/>
        <v>12</v>
      </c>
      <c r="AF128" s="50">
        <f t="shared" ca="1" si="70"/>
        <v>17</v>
      </c>
      <c r="AG128" s="50">
        <f t="shared" ca="1" si="70"/>
        <v>19</v>
      </c>
      <c r="AH128" s="50">
        <f t="shared" ca="1" si="70"/>
        <v>19</v>
      </c>
      <c r="AI128" s="50">
        <f t="shared" ca="1" si="70"/>
        <v>19</v>
      </c>
      <c r="AJ128" s="50" t="str">
        <f t="shared" ca="1" si="70"/>
        <v/>
      </c>
      <c r="AK128" s="50" t="str">
        <f t="shared" ca="1" si="70"/>
        <v/>
      </c>
      <c r="AL128" s="50" t="str">
        <f t="shared" ca="1" si="70"/>
        <v/>
      </c>
      <c r="AM128" s="50" t="str">
        <f t="shared" ca="1" si="70"/>
        <v/>
      </c>
      <c r="AN128" s="50" t="str">
        <f t="shared" ca="1" si="70"/>
        <v/>
      </c>
      <c r="AO128" s="50" t="str">
        <f t="shared" ca="1" si="70"/>
        <v/>
      </c>
    </row>
    <row r="129" spans="2:41" x14ac:dyDescent="0.3">
      <c r="B129" s="50">
        <v>5</v>
      </c>
      <c r="C129" s="49">
        <f ca="1">OFFSET(DATA!$A$4,LOOK!$B129+$R$3*60+$E$3*120,LOOK!$C$3)</f>
        <v>2</v>
      </c>
      <c r="D129" s="49">
        <f ca="1">OFFSET(DATA!$A$34,LOOK!$B129+$R$3*60+$E$3*120,LOOK!$C$3)</f>
        <v>176</v>
      </c>
      <c r="E129" s="49">
        <f t="shared" ca="1" si="71"/>
        <v>-86</v>
      </c>
      <c r="F129" s="111">
        <f t="shared" ca="1" si="72"/>
        <v>2.0544672718585764E-2</v>
      </c>
      <c r="G129" s="50">
        <f t="shared" ca="1" si="73"/>
        <v>17</v>
      </c>
      <c r="I129" s="50">
        <v>5</v>
      </c>
      <c r="J129" s="101">
        <f ca="1">IF(J$124&gt;$I$6,"",IF($U$3=0,J69,ROUND(AVERAGE($J69:J69),3)))</f>
        <v>-6.9E-6</v>
      </c>
      <c r="K129" s="101">
        <f ca="1">IF(K$124&gt;$I$6,"",IF($U$3=0,K69,ROUND(AVERAGE($J69:K69),3)))</f>
        <v>-6.9E-6</v>
      </c>
      <c r="L129" s="101">
        <f ca="1">IF(L$124&gt;$I$6,"",IF($U$3=0,L69,ROUND(AVERAGE($J69:L69),3)))</f>
        <v>-6.9E-6</v>
      </c>
      <c r="M129" s="101">
        <f ca="1">IF(M$124&gt;$I$6,"",IF($U$3=0,M69,ROUND(AVERAGE($J69:M69),3)))</f>
        <v>1.0993099999999999E-2</v>
      </c>
      <c r="N129" s="101">
        <f ca="1">IF(N$124&gt;$I$6,"",IF($U$3=0,N69,ROUND(AVERAGE($J69:N69),3)))</f>
        <v>5.9931000000000003E-3</v>
      </c>
      <c r="O129" s="101">
        <f ca="1">IF(O$124&gt;$I$6,"",IF($U$3=0,O69,ROUND(AVERAGE($J69:O69),3)))</f>
        <v>-6.9E-6</v>
      </c>
      <c r="P129" s="101" t="str">
        <f ca="1">IF(P$124&gt;$I$6,"",IF($U$3=0,P69,ROUND(AVERAGE($J69:P69),3)))</f>
        <v/>
      </c>
      <c r="Q129" s="101" t="str">
        <f ca="1">IF(Q$124&gt;$I$6,"",IF($U$3=0,Q69,ROUND(AVERAGE($J69:Q69),3)))</f>
        <v/>
      </c>
      <c r="R129" s="101" t="str">
        <f ca="1">IF(R$124&gt;$I$6,"",IF($U$3=0,R69,ROUND(AVERAGE($J69:R69),3)))</f>
        <v/>
      </c>
      <c r="S129" s="101" t="str">
        <f ca="1">IF(S$124&gt;$I$6,"",IF($U$3=0,S69,ROUND(AVERAGE($J69:S69),3)))</f>
        <v/>
      </c>
      <c r="T129" s="101" t="str">
        <f ca="1">IF(T$124&gt;$I$6,"",IF($U$3=0,T69,ROUND(AVERAGE($J69:T69),3)))</f>
        <v/>
      </c>
      <c r="U129" s="101" t="str">
        <f ca="1">IF(U$124&gt;$I$6,"",IF($U$3=0,U69,ROUND(AVERAGE($J69:U69),3)))</f>
        <v/>
      </c>
      <c r="AB129" s="50">
        <v>5</v>
      </c>
      <c r="AD129" s="50">
        <f t="shared" ca="1" si="74"/>
        <v>20</v>
      </c>
      <c r="AE129" s="50">
        <f t="shared" ca="1" si="70"/>
        <v>20</v>
      </c>
      <c r="AF129" s="50">
        <f t="shared" ca="1" si="70"/>
        <v>18</v>
      </c>
      <c r="AG129" s="50">
        <f t="shared" ca="1" si="70"/>
        <v>13</v>
      </c>
      <c r="AH129" s="50">
        <f t="shared" ca="1" si="70"/>
        <v>13</v>
      </c>
      <c r="AI129" s="50">
        <f t="shared" ca="1" si="70"/>
        <v>20</v>
      </c>
      <c r="AJ129" s="50" t="str">
        <f t="shared" ca="1" si="70"/>
        <v/>
      </c>
      <c r="AK129" s="50" t="str">
        <f t="shared" ca="1" si="70"/>
        <v/>
      </c>
      <c r="AL129" s="50" t="str">
        <f t="shared" ca="1" si="70"/>
        <v/>
      </c>
      <c r="AM129" s="50" t="str">
        <f t="shared" ca="1" si="70"/>
        <v/>
      </c>
      <c r="AN129" s="50" t="str">
        <f t="shared" ca="1" si="70"/>
        <v/>
      </c>
      <c r="AO129" s="50" t="str">
        <f t="shared" ca="1" si="70"/>
        <v/>
      </c>
    </row>
    <row r="130" spans="2:41" x14ac:dyDescent="0.3">
      <c r="B130" s="50">
        <v>6</v>
      </c>
      <c r="C130" s="49">
        <f ca="1">OFFSET(DATA!$A$4,LOOK!$B130+$R$3*60+$E$3*120,LOOK!$C$3)</f>
        <v>0</v>
      </c>
      <c r="D130" s="49">
        <f ca="1">OFFSET(DATA!$A$34,LOOK!$B130+$R$3*60+$E$3*120,LOOK!$C$3)</f>
        <v>94</v>
      </c>
      <c r="E130" s="49">
        <f t="shared" ca="1" si="71"/>
        <v>-47</v>
      </c>
      <c r="F130" s="111">
        <f t="shared" ca="1" si="72"/>
        <v>1.1227902532250358E-2</v>
      </c>
      <c r="G130" s="50">
        <f t="shared" ca="1" si="73"/>
        <v>21</v>
      </c>
      <c r="I130" s="50">
        <v>6</v>
      </c>
      <c r="J130" s="101">
        <f ca="1">IF(J$124&gt;$I$6,"",IF($U$3=0,J70,ROUND(AVERAGE($J70:J70),3)))</f>
        <v>-6.9999999999999999E-6</v>
      </c>
      <c r="K130" s="101">
        <f ca="1">IF(K$124&gt;$I$6,"",IF($U$3=0,K70,ROUND(AVERAGE($J70:K70),3)))</f>
        <v>-6.9999999999999999E-6</v>
      </c>
      <c r="L130" s="101">
        <f ca="1">IF(L$124&gt;$I$6,"",IF($U$3=0,L70,ROUND(AVERAGE($J70:L70),3)))</f>
        <v>-6.9999999999999999E-6</v>
      </c>
      <c r="M130" s="101">
        <f ca="1">IF(M$124&gt;$I$6,"",IF($U$3=0,M70,ROUND(AVERAGE($J70:M70),3)))</f>
        <v>-6.9999999999999999E-6</v>
      </c>
      <c r="N130" s="101">
        <f ca="1">IF(N$124&gt;$I$6,"",IF($U$3=0,N70,ROUND(AVERAGE($J70:N70),3)))</f>
        <v>-6.9999999999999999E-6</v>
      </c>
      <c r="O130" s="101">
        <f ca="1">IF(O$124&gt;$I$6,"",IF($U$3=0,O70,ROUND(AVERAGE($J70:O70),3)))</f>
        <v>-6.9999999999999999E-6</v>
      </c>
      <c r="P130" s="101" t="str">
        <f ca="1">IF(P$124&gt;$I$6,"",IF($U$3=0,P70,ROUND(AVERAGE($J70:P70),3)))</f>
        <v/>
      </c>
      <c r="Q130" s="101" t="str">
        <f ca="1">IF(Q$124&gt;$I$6,"",IF($U$3=0,Q70,ROUND(AVERAGE($J70:Q70),3)))</f>
        <v/>
      </c>
      <c r="R130" s="101" t="str">
        <f ca="1">IF(R$124&gt;$I$6,"",IF($U$3=0,R70,ROUND(AVERAGE($J70:R70),3)))</f>
        <v/>
      </c>
      <c r="S130" s="101" t="str">
        <f ca="1">IF(S$124&gt;$I$6,"",IF($U$3=0,S70,ROUND(AVERAGE($J70:S70),3)))</f>
        <v/>
      </c>
      <c r="T130" s="101" t="str">
        <f ca="1">IF(T$124&gt;$I$6,"",IF($U$3=0,T70,ROUND(AVERAGE($J70:T70),3)))</f>
        <v/>
      </c>
      <c r="U130" s="101" t="str">
        <f ca="1">IF(U$124&gt;$I$6,"",IF($U$3=0,U70,ROUND(AVERAGE($J70:U70),3)))</f>
        <v/>
      </c>
      <c r="AB130" s="50">
        <v>6</v>
      </c>
      <c r="AD130" s="50">
        <f t="shared" ca="1" si="74"/>
        <v>21</v>
      </c>
      <c r="AE130" s="50">
        <f t="shared" ca="1" si="70"/>
        <v>21</v>
      </c>
      <c r="AF130" s="50">
        <f t="shared" ca="1" si="70"/>
        <v>19</v>
      </c>
      <c r="AG130" s="50">
        <f t="shared" ca="1" si="70"/>
        <v>20</v>
      </c>
      <c r="AH130" s="50">
        <f t="shared" ca="1" si="70"/>
        <v>20</v>
      </c>
      <c r="AI130" s="50">
        <f t="shared" ca="1" si="70"/>
        <v>21</v>
      </c>
      <c r="AJ130" s="50" t="str">
        <f t="shared" ca="1" si="70"/>
        <v/>
      </c>
      <c r="AK130" s="50" t="str">
        <f t="shared" ca="1" si="70"/>
        <v/>
      </c>
      <c r="AL130" s="50" t="str">
        <f t="shared" ca="1" si="70"/>
        <v/>
      </c>
      <c r="AM130" s="50" t="str">
        <f t="shared" ca="1" si="70"/>
        <v/>
      </c>
      <c r="AN130" s="50" t="str">
        <f t="shared" ca="1" si="70"/>
        <v/>
      </c>
      <c r="AO130" s="50" t="str">
        <f t="shared" ca="1" si="70"/>
        <v/>
      </c>
    </row>
    <row r="131" spans="2:41" x14ac:dyDescent="0.3">
      <c r="B131" s="50">
        <v>7</v>
      </c>
      <c r="C131" s="49">
        <f ca="1">OFFSET(DATA!$A$4,LOOK!$B131+$R$3*60+$E$3*120,LOOK!$C$3)</f>
        <v>0</v>
      </c>
      <c r="D131" s="49">
        <f ca="1">OFFSET(DATA!$A$34,LOOK!$B131+$R$3*60+$E$3*120,LOOK!$C$3)</f>
        <v>84</v>
      </c>
      <c r="E131" s="49">
        <f t="shared" ca="1" si="71"/>
        <v>-42</v>
      </c>
      <c r="F131" s="111">
        <f t="shared" ca="1" si="72"/>
        <v>1.0033444816053512E-2</v>
      </c>
      <c r="G131" s="50">
        <f t="shared" ca="1" si="73"/>
        <v>23</v>
      </c>
      <c r="I131" s="50">
        <v>7</v>
      </c>
      <c r="J131" s="101">
        <f ca="1">IF(J$124&gt;$I$6,"",IF($U$3=0,J71,ROUND(AVERAGE($J71:J71),3)))</f>
        <v>-7.0999999999999998E-6</v>
      </c>
      <c r="K131" s="101">
        <f ca="1">IF(K$124&gt;$I$6,"",IF($U$3=0,K71,ROUND(AVERAGE($J71:K71),3)))</f>
        <v>-7.0999999999999998E-6</v>
      </c>
      <c r="L131" s="101">
        <f ca="1">IF(L$124&gt;$I$6,"",IF($U$3=0,L71,ROUND(AVERAGE($J71:L71),3)))</f>
        <v>-7.0999999999999998E-6</v>
      </c>
      <c r="M131" s="101">
        <f ca="1">IF(M$124&gt;$I$6,"",IF($U$3=0,M71,ROUND(AVERAGE($J71:M71),3)))</f>
        <v>-7.0999999999999998E-6</v>
      </c>
      <c r="N131" s="101">
        <f ca="1">IF(N$124&gt;$I$6,"",IF($U$3=0,N71,ROUND(AVERAGE($J71:N71),3)))</f>
        <v>-7.0999999999999998E-6</v>
      </c>
      <c r="O131" s="101">
        <f ca="1">IF(O$124&gt;$I$6,"",IF($U$3=0,O71,ROUND(AVERAGE($J71:O71),3)))</f>
        <v>-7.0999999999999998E-6</v>
      </c>
      <c r="P131" s="101" t="str">
        <f ca="1">IF(P$124&gt;$I$6,"",IF($U$3=0,P71,ROUND(AVERAGE($J71:P71),3)))</f>
        <v/>
      </c>
      <c r="Q131" s="101" t="str">
        <f ca="1">IF(Q$124&gt;$I$6,"",IF($U$3=0,Q71,ROUND(AVERAGE($J71:Q71),3)))</f>
        <v/>
      </c>
      <c r="R131" s="101" t="str">
        <f ca="1">IF(R$124&gt;$I$6,"",IF($U$3=0,R71,ROUND(AVERAGE($J71:R71),3)))</f>
        <v/>
      </c>
      <c r="S131" s="101" t="str">
        <f ca="1">IF(S$124&gt;$I$6,"",IF($U$3=0,S71,ROUND(AVERAGE($J71:S71),3)))</f>
        <v/>
      </c>
      <c r="T131" s="101" t="str">
        <f ca="1">IF(T$124&gt;$I$6,"",IF($U$3=0,T71,ROUND(AVERAGE($J71:T71),3)))</f>
        <v/>
      </c>
      <c r="U131" s="101" t="str">
        <f ca="1">IF(U$124&gt;$I$6,"",IF($U$3=0,U71,ROUND(AVERAGE($J71:U71),3)))</f>
        <v/>
      </c>
      <c r="AB131" s="50">
        <v>7</v>
      </c>
      <c r="AD131" s="50">
        <f t="shared" ca="1" si="74"/>
        <v>22</v>
      </c>
      <c r="AE131" s="50">
        <f t="shared" ca="1" si="70"/>
        <v>22</v>
      </c>
      <c r="AF131" s="50">
        <f t="shared" ca="1" si="70"/>
        <v>20</v>
      </c>
      <c r="AG131" s="50">
        <f t="shared" ca="1" si="70"/>
        <v>21</v>
      </c>
      <c r="AH131" s="50">
        <f t="shared" ca="1" si="70"/>
        <v>21</v>
      </c>
      <c r="AI131" s="50">
        <f t="shared" ca="1" si="70"/>
        <v>22</v>
      </c>
      <c r="AJ131" s="50" t="str">
        <f t="shared" ca="1" si="70"/>
        <v/>
      </c>
      <c r="AK131" s="50" t="str">
        <f t="shared" ca="1" si="70"/>
        <v/>
      </c>
      <c r="AL131" s="50" t="str">
        <f t="shared" ca="1" si="70"/>
        <v/>
      </c>
      <c r="AM131" s="50" t="str">
        <f t="shared" ca="1" si="70"/>
        <v/>
      </c>
      <c r="AN131" s="50" t="str">
        <f t="shared" ca="1" si="70"/>
        <v/>
      </c>
      <c r="AO131" s="50" t="str">
        <f t="shared" ca="1" si="70"/>
        <v/>
      </c>
    </row>
    <row r="132" spans="2:41" x14ac:dyDescent="0.3">
      <c r="B132" s="50">
        <v>8</v>
      </c>
      <c r="C132" s="49">
        <f ca="1">OFFSET(DATA!$A$4,LOOK!$B132+$R$3*60+$E$3*120,LOOK!$C$3)</f>
        <v>29</v>
      </c>
      <c r="D132" s="49">
        <f ca="1">OFFSET(DATA!$A$34,LOOK!$B132+$R$3*60+$E$3*120,LOOK!$C$3)</f>
        <v>1049</v>
      </c>
      <c r="E132" s="49">
        <f t="shared" ca="1" si="71"/>
        <v>-496</v>
      </c>
      <c r="F132" s="111">
        <f t="shared" ca="1" si="72"/>
        <v>0.11849020544672718</v>
      </c>
      <c r="G132" s="50">
        <f t="shared" ca="1" si="73"/>
        <v>2</v>
      </c>
      <c r="I132" s="50">
        <v>8</v>
      </c>
      <c r="J132" s="101">
        <f ca="1">IF(J$124&gt;$I$6,"",IF($U$3=0,J72,ROUND(AVERAGE($J72:J72),3)))</f>
        <v>3.2992800000000003E-2</v>
      </c>
      <c r="K132" s="101">
        <f ca="1">IF(K$124&gt;$I$6,"",IF($U$3=0,K72,ROUND(AVERAGE($J72:K72),3)))</f>
        <v>4.59928E-2</v>
      </c>
      <c r="L132" s="101">
        <f ca="1">IF(L$124&gt;$I$6,"",IF($U$3=0,L72,ROUND(AVERAGE($J72:L72),3)))</f>
        <v>2.8992800000000003E-2</v>
      </c>
      <c r="M132" s="101">
        <f ca="1">IF(M$124&gt;$I$6,"",IF($U$3=0,M72,ROUND(AVERAGE($J72:M72),3)))</f>
        <v>2.7992800000000002E-2</v>
      </c>
      <c r="N132" s="101">
        <f ca="1">IF(N$124&gt;$I$6,"",IF($U$3=0,N72,ROUND(AVERAGE($J72:N72),3)))</f>
        <v>3.0992800000000001E-2</v>
      </c>
      <c r="O132" s="101">
        <f ca="1">IF(O$124&gt;$I$6,"",IF($U$3=0,O72,ROUND(AVERAGE($J72:O72),3)))</f>
        <v>2.8992800000000003E-2</v>
      </c>
      <c r="P132" s="101" t="str">
        <f ca="1">IF(P$124&gt;$I$6,"",IF($U$3=0,P72,ROUND(AVERAGE($J72:P72),3)))</f>
        <v/>
      </c>
      <c r="Q132" s="101" t="str">
        <f ca="1">IF(Q$124&gt;$I$6,"",IF($U$3=0,Q72,ROUND(AVERAGE($J72:Q72),3)))</f>
        <v/>
      </c>
      <c r="R132" s="101" t="str">
        <f ca="1">IF(R$124&gt;$I$6,"",IF($U$3=0,R72,ROUND(AVERAGE($J72:R72),3)))</f>
        <v/>
      </c>
      <c r="S132" s="101" t="str">
        <f ca="1">IF(S$124&gt;$I$6,"",IF($U$3=0,S72,ROUND(AVERAGE($J72:S72),3)))</f>
        <v/>
      </c>
      <c r="T132" s="101" t="str">
        <f ca="1">IF(T$124&gt;$I$6,"",IF($U$3=0,T72,ROUND(AVERAGE($J72:T72),3)))</f>
        <v/>
      </c>
      <c r="U132" s="101" t="str">
        <f ca="1">IF(U$124&gt;$I$6,"",IF($U$3=0,U72,ROUND(AVERAGE($J72:U72),3)))</f>
        <v/>
      </c>
      <c r="AB132" s="50">
        <v>8</v>
      </c>
      <c r="AD132" s="50">
        <f t="shared" ca="1" si="74"/>
        <v>5</v>
      </c>
      <c r="AE132" s="50">
        <f t="shared" ca="1" si="70"/>
        <v>2</v>
      </c>
      <c r="AF132" s="50">
        <f t="shared" ca="1" si="70"/>
        <v>6</v>
      </c>
      <c r="AG132" s="50">
        <f t="shared" ca="1" si="70"/>
        <v>5</v>
      </c>
      <c r="AH132" s="50">
        <f t="shared" ca="1" si="70"/>
        <v>4</v>
      </c>
      <c r="AI132" s="50">
        <f t="shared" ca="1" si="70"/>
        <v>4</v>
      </c>
      <c r="AJ132" s="50" t="str">
        <f t="shared" ca="1" si="70"/>
        <v/>
      </c>
      <c r="AK132" s="50" t="str">
        <f t="shared" ca="1" si="70"/>
        <v/>
      </c>
      <c r="AL132" s="50" t="str">
        <f t="shared" ca="1" si="70"/>
        <v/>
      </c>
      <c r="AM132" s="50" t="str">
        <f t="shared" ca="1" si="70"/>
        <v/>
      </c>
      <c r="AN132" s="50" t="str">
        <f t="shared" ca="1" si="70"/>
        <v/>
      </c>
      <c r="AO132" s="50" t="str">
        <f t="shared" ca="1" si="70"/>
        <v/>
      </c>
    </row>
    <row r="133" spans="2:41" x14ac:dyDescent="0.3">
      <c r="B133" s="50">
        <v>9</v>
      </c>
      <c r="C133" s="49">
        <f ca="1">OFFSET(DATA!$A$4,LOOK!$B133+$R$3*60+$E$3*120,LOOK!$C$3)</f>
        <v>2</v>
      </c>
      <c r="D133" s="49">
        <f ca="1">OFFSET(DATA!$A$34,LOOK!$B133+$R$3*60+$E$3*120,LOOK!$C$3)</f>
        <v>163</v>
      </c>
      <c r="E133" s="49">
        <f t="shared" ca="1" si="71"/>
        <v>-80</v>
      </c>
      <c r="F133" s="111">
        <f t="shared" ca="1" si="72"/>
        <v>1.9111323459149548E-2</v>
      </c>
      <c r="G133" s="50">
        <f t="shared" ca="1" si="73"/>
        <v>18</v>
      </c>
      <c r="I133" s="50">
        <v>9</v>
      </c>
      <c r="J133" s="101">
        <f ca="1">IF(J$124&gt;$I$6,"",IF($U$3=0,J73,ROUND(AVERAGE($J73:J73),3)))</f>
        <v>1.39927E-2</v>
      </c>
      <c r="K133" s="101">
        <f ca="1">IF(K$124&gt;$I$6,"",IF($U$3=0,K73,ROUND(AVERAGE($J73:K73),3)))</f>
        <v>1.39927E-2</v>
      </c>
      <c r="L133" s="101">
        <f ca="1">IF(L$124&gt;$I$6,"",IF($U$3=0,L73,ROUND(AVERAGE($J73:L73),3)))</f>
        <v>-7.3000000000000004E-6</v>
      </c>
      <c r="M133" s="101">
        <f ca="1">IF(M$124&gt;$I$6,"",IF($U$3=0,M73,ROUND(AVERAGE($J73:M73),3)))</f>
        <v>1.19927E-2</v>
      </c>
      <c r="N133" s="101">
        <f ca="1">IF(N$124&gt;$I$6,"",IF($U$3=0,N73,ROUND(AVERAGE($J73:N73),3)))</f>
        <v>-7.3000000000000004E-6</v>
      </c>
      <c r="O133" s="101">
        <f ca="1">IF(O$124&gt;$I$6,"",IF($U$3=0,O73,ROUND(AVERAGE($J73:O73),3)))</f>
        <v>6.9927000000000001E-3</v>
      </c>
      <c r="P133" s="101" t="str">
        <f ca="1">IF(P$124&gt;$I$6,"",IF($U$3=0,P73,ROUND(AVERAGE($J73:P73),3)))</f>
        <v/>
      </c>
      <c r="Q133" s="101" t="str">
        <f ca="1">IF(Q$124&gt;$I$6,"",IF($U$3=0,Q73,ROUND(AVERAGE($J73:Q73),3)))</f>
        <v/>
      </c>
      <c r="R133" s="101" t="str">
        <f ca="1">IF(R$124&gt;$I$6,"",IF($U$3=0,R73,ROUND(AVERAGE($J73:R73),3)))</f>
        <v/>
      </c>
      <c r="S133" s="101" t="str">
        <f ca="1">IF(S$124&gt;$I$6,"",IF($U$3=0,S73,ROUND(AVERAGE($J73:S73),3)))</f>
        <v/>
      </c>
      <c r="T133" s="101" t="str">
        <f ca="1">IF(T$124&gt;$I$6,"",IF($U$3=0,T73,ROUND(AVERAGE($J73:T73),3)))</f>
        <v/>
      </c>
      <c r="U133" s="101" t="str">
        <f ca="1">IF(U$124&gt;$I$6,"",IF($U$3=0,U73,ROUND(AVERAGE($J73:U73),3)))</f>
        <v/>
      </c>
      <c r="AB133" s="50">
        <v>9</v>
      </c>
      <c r="AD133" s="50">
        <f t="shared" ca="1" si="74"/>
        <v>13</v>
      </c>
      <c r="AE133" s="50">
        <f t="shared" ca="1" si="70"/>
        <v>11</v>
      </c>
      <c r="AF133" s="50">
        <f t="shared" ca="1" si="70"/>
        <v>21</v>
      </c>
      <c r="AG133" s="50">
        <f t="shared" ca="1" si="70"/>
        <v>10</v>
      </c>
      <c r="AH133" s="50">
        <f t="shared" ca="1" si="70"/>
        <v>22</v>
      </c>
      <c r="AI133" s="50">
        <f t="shared" ca="1" si="70"/>
        <v>13</v>
      </c>
      <c r="AJ133" s="50" t="str">
        <f t="shared" ca="1" si="70"/>
        <v/>
      </c>
      <c r="AK133" s="50" t="str">
        <f t="shared" ca="1" si="70"/>
        <v/>
      </c>
      <c r="AL133" s="50" t="str">
        <f t="shared" ca="1" si="70"/>
        <v/>
      </c>
      <c r="AM133" s="50" t="str">
        <f t="shared" ca="1" si="70"/>
        <v/>
      </c>
      <c r="AN133" s="50" t="str">
        <f t="shared" ca="1" si="70"/>
        <v/>
      </c>
      <c r="AO133" s="50" t="str">
        <f t="shared" ca="1" si="70"/>
        <v/>
      </c>
    </row>
    <row r="134" spans="2:41" x14ac:dyDescent="0.3">
      <c r="B134" s="50">
        <v>10</v>
      </c>
      <c r="C134" s="49">
        <f ca="1">OFFSET(DATA!$A$4,LOOK!$B134+$R$3*60+$E$3*120,LOOK!$C$3)</f>
        <v>1</v>
      </c>
      <c r="D134" s="49">
        <f ca="1">OFFSET(DATA!$A$34,LOOK!$B134+$R$3*60+$E$3*120,LOOK!$C$3)</f>
        <v>315</v>
      </c>
      <c r="E134" s="49">
        <f t="shared" ca="1" si="71"/>
        <v>-157</v>
      </c>
      <c r="F134" s="111">
        <f t="shared" ca="1" si="72"/>
        <v>3.7505972288580984E-2</v>
      </c>
      <c r="G134" s="50">
        <f t="shared" ca="1" si="73"/>
        <v>11</v>
      </c>
      <c r="I134" s="50">
        <v>10</v>
      </c>
      <c r="J134" s="101">
        <f ca="1">IF(J$124&gt;$I$6,"",IF($U$3=0,J74,ROUND(AVERAGE($J74:J74),3)))</f>
        <v>-7.4000000000000003E-6</v>
      </c>
      <c r="K134" s="101">
        <f ca="1">IF(K$124&gt;$I$6,"",IF($U$3=0,K74,ROUND(AVERAGE($J74:K74),3)))</f>
        <v>-7.4000000000000003E-6</v>
      </c>
      <c r="L134" s="101">
        <f ca="1">IF(L$124&gt;$I$6,"",IF($U$3=0,L74,ROUND(AVERAGE($J74:L74),3)))</f>
        <v>-7.4000000000000003E-6</v>
      </c>
      <c r="M134" s="101">
        <f ca="1">IF(M$124&gt;$I$6,"",IF($U$3=0,M74,ROUND(AVERAGE($J74:M74),3)))</f>
        <v>2.9926000000000002E-3</v>
      </c>
      <c r="N134" s="101">
        <f ca="1">IF(N$124&gt;$I$6,"",IF($U$3=0,N74,ROUND(AVERAGE($J74:N74),3)))</f>
        <v>-7.4000000000000003E-6</v>
      </c>
      <c r="O134" s="101">
        <f ca="1">IF(O$124&gt;$I$6,"",IF($U$3=0,O74,ROUND(AVERAGE($J74:O74),3)))</f>
        <v>2.9926000000000002E-3</v>
      </c>
      <c r="P134" s="101" t="str">
        <f ca="1">IF(P$124&gt;$I$6,"",IF($U$3=0,P74,ROUND(AVERAGE($J74:P74),3)))</f>
        <v/>
      </c>
      <c r="Q134" s="101" t="str">
        <f ca="1">IF(Q$124&gt;$I$6,"",IF($U$3=0,Q74,ROUND(AVERAGE($J74:Q74),3)))</f>
        <v/>
      </c>
      <c r="R134" s="101" t="str">
        <f ca="1">IF(R$124&gt;$I$6,"",IF($U$3=0,R74,ROUND(AVERAGE($J74:R74),3)))</f>
        <v/>
      </c>
      <c r="S134" s="101" t="str">
        <f ca="1">IF(S$124&gt;$I$6,"",IF($U$3=0,S74,ROUND(AVERAGE($J74:S74),3)))</f>
        <v/>
      </c>
      <c r="T134" s="101" t="str">
        <f ca="1">IF(T$124&gt;$I$6,"",IF($U$3=0,T74,ROUND(AVERAGE($J74:T74),3)))</f>
        <v/>
      </c>
      <c r="U134" s="101" t="str">
        <f ca="1">IF(U$124&gt;$I$6,"",IF($U$3=0,U74,ROUND(AVERAGE($J74:U74),3)))</f>
        <v/>
      </c>
      <c r="AB134" s="50">
        <v>10</v>
      </c>
      <c r="AD134" s="50">
        <f t="shared" ca="1" si="74"/>
        <v>23</v>
      </c>
      <c r="AE134" s="50">
        <f t="shared" ca="1" si="70"/>
        <v>23</v>
      </c>
      <c r="AF134" s="50">
        <f t="shared" ca="1" si="70"/>
        <v>22</v>
      </c>
      <c r="AG134" s="50">
        <f t="shared" ca="1" si="70"/>
        <v>15</v>
      </c>
      <c r="AH134" s="50">
        <f t="shared" ca="1" si="70"/>
        <v>23</v>
      </c>
      <c r="AI134" s="50">
        <f t="shared" ca="1" si="70"/>
        <v>15</v>
      </c>
      <c r="AJ134" s="50" t="str">
        <f t="shared" ca="1" si="70"/>
        <v/>
      </c>
      <c r="AK134" s="50" t="str">
        <f t="shared" ca="1" si="70"/>
        <v/>
      </c>
      <c r="AL134" s="50" t="str">
        <f t="shared" ca="1" si="70"/>
        <v/>
      </c>
      <c r="AM134" s="50" t="str">
        <f t="shared" ca="1" si="70"/>
        <v/>
      </c>
      <c r="AN134" s="50" t="str">
        <f t="shared" ca="1" si="70"/>
        <v/>
      </c>
      <c r="AO134" s="50" t="str">
        <f t="shared" ca="1" si="70"/>
        <v/>
      </c>
    </row>
    <row r="135" spans="2:41" x14ac:dyDescent="0.3">
      <c r="B135" s="50">
        <v>11</v>
      </c>
      <c r="C135" s="49">
        <f ca="1">OFFSET(DATA!$A$4,LOOK!$B135+$R$3*60+$E$3*120,LOOK!$C$3)</f>
        <v>9</v>
      </c>
      <c r="D135" s="49">
        <f ca="1">OFFSET(DATA!$A$34,LOOK!$B135+$R$3*60+$E$3*120,LOOK!$C$3)</f>
        <v>351</v>
      </c>
      <c r="E135" s="49">
        <f t="shared" ca="1" si="71"/>
        <v>-167</v>
      </c>
      <c r="F135" s="111">
        <f t="shared" ca="1" si="72"/>
        <v>3.989488772097468E-2</v>
      </c>
      <c r="G135" s="50">
        <f t="shared" ca="1" si="73"/>
        <v>10</v>
      </c>
      <c r="I135" s="50">
        <v>11</v>
      </c>
      <c r="J135" s="101">
        <f ca="1">IF(J$124&gt;$I$6,"",IF($U$3=0,J75,ROUND(AVERAGE($J75:J75),3)))</f>
        <v>4.4992499999999998E-2</v>
      </c>
      <c r="K135" s="101">
        <f ca="1">IF(K$124&gt;$I$6,"",IF($U$3=0,K75,ROUND(AVERAGE($J75:K75),3)))</f>
        <v>2.6992499999999999E-2</v>
      </c>
      <c r="L135" s="101">
        <f ca="1">IF(L$124&gt;$I$6,"",IF($U$3=0,L75,ROUND(AVERAGE($J75:L75),3)))</f>
        <v>3.7992499999999998E-2</v>
      </c>
      <c r="M135" s="101">
        <f ca="1">IF(M$124&gt;$I$6,"",IF($U$3=0,M75,ROUND(AVERAGE($J75:M75),3)))</f>
        <v>2.5992499999999998E-2</v>
      </c>
      <c r="N135" s="101">
        <f ca="1">IF(N$124&gt;$I$6,"",IF($U$3=0,N75,ROUND(AVERAGE($J75:N75),3)))</f>
        <v>8.9924999999999988E-3</v>
      </c>
      <c r="O135" s="101">
        <f ca="1">IF(O$124&gt;$I$6,"",IF($U$3=0,O75,ROUND(AVERAGE($J75:O75),3)))</f>
        <v>2.6992499999999999E-2</v>
      </c>
      <c r="P135" s="101" t="str">
        <f ca="1">IF(P$124&gt;$I$6,"",IF($U$3=0,P75,ROUND(AVERAGE($J75:P75),3)))</f>
        <v/>
      </c>
      <c r="Q135" s="101" t="str">
        <f ca="1">IF(Q$124&gt;$I$6,"",IF($U$3=0,Q75,ROUND(AVERAGE($J75:Q75),3)))</f>
        <v/>
      </c>
      <c r="R135" s="101" t="str">
        <f ca="1">IF(R$124&gt;$I$6,"",IF($U$3=0,R75,ROUND(AVERAGE($J75:R75),3)))</f>
        <v/>
      </c>
      <c r="S135" s="101" t="str">
        <f ca="1">IF(S$124&gt;$I$6,"",IF($U$3=0,S75,ROUND(AVERAGE($J75:S75),3)))</f>
        <v/>
      </c>
      <c r="T135" s="101" t="str">
        <f ca="1">IF(T$124&gt;$I$6,"",IF($U$3=0,T75,ROUND(AVERAGE($J75:T75),3)))</f>
        <v/>
      </c>
      <c r="U135" s="101" t="str">
        <f ca="1">IF(U$124&gt;$I$6,"",IF($U$3=0,U75,ROUND(AVERAGE($J75:U75),3)))</f>
        <v/>
      </c>
      <c r="AB135" s="50">
        <v>11</v>
      </c>
      <c r="AD135" s="50">
        <f t="shared" ca="1" si="74"/>
        <v>2</v>
      </c>
      <c r="AE135" s="50">
        <f t="shared" ca="1" si="70"/>
        <v>6</v>
      </c>
      <c r="AF135" s="50">
        <f t="shared" ca="1" si="70"/>
        <v>4</v>
      </c>
      <c r="AG135" s="50">
        <f t="shared" ca="1" si="70"/>
        <v>6</v>
      </c>
      <c r="AH135" s="50">
        <f t="shared" ca="1" si="70"/>
        <v>10</v>
      </c>
      <c r="AI135" s="50">
        <f t="shared" ca="1" si="70"/>
        <v>6</v>
      </c>
      <c r="AJ135" s="50" t="str">
        <f t="shared" ca="1" si="70"/>
        <v/>
      </c>
      <c r="AK135" s="50" t="str">
        <f t="shared" ca="1" si="70"/>
        <v/>
      </c>
      <c r="AL135" s="50" t="str">
        <f t="shared" ca="1" si="70"/>
        <v/>
      </c>
      <c r="AM135" s="50" t="str">
        <f t="shared" ca="1" si="70"/>
        <v/>
      </c>
      <c r="AN135" s="50" t="str">
        <f t="shared" ca="1" si="70"/>
        <v/>
      </c>
      <c r="AO135" s="50" t="str">
        <f t="shared" ca="1" si="70"/>
        <v/>
      </c>
    </row>
    <row r="136" spans="2:41" x14ac:dyDescent="0.3">
      <c r="B136" s="50">
        <v>12</v>
      </c>
      <c r="C136" s="49">
        <f ca="1">OFFSET(DATA!$A$4,LOOK!$B136+$R$3*60+$E$3*120,LOOK!$C$3)</f>
        <v>2</v>
      </c>
      <c r="D136" s="49">
        <f ca="1">OFFSET(DATA!$A$34,LOOK!$B136+$R$3*60+$E$3*120,LOOK!$C$3)</f>
        <v>1119</v>
      </c>
      <c r="E136" s="49">
        <f t="shared" ca="1" si="71"/>
        <v>-558</v>
      </c>
      <c r="F136" s="111">
        <f t="shared" ca="1" si="72"/>
        <v>0.13330148112756809</v>
      </c>
      <c r="G136" s="50">
        <f t="shared" ca="1" si="73"/>
        <v>1</v>
      </c>
      <c r="I136" s="50">
        <v>12</v>
      </c>
      <c r="J136" s="101">
        <f ca="1">IF(J$124&gt;$I$6,"",IF($U$3=0,J76,ROUND(AVERAGE($J76:J76),3)))</f>
        <v>5.9924000000000002E-3</v>
      </c>
      <c r="K136" s="101">
        <f ca="1">IF(K$124&gt;$I$6,"",IF($U$3=0,K76,ROUND(AVERAGE($J76:K76),3)))</f>
        <v>4.9924000000000001E-3</v>
      </c>
      <c r="L136" s="101">
        <f ca="1">IF(L$124&gt;$I$6,"",IF($U$3=0,L76,ROUND(AVERAGE($J76:L76),3)))</f>
        <v>9.9240000000000005E-4</v>
      </c>
      <c r="M136" s="101">
        <f ca="1">IF(M$124&gt;$I$6,"",IF($U$3=0,M76,ROUND(AVERAGE($J76:M76),3)))</f>
        <v>1.9924000000000001E-3</v>
      </c>
      <c r="N136" s="101">
        <f ca="1">IF(N$124&gt;$I$6,"",IF($U$3=0,N76,ROUND(AVERAGE($J76:N76),3)))</f>
        <v>2.9924000000000001E-3</v>
      </c>
      <c r="O136" s="101">
        <f ca="1">IF(O$124&gt;$I$6,"",IF($U$3=0,O76,ROUND(AVERAGE($J76:O76),3)))</f>
        <v>9.9240000000000005E-4</v>
      </c>
      <c r="P136" s="101" t="str">
        <f ca="1">IF(P$124&gt;$I$6,"",IF($U$3=0,P76,ROUND(AVERAGE($J76:P76),3)))</f>
        <v/>
      </c>
      <c r="Q136" s="101" t="str">
        <f ca="1">IF(Q$124&gt;$I$6,"",IF($U$3=0,Q76,ROUND(AVERAGE($J76:Q76),3)))</f>
        <v/>
      </c>
      <c r="R136" s="101" t="str">
        <f ca="1">IF(R$124&gt;$I$6,"",IF($U$3=0,R76,ROUND(AVERAGE($J76:R76),3)))</f>
        <v/>
      </c>
      <c r="S136" s="101" t="str">
        <f ca="1">IF(S$124&gt;$I$6,"",IF($U$3=0,S76,ROUND(AVERAGE($J76:S76),3)))</f>
        <v/>
      </c>
      <c r="T136" s="101" t="str">
        <f ca="1">IF(T$124&gt;$I$6,"",IF($U$3=0,T76,ROUND(AVERAGE($J76:T76),3)))</f>
        <v/>
      </c>
      <c r="U136" s="101" t="str">
        <f ca="1">IF(U$124&gt;$I$6,"",IF($U$3=0,U76,ROUND(AVERAGE($J76:U76),3)))</f>
        <v/>
      </c>
      <c r="AB136" s="50">
        <v>12</v>
      </c>
      <c r="AD136" s="50">
        <f t="shared" ca="1" si="74"/>
        <v>16</v>
      </c>
      <c r="AE136" s="50">
        <f t="shared" ca="1" si="70"/>
        <v>16</v>
      </c>
      <c r="AF136" s="50">
        <f t="shared" ca="1" si="70"/>
        <v>14</v>
      </c>
      <c r="AG136" s="50">
        <f t="shared" ca="1" si="70"/>
        <v>16</v>
      </c>
      <c r="AH136" s="50">
        <f t="shared" ca="1" si="70"/>
        <v>17</v>
      </c>
      <c r="AI136" s="50">
        <f t="shared" ca="1" si="70"/>
        <v>17</v>
      </c>
      <c r="AJ136" s="50" t="str">
        <f t="shared" ca="1" si="70"/>
        <v/>
      </c>
      <c r="AK136" s="50" t="str">
        <f t="shared" ca="1" si="70"/>
        <v/>
      </c>
      <c r="AL136" s="50" t="str">
        <f t="shared" ca="1" si="70"/>
        <v/>
      </c>
      <c r="AM136" s="50" t="str">
        <f t="shared" ca="1" si="70"/>
        <v/>
      </c>
      <c r="AN136" s="50" t="str">
        <f t="shared" ca="1" si="70"/>
        <v/>
      </c>
      <c r="AO136" s="50" t="str">
        <f t="shared" ca="1" si="70"/>
        <v/>
      </c>
    </row>
    <row r="137" spans="2:41" x14ac:dyDescent="0.3">
      <c r="B137" s="50">
        <v>13</v>
      </c>
      <c r="C137" s="49">
        <f ca="1">OFFSET(DATA!$A$4,LOOK!$B137+$R$3*60+$E$3*120,LOOK!$C$3)</f>
        <v>5</v>
      </c>
      <c r="D137" s="49">
        <f ca="1">OFFSET(DATA!$A$34,LOOK!$B137+$R$3*60+$E$3*120,LOOK!$C$3)</f>
        <v>191</v>
      </c>
      <c r="E137" s="49">
        <f t="shared" ca="1" si="71"/>
        <v>-91</v>
      </c>
      <c r="F137" s="111">
        <f t="shared" ca="1" si="72"/>
        <v>2.1739130434782608E-2</v>
      </c>
      <c r="G137" s="50">
        <f t="shared" ca="1" si="73"/>
        <v>16</v>
      </c>
      <c r="I137" s="50">
        <v>13</v>
      </c>
      <c r="J137" s="101">
        <f ca="1">IF(J$124&gt;$I$6,"",IF($U$3=0,J77,ROUND(AVERAGE($J77:J77),3)))</f>
        <v>2.8992300000000002E-2</v>
      </c>
      <c r="K137" s="101">
        <f ca="1">IF(K$124&gt;$I$6,"",IF($U$3=0,K77,ROUND(AVERAGE($J77:K77),3)))</f>
        <v>1.5992300000000001E-2</v>
      </c>
      <c r="L137" s="101">
        <f ca="1">IF(L$124&gt;$I$6,"",IF($U$3=0,L77,ROUND(AVERAGE($J77:L77),3)))</f>
        <v>2.0992300000000002E-2</v>
      </c>
      <c r="M137" s="101">
        <f ca="1">IF(M$124&gt;$I$6,"",IF($U$3=0,M77,ROUND(AVERAGE($J77:M77),3)))</f>
        <v>2.5992299999999999E-2</v>
      </c>
      <c r="N137" s="101">
        <f ca="1">IF(N$124&gt;$I$6,"",IF($U$3=0,N77,ROUND(AVERAGE($J77:N77),3)))</f>
        <v>1.1992300000000001E-2</v>
      </c>
      <c r="O137" s="101">
        <f ca="1">IF(O$124&gt;$I$6,"",IF($U$3=0,O77,ROUND(AVERAGE($J77:O77),3)))</f>
        <v>1.09923E-2</v>
      </c>
      <c r="P137" s="101" t="str">
        <f ca="1">IF(P$124&gt;$I$6,"",IF($U$3=0,P77,ROUND(AVERAGE($J77:P77),3)))</f>
        <v/>
      </c>
      <c r="Q137" s="101" t="str">
        <f ca="1">IF(Q$124&gt;$I$6,"",IF($U$3=0,Q77,ROUND(AVERAGE($J77:Q77),3)))</f>
        <v/>
      </c>
      <c r="R137" s="101" t="str">
        <f ca="1">IF(R$124&gt;$I$6,"",IF($U$3=0,R77,ROUND(AVERAGE($J77:R77),3)))</f>
        <v/>
      </c>
      <c r="S137" s="101" t="str">
        <f ca="1">IF(S$124&gt;$I$6,"",IF($U$3=0,S77,ROUND(AVERAGE($J77:S77),3)))</f>
        <v/>
      </c>
      <c r="T137" s="101" t="str">
        <f ca="1">IF(T$124&gt;$I$6,"",IF($U$3=0,T77,ROUND(AVERAGE($J77:T77),3)))</f>
        <v/>
      </c>
      <c r="U137" s="101" t="str">
        <f ca="1">IF(U$124&gt;$I$6,"",IF($U$3=0,U77,ROUND(AVERAGE($J77:U77),3)))</f>
        <v/>
      </c>
      <c r="AB137" s="50">
        <v>13</v>
      </c>
      <c r="AD137" s="50">
        <f t="shared" ca="1" si="74"/>
        <v>7</v>
      </c>
      <c r="AE137" s="50">
        <f t="shared" ca="1" si="70"/>
        <v>10</v>
      </c>
      <c r="AF137" s="50">
        <f t="shared" ca="1" si="70"/>
        <v>8</v>
      </c>
      <c r="AG137" s="50">
        <f t="shared" ca="1" si="70"/>
        <v>7</v>
      </c>
      <c r="AH137" s="50">
        <f t="shared" ca="1" si="70"/>
        <v>7</v>
      </c>
      <c r="AI137" s="50">
        <f t="shared" ca="1" si="70"/>
        <v>8</v>
      </c>
      <c r="AJ137" s="50" t="str">
        <f t="shared" ca="1" si="70"/>
        <v/>
      </c>
      <c r="AK137" s="50" t="str">
        <f t="shared" ca="1" si="70"/>
        <v/>
      </c>
      <c r="AL137" s="50" t="str">
        <f t="shared" ca="1" si="70"/>
        <v/>
      </c>
      <c r="AM137" s="50" t="str">
        <f t="shared" ca="1" si="70"/>
        <v/>
      </c>
      <c r="AN137" s="50" t="str">
        <f t="shared" ca="1" si="70"/>
        <v/>
      </c>
      <c r="AO137" s="50" t="str">
        <f t="shared" ca="1" si="70"/>
        <v/>
      </c>
    </row>
    <row r="138" spans="2:41" x14ac:dyDescent="0.3">
      <c r="B138" s="50">
        <v>14</v>
      </c>
      <c r="C138" s="49">
        <f ca="1">OFFSET(DATA!$A$4,LOOK!$B138+$R$3*60+$E$3*120,LOOK!$C$3)</f>
        <v>22</v>
      </c>
      <c r="D138" s="49">
        <f ca="1">OFFSET(DATA!$A$34,LOOK!$B138+$R$3*60+$E$3*120,LOOK!$C$3)</f>
        <v>402</v>
      </c>
      <c r="E138" s="49">
        <f t="shared" ca="1" si="71"/>
        <v>-179</v>
      </c>
      <c r="F138" s="111">
        <f t="shared" ca="1" si="72"/>
        <v>4.2761586239847112E-2</v>
      </c>
      <c r="G138" s="50">
        <f t="shared" ca="1" si="73"/>
        <v>7</v>
      </c>
      <c r="I138" s="50">
        <v>14</v>
      </c>
      <c r="J138" s="101">
        <f ca="1">IF(J$124&gt;$I$6,"",IF($U$3=0,J78,ROUND(AVERAGE($J78:J78),3)))</f>
        <v>3.6992199999999996E-2</v>
      </c>
      <c r="K138" s="101">
        <f ca="1">IF(K$124&gt;$I$6,"",IF($U$3=0,K78,ROUND(AVERAGE($J78:K78),3)))</f>
        <v>3.5992199999999995E-2</v>
      </c>
      <c r="L138" s="101">
        <f ca="1">IF(L$124&gt;$I$6,"",IF($U$3=0,L78,ROUND(AVERAGE($J78:L78),3)))</f>
        <v>4.89922E-2</v>
      </c>
      <c r="M138" s="101">
        <f ca="1">IF(M$124&gt;$I$6,"",IF($U$3=0,M78,ROUND(AVERAGE($J78:M78),3)))</f>
        <v>5.4992199999999998E-2</v>
      </c>
      <c r="N138" s="101">
        <f ca="1">IF(N$124&gt;$I$6,"",IF($U$3=0,N78,ROUND(AVERAGE($J78:N78),3)))</f>
        <v>4.6992199999999998E-2</v>
      </c>
      <c r="O138" s="101">
        <f ca="1">IF(O$124&gt;$I$6,"",IF($U$3=0,O78,ROUND(AVERAGE($J78:O78),3)))</f>
        <v>4.4992199999999996E-2</v>
      </c>
      <c r="P138" s="101" t="str">
        <f ca="1">IF(P$124&gt;$I$6,"",IF($U$3=0,P78,ROUND(AVERAGE($J78:P78),3)))</f>
        <v/>
      </c>
      <c r="Q138" s="101" t="str">
        <f ca="1">IF(Q$124&gt;$I$6,"",IF($U$3=0,Q78,ROUND(AVERAGE($J78:Q78),3)))</f>
        <v/>
      </c>
      <c r="R138" s="101" t="str">
        <f ca="1">IF(R$124&gt;$I$6,"",IF($U$3=0,R78,ROUND(AVERAGE($J78:R78),3)))</f>
        <v/>
      </c>
      <c r="S138" s="101" t="str">
        <f ca="1">IF(S$124&gt;$I$6,"",IF($U$3=0,S78,ROUND(AVERAGE($J78:S78),3)))</f>
        <v/>
      </c>
      <c r="T138" s="101" t="str">
        <f ca="1">IF(T$124&gt;$I$6,"",IF($U$3=0,T78,ROUND(AVERAGE($J78:T78),3)))</f>
        <v/>
      </c>
      <c r="U138" s="101" t="str">
        <f ca="1">IF(U$124&gt;$I$6,"",IF($U$3=0,U78,ROUND(AVERAGE($J78:U78),3)))</f>
        <v/>
      </c>
      <c r="AB138" s="50">
        <v>14</v>
      </c>
      <c r="AD138" s="50">
        <f t="shared" ca="1" si="74"/>
        <v>4</v>
      </c>
      <c r="AE138" s="50">
        <f t="shared" ca="1" si="70"/>
        <v>4</v>
      </c>
      <c r="AF138" s="50">
        <f t="shared" ca="1" si="70"/>
        <v>2</v>
      </c>
      <c r="AG138" s="50">
        <f t="shared" ca="1" si="70"/>
        <v>2</v>
      </c>
      <c r="AH138" s="50">
        <f t="shared" ca="1" si="70"/>
        <v>2</v>
      </c>
      <c r="AI138" s="50">
        <f t="shared" ca="1" si="70"/>
        <v>2</v>
      </c>
      <c r="AJ138" s="50" t="str">
        <f t="shared" ca="1" si="70"/>
        <v/>
      </c>
      <c r="AK138" s="50" t="str">
        <f t="shared" ca="1" si="70"/>
        <v/>
      </c>
      <c r="AL138" s="50" t="str">
        <f t="shared" ca="1" si="70"/>
        <v/>
      </c>
      <c r="AM138" s="50" t="str">
        <f t="shared" ca="1" si="70"/>
        <v/>
      </c>
      <c r="AN138" s="50" t="str">
        <f t="shared" ca="1" si="70"/>
        <v/>
      </c>
      <c r="AO138" s="50" t="str">
        <f t="shared" ca="1" si="70"/>
        <v/>
      </c>
    </row>
    <row r="139" spans="2:41" x14ac:dyDescent="0.3">
      <c r="B139" s="50">
        <v>15</v>
      </c>
      <c r="C139" s="49">
        <f ca="1">OFFSET(DATA!$A$4,LOOK!$B139+$R$3*60+$E$3*120,LOOK!$C$3)</f>
        <v>8</v>
      </c>
      <c r="D139" s="49">
        <f ca="1">OFFSET(DATA!$A$34,LOOK!$B139+$R$3*60+$E$3*120,LOOK!$C$3)</f>
        <v>646</v>
      </c>
      <c r="E139" s="49">
        <f t="shared" ca="1" si="71"/>
        <v>-315</v>
      </c>
      <c r="F139" s="111">
        <f t="shared" ca="1" si="72"/>
        <v>7.5250836120401343E-2</v>
      </c>
      <c r="G139" s="50">
        <f t="shared" ca="1" si="73"/>
        <v>4</v>
      </c>
      <c r="I139" s="50">
        <v>15</v>
      </c>
      <c r="J139" s="101">
        <f ca="1">IF(J$124&gt;$I$6,"",IF($U$3=0,J79,ROUND(AVERAGE($J79:J79),3)))</f>
        <v>7.9921000000000002E-3</v>
      </c>
      <c r="K139" s="101">
        <f ca="1">IF(K$124&gt;$I$6,"",IF($U$3=0,K79,ROUND(AVERAGE($J79:K79),3)))</f>
        <v>4.9921000000000002E-3</v>
      </c>
      <c r="L139" s="101">
        <f ca="1">IF(L$124&gt;$I$6,"",IF($U$3=0,L79,ROUND(AVERAGE($J79:L79),3)))</f>
        <v>5.9921000000000002E-3</v>
      </c>
      <c r="M139" s="101">
        <f ca="1">IF(M$124&gt;$I$6,"",IF($U$3=0,M79,ROUND(AVERAGE($J79:M79),3)))</f>
        <v>1.19921E-2</v>
      </c>
      <c r="N139" s="101">
        <f ca="1">IF(N$124&gt;$I$6,"",IF($U$3=0,N79,ROUND(AVERAGE($J79:N79),3)))</f>
        <v>1.0992099999999999E-2</v>
      </c>
      <c r="O139" s="101">
        <f ca="1">IF(O$124&gt;$I$6,"",IF($U$3=0,O79,ROUND(AVERAGE($J79:O79),3)))</f>
        <v>7.9921000000000002E-3</v>
      </c>
      <c r="P139" s="101" t="str">
        <f ca="1">IF(P$124&gt;$I$6,"",IF($U$3=0,P79,ROUND(AVERAGE($J79:P79),3)))</f>
        <v/>
      </c>
      <c r="Q139" s="101" t="str">
        <f ca="1">IF(Q$124&gt;$I$6,"",IF($U$3=0,Q79,ROUND(AVERAGE($J79:Q79),3)))</f>
        <v/>
      </c>
      <c r="R139" s="101" t="str">
        <f ca="1">IF(R$124&gt;$I$6,"",IF($U$3=0,R79,ROUND(AVERAGE($J79:R79),3)))</f>
        <v/>
      </c>
      <c r="S139" s="101" t="str">
        <f ca="1">IF(S$124&gt;$I$6,"",IF($U$3=0,S79,ROUND(AVERAGE($J79:S79),3)))</f>
        <v/>
      </c>
      <c r="T139" s="101" t="str">
        <f ca="1">IF(T$124&gt;$I$6,"",IF($U$3=0,T79,ROUND(AVERAGE($J79:T79),3)))</f>
        <v/>
      </c>
      <c r="U139" s="101" t="str">
        <f ca="1">IF(U$124&gt;$I$6,"",IF($U$3=0,U79,ROUND(AVERAGE($J79:U79),3)))</f>
        <v/>
      </c>
      <c r="AB139" s="50">
        <v>15</v>
      </c>
      <c r="AD139" s="50">
        <f t="shared" ca="1" si="74"/>
        <v>14</v>
      </c>
      <c r="AE139" s="50">
        <f t="shared" ca="1" si="70"/>
        <v>17</v>
      </c>
      <c r="AF139" s="50">
        <f t="shared" ca="1" si="70"/>
        <v>12</v>
      </c>
      <c r="AG139" s="50">
        <f t="shared" ca="1" si="70"/>
        <v>11</v>
      </c>
      <c r="AH139" s="50">
        <f t="shared" ca="1" si="70"/>
        <v>9</v>
      </c>
      <c r="AI139" s="50">
        <f t="shared" ca="1" si="70"/>
        <v>12</v>
      </c>
      <c r="AJ139" s="50" t="str">
        <f t="shared" ca="1" si="70"/>
        <v/>
      </c>
      <c r="AK139" s="50" t="str">
        <f t="shared" ca="1" si="70"/>
        <v/>
      </c>
      <c r="AL139" s="50" t="str">
        <f t="shared" ca="1" si="70"/>
        <v/>
      </c>
      <c r="AM139" s="50" t="str">
        <f t="shared" ca="1" si="70"/>
        <v/>
      </c>
      <c r="AN139" s="50" t="str">
        <f t="shared" ca="1" si="70"/>
        <v/>
      </c>
      <c r="AO139" s="50" t="str">
        <f t="shared" ca="1" si="70"/>
        <v/>
      </c>
    </row>
    <row r="140" spans="2:41" x14ac:dyDescent="0.3">
      <c r="B140" s="50">
        <v>16</v>
      </c>
      <c r="C140" s="49">
        <f ca="1">OFFSET(DATA!$A$4,LOOK!$B140+$R$3*60+$E$3*120,LOOK!$C$3)</f>
        <v>13</v>
      </c>
      <c r="D140" s="49">
        <f ca="1">OFFSET(DATA!$A$34,LOOK!$B140+$R$3*60+$E$3*120,LOOK!$C$3)</f>
        <v>374</v>
      </c>
      <c r="E140" s="49">
        <f t="shared" ca="1" si="71"/>
        <v>-174</v>
      </c>
      <c r="F140" s="111">
        <f t="shared" ca="1" si="72"/>
        <v>4.1567128523650264E-2</v>
      </c>
      <c r="G140" s="50">
        <f t="shared" ca="1" si="73"/>
        <v>9</v>
      </c>
      <c r="I140" s="50">
        <v>16</v>
      </c>
      <c r="J140" s="101">
        <f ca="1">IF(J$124&gt;$I$6,"",IF($U$3=0,J80,ROUND(AVERAGE($J80:J80),3)))</f>
        <v>3.0991999999999999E-2</v>
      </c>
      <c r="K140" s="101">
        <f ca="1">IF(K$124&gt;$I$6,"",IF($U$3=0,K80,ROUND(AVERAGE($J80:K80),3)))</f>
        <v>4.0992000000000001E-2</v>
      </c>
      <c r="L140" s="101">
        <f ca="1">IF(L$124&gt;$I$6,"",IF($U$3=0,L80,ROUND(AVERAGE($J80:L80),3)))</f>
        <v>2.9991999999999998E-2</v>
      </c>
      <c r="M140" s="101">
        <f ca="1">IF(M$124&gt;$I$6,"",IF($U$3=0,M80,ROUND(AVERAGE($J80:M80),3)))</f>
        <v>3.4992000000000002E-2</v>
      </c>
      <c r="N140" s="101">
        <f ca="1">IF(N$124&gt;$I$6,"",IF($U$3=0,N80,ROUND(AVERAGE($J80:N80),3)))</f>
        <v>3.0991999999999999E-2</v>
      </c>
      <c r="O140" s="101">
        <f ca="1">IF(O$124&gt;$I$6,"",IF($U$3=0,O80,ROUND(AVERAGE($J80:O80),3)))</f>
        <v>2.8992E-2</v>
      </c>
      <c r="P140" s="101" t="str">
        <f ca="1">IF(P$124&gt;$I$6,"",IF($U$3=0,P80,ROUND(AVERAGE($J80:P80),3)))</f>
        <v/>
      </c>
      <c r="Q140" s="101" t="str">
        <f ca="1">IF(Q$124&gt;$I$6,"",IF($U$3=0,Q80,ROUND(AVERAGE($J80:Q80),3)))</f>
        <v/>
      </c>
      <c r="R140" s="101" t="str">
        <f ca="1">IF(R$124&gt;$I$6,"",IF($U$3=0,R80,ROUND(AVERAGE($J80:R80),3)))</f>
        <v/>
      </c>
      <c r="S140" s="101" t="str">
        <f ca="1">IF(S$124&gt;$I$6,"",IF($U$3=0,S80,ROUND(AVERAGE($J80:S80),3)))</f>
        <v/>
      </c>
      <c r="T140" s="101" t="str">
        <f ca="1">IF(T$124&gt;$I$6,"",IF($U$3=0,T80,ROUND(AVERAGE($J80:T80),3)))</f>
        <v/>
      </c>
      <c r="U140" s="101" t="str">
        <f ca="1">IF(U$124&gt;$I$6,"",IF($U$3=0,U80,ROUND(AVERAGE($J80:U80),3)))</f>
        <v/>
      </c>
      <c r="AB140" s="50">
        <v>16</v>
      </c>
      <c r="AD140" s="50">
        <f t="shared" ca="1" si="74"/>
        <v>6</v>
      </c>
      <c r="AE140" s="50">
        <f t="shared" ca="1" si="70"/>
        <v>3</v>
      </c>
      <c r="AF140" s="50">
        <f t="shared" ca="1" si="70"/>
        <v>5</v>
      </c>
      <c r="AG140" s="50">
        <f t="shared" ca="1" si="70"/>
        <v>4</v>
      </c>
      <c r="AH140" s="50">
        <f t="shared" ca="1" si="70"/>
        <v>5</v>
      </c>
      <c r="AI140" s="50">
        <f t="shared" ca="1" si="70"/>
        <v>5</v>
      </c>
      <c r="AJ140" s="50" t="str">
        <f t="shared" ca="1" si="70"/>
        <v/>
      </c>
      <c r="AK140" s="50" t="str">
        <f t="shared" ca="1" si="70"/>
        <v/>
      </c>
      <c r="AL140" s="50" t="str">
        <f t="shared" ca="1" si="70"/>
        <v/>
      </c>
      <c r="AM140" s="50" t="str">
        <f t="shared" ca="1" si="70"/>
        <v/>
      </c>
      <c r="AN140" s="50" t="str">
        <f t="shared" ca="1" si="70"/>
        <v/>
      </c>
      <c r="AO140" s="50" t="str">
        <f t="shared" ca="1" si="70"/>
        <v/>
      </c>
    </row>
    <row r="141" spans="2:41" x14ac:dyDescent="0.3">
      <c r="B141" s="50">
        <v>17</v>
      </c>
      <c r="C141" s="49">
        <f ca="1">OFFSET(DATA!$A$4,LOOK!$B141+$R$3*60+$E$3*120,LOOK!$C$3)</f>
        <v>5</v>
      </c>
      <c r="D141" s="49">
        <f ca="1">OFFSET(DATA!$A$34,LOOK!$B141+$R$3*60+$E$3*120,LOOK!$C$3)</f>
        <v>361</v>
      </c>
      <c r="E141" s="49">
        <f t="shared" ca="1" si="71"/>
        <v>-176</v>
      </c>
      <c r="F141" s="111">
        <f t="shared" ca="1" si="72"/>
        <v>4.2044911610129E-2</v>
      </c>
      <c r="G141" s="50">
        <f t="shared" ca="1" si="73"/>
        <v>8</v>
      </c>
      <c r="I141" s="50">
        <v>17</v>
      </c>
      <c r="J141" s="101">
        <f ca="1">IF(J$124&gt;$I$6,"",IF($U$3=0,J81,ROUND(AVERAGE($J81:J81),3)))</f>
        <v>3.9991900000000004E-2</v>
      </c>
      <c r="K141" s="101">
        <f ca="1">IF(K$124&gt;$I$6,"",IF($U$3=0,K81,ROUND(AVERAGE($J81:K81),3)))</f>
        <v>2.9991899999999998E-2</v>
      </c>
      <c r="L141" s="101">
        <f ca="1">IF(L$124&gt;$I$6,"",IF($U$3=0,L81,ROUND(AVERAGE($J81:L81),3)))</f>
        <v>2.79919E-2</v>
      </c>
      <c r="M141" s="101">
        <f ca="1">IF(M$124&gt;$I$6,"",IF($U$3=0,M81,ROUND(AVERAGE($J81:M81),3)))</f>
        <v>1.39919E-2</v>
      </c>
      <c r="N141" s="101">
        <f ca="1">IF(N$124&gt;$I$6,"",IF($U$3=0,N81,ROUND(AVERAGE($J81:N81),3)))</f>
        <v>8.9918999999999989E-3</v>
      </c>
      <c r="O141" s="101">
        <f ca="1">IF(O$124&gt;$I$6,"",IF($U$3=0,O81,ROUND(AVERAGE($J81:O81),3)))</f>
        <v>1.0991899999999999E-2</v>
      </c>
      <c r="P141" s="101" t="str">
        <f ca="1">IF(P$124&gt;$I$6,"",IF($U$3=0,P81,ROUND(AVERAGE($J81:P81),3)))</f>
        <v/>
      </c>
      <c r="Q141" s="101" t="str">
        <f ca="1">IF(Q$124&gt;$I$6,"",IF($U$3=0,Q81,ROUND(AVERAGE($J81:Q81),3)))</f>
        <v/>
      </c>
      <c r="R141" s="101" t="str">
        <f ca="1">IF(R$124&gt;$I$6,"",IF($U$3=0,R81,ROUND(AVERAGE($J81:R81),3)))</f>
        <v/>
      </c>
      <c r="S141" s="101" t="str">
        <f ca="1">IF(S$124&gt;$I$6,"",IF($U$3=0,S81,ROUND(AVERAGE($J81:S81),3)))</f>
        <v/>
      </c>
      <c r="T141" s="101" t="str">
        <f ca="1">IF(T$124&gt;$I$6,"",IF($U$3=0,T81,ROUND(AVERAGE($J81:T81),3)))</f>
        <v/>
      </c>
      <c r="U141" s="101" t="str">
        <f ca="1">IF(U$124&gt;$I$6,"",IF($U$3=0,U81,ROUND(AVERAGE($J81:U81),3)))</f>
        <v/>
      </c>
      <c r="AB141" s="50">
        <v>17</v>
      </c>
      <c r="AD141" s="50">
        <f t="shared" ca="1" si="74"/>
        <v>3</v>
      </c>
      <c r="AE141" s="50">
        <f t="shared" ref="AE141:AE148" ca="1" si="75">IF(AE$124&gt;$I$6,"",RANK(K141,K$125:K$148,0))</f>
        <v>5</v>
      </c>
      <c r="AF141" s="50">
        <f t="shared" ref="AF141:AF148" ca="1" si="76">IF(AF$124&gt;$I$6,"",RANK(L141,L$125:L$148,0))</f>
        <v>7</v>
      </c>
      <c r="AG141" s="50">
        <f t="shared" ref="AG141:AG148" ca="1" si="77">IF(AG$124&gt;$I$6,"",RANK(M141,M$125:M$148,0))</f>
        <v>8</v>
      </c>
      <c r="AH141" s="50">
        <f t="shared" ref="AH141:AH148" ca="1" si="78">IF(AH$124&gt;$I$6,"",RANK(N141,N$125:N$148,0))</f>
        <v>11</v>
      </c>
      <c r="AI141" s="50">
        <f t="shared" ref="AI141:AI148" ca="1" si="79">IF(AI$124&gt;$I$6,"",RANK(O141,O$125:O$148,0))</f>
        <v>9</v>
      </c>
      <c r="AJ141" s="50" t="str">
        <f t="shared" ref="AJ141:AJ148" ca="1" si="80">IF(AJ$124&gt;$I$6,"",RANK(P141,P$125:P$148,0))</f>
        <v/>
      </c>
      <c r="AK141" s="50" t="str">
        <f t="shared" ref="AK141:AK148" ca="1" si="81">IF(AK$124&gt;$I$6,"",RANK(Q141,Q$125:Q$148,0))</f>
        <v/>
      </c>
      <c r="AL141" s="50" t="str">
        <f t="shared" ref="AL141:AL148" ca="1" si="82">IF(AL$124&gt;$I$6,"",RANK(R141,R$125:R$148,0))</f>
        <v/>
      </c>
      <c r="AM141" s="50" t="str">
        <f t="shared" ref="AM141:AM148" ca="1" si="83">IF(AM$124&gt;$I$6,"",RANK(S141,S$125:S$148,0))</f>
        <v/>
      </c>
      <c r="AN141" s="50" t="str">
        <f t="shared" ref="AN141:AN148" ca="1" si="84">IF(AN$124&gt;$I$6,"",RANK(T141,T$125:T$148,0))</f>
        <v/>
      </c>
      <c r="AO141" s="50" t="str">
        <f t="shared" ref="AO141:AO148" ca="1" si="85">IF(AO$124&gt;$I$6,"",RANK(U141,U$125:U$148,0))</f>
        <v/>
      </c>
    </row>
    <row r="142" spans="2:41" x14ac:dyDescent="0.3">
      <c r="B142" s="50">
        <v>18</v>
      </c>
      <c r="C142" s="49">
        <f ca="1">OFFSET(DATA!$A$4,LOOK!$B142+$R$3*60+$E$3*120,LOOK!$C$3)</f>
        <v>3</v>
      </c>
      <c r="D142" s="49">
        <f ca="1">OFFSET(DATA!$A$34,LOOK!$B142+$R$3*60+$E$3*120,LOOK!$C$3)</f>
        <v>232</v>
      </c>
      <c r="E142" s="49">
        <f t="shared" ca="1" si="71"/>
        <v>-113</v>
      </c>
      <c r="F142" s="111">
        <f t="shared" ca="1" si="72"/>
        <v>2.6994744386048732E-2</v>
      </c>
      <c r="G142" s="50">
        <f t="shared" ca="1" si="73"/>
        <v>14</v>
      </c>
      <c r="I142" s="50">
        <v>18</v>
      </c>
      <c r="J142" s="101">
        <f ca="1">IF(J$124&gt;$I$6,"",IF($U$3=0,J82,ROUND(AVERAGE($J82:J82),3)))</f>
        <v>-8.1999999999999994E-6</v>
      </c>
      <c r="K142" s="101">
        <f ca="1">IF(K$124&gt;$I$6,"",IF($U$3=0,K82,ROUND(AVERAGE($J82:K82),3)))</f>
        <v>7.9918000000000003E-3</v>
      </c>
      <c r="L142" s="101">
        <f ca="1">IF(L$124&gt;$I$6,"",IF($U$3=0,L82,ROUND(AVERAGE($J82:L82),3)))</f>
        <v>-8.1999999999999994E-6</v>
      </c>
      <c r="M142" s="101">
        <f ca="1">IF(M$124&gt;$I$6,"",IF($U$3=0,M82,ROUND(AVERAGE($J82:M82),3)))</f>
        <v>1.29918E-2</v>
      </c>
      <c r="N142" s="101">
        <f ca="1">IF(N$124&gt;$I$6,"",IF($U$3=0,N82,ROUND(AVERAGE($J82:N82),3)))</f>
        <v>4.9918000000000002E-3</v>
      </c>
      <c r="O142" s="101">
        <f ca="1">IF(O$124&gt;$I$6,"",IF($U$3=0,O82,ROUND(AVERAGE($J82:O82),3)))</f>
        <v>-8.1999999999999994E-6</v>
      </c>
      <c r="P142" s="101" t="str">
        <f ca="1">IF(P$124&gt;$I$6,"",IF($U$3=0,P82,ROUND(AVERAGE($J82:P82),3)))</f>
        <v/>
      </c>
      <c r="Q142" s="101" t="str">
        <f ca="1">IF(Q$124&gt;$I$6,"",IF($U$3=0,Q82,ROUND(AVERAGE($J82:Q82),3)))</f>
        <v/>
      </c>
      <c r="R142" s="101" t="str">
        <f ca="1">IF(R$124&gt;$I$6,"",IF($U$3=0,R82,ROUND(AVERAGE($J82:R82),3)))</f>
        <v/>
      </c>
      <c r="S142" s="101" t="str">
        <f ca="1">IF(S$124&gt;$I$6,"",IF($U$3=0,S82,ROUND(AVERAGE($J82:S82),3)))</f>
        <v/>
      </c>
      <c r="T142" s="101" t="str">
        <f ca="1">IF(T$124&gt;$I$6,"",IF($U$3=0,T82,ROUND(AVERAGE($J82:T82),3)))</f>
        <v/>
      </c>
      <c r="U142" s="101" t="str">
        <f ca="1">IF(U$124&gt;$I$6,"",IF($U$3=0,U82,ROUND(AVERAGE($J82:U82),3)))</f>
        <v/>
      </c>
      <c r="AB142" s="50">
        <v>18</v>
      </c>
      <c r="AD142" s="50">
        <f t="shared" ca="1" si="74"/>
        <v>24</v>
      </c>
      <c r="AE142" s="50">
        <f t="shared" ca="1" si="75"/>
        <v>14</v>
      </c>
      <c r="AF142" s="50">
        <f t="shared" ca="1" si="76"/>
        <v>23</v>
      </c>
      <c r="AG142" s="50">
        <f t="shared" ca="1" si="77"/>
        <v>9</v>
      </c>
      <c r="AH142" s="50">
        <f t="shared" ca="1" si="78"/>
        <v>15</v>
      </c>
      <c r="AI142" s="50">
        <f t="shared" ca="1" si="79"/>
        <v>23</v>
      </c>
      <c r="AJ142" s="50" t="str">
        <f t="shared" ca="1" si="80"/>
        <v/>
      </c>
      <c r="AK142" s="50" t="str">
        <f t="shared" ca="1" si="81"/>
        <v/>
      </c>
      <c r="AL142" s="50" t="str">
        <f t="shared" ca="1" si="82"/>
        <v/>
      </c>
      <c r="AM142" s="50" t="str">
        <f t="shared" ca="1" si="83"/>
        <v/>
      </c>
      <c r="AN142" s="50" t="str">
        <f t="shared" ca="1" si="84"/>
        <v/>
      </c>
      <c r="AO142" s="50" t="str">
        <f t="shared" ca="1" si="85"/>
        <v/>
      </c>
    </row>
    <row r="143" spans="2:41" x14ac:dyDescent="0.3">
      <c r="B143" s="50">
        <v>19</v>
      </c>
      <c r="C143" s="49">
        <f ca="1">OFFSET(DATA!$A$4,LOOK!$B143+$R$3*60+$E$3*120,LOOK!$C$3)</f>
        <v>0</v>
      </c>
      <c r="D143" s="49">
        <f ca="1">OFFSET(DATA!$A$34,LOOK!$B143+$R$3*60+$E$3*120,LOOK!$C$3)</f>
        <v>93</v>
      </c>
      <c r="E143" s="49">
        <f t="shared" ca="1" si="71"/>
        <v>-47</v>
      </c>
      <c r="F143" s="111">
        <f t="shared" ca="1" si="72"/>
        <v>1.1227902532250358E-2</v>
      </c>
      <c r="G143" s="50">
        <f t="shared" ca="1" si="73"/>
        <v>21</v>
      </c>
      <c r="I143" s="50">
        <v>19</v>
      </c>
      <c r="J143" s="101">
        <f ca="1">IF(J$124&gt;$I$6,"",IF($U$3=0,J83,ROUND(AVERAGE($J83:J83),3)))</f>
        <v>2.29917E-2</v>
      </c>
      <c r="K143" s="101">
        <f ca="1">IF(K$124&gt;$I$6,"",IF($U$3=0,K83,ROUND(AVERAGE($J83:K83),3)))</f>
        <v>1.09917E-2</v>
      </c>
      <c r="L143" s="101">
        <f ca="1">IF(L$124&gt;$I$6,"",IF($U$3=0,L83,ROUND(AVERAGE($J83:L83),3)))</f>
        <v>1.09917E-2</v>
      </c>
      <c r="M143" s="101">
        <f ca="1">IF(M$124&gt;$I$6,"",IF($U$3=0,M83,ROUND(AVERAGE($J83:M83),3)))</f>
        <v>-8.3000000000000002E-6</v>
      </c>
      <c r="N143" s="101">
        <f ca="1">IF(N$124&gt;$I$6,"",IF($U$3=0,N83,ROUND(AVERAGE($J83:N83),3)))</f>
        <v>1.1991700000000001E-2</v>
      </c>
      <c r="O143" s="101">
        <f ca="1">IF(O$124&gt;$I$6,"",IF($U$3=0,O83,ROUND(AVERAGE($J83:O83),3)))</f>
        <v>1.09917E-2</v>
      </c>
      <c r="P143" s="101" t="str">
        <f ca="1">IF(P$124&gt;$I$6,"",IF($U$3=0,P83,ROUND(AVERAGE($J83:P83),3)))</f>
        <v/>
      </c>
      <c r="Q143" s="101" t="str">
        <f ca="1">IF(Q$124&gt;$I$6,"",IF($U$3=0,Q83,ROUND(AVERAGE($J83:Q83),3)))</f>
        <v/>
      </c>
      <c r="R143" s="101" t="str">
        <f ca="1">IF(R$124&gt;$I$6,"",IF($U$3=0,R83,ROUND(AVERAGE($J83:R83),3)))</f>
        <v/>
      </c>
      <c r="S143" s="101" t="str">
        <f ca="1">IF(S$124&gt;$I$6,"",IF($U$3=0,S83,ROUND(AVERAGE($J83:S83),3)))</f>
        <v/>
      </c>
      <c r="T143" s="101" t="str">
        <f ca="1">IF(T$124&gt;$I$6,"",IF($U$3=0,T83,ROUND(AVERAGE($J83:T83),3)))</f>
        <v/>
      </c>
      <c r="U143" s="101" t="str">
        <f ca="1">IF(U$124&gt;$I$6,"",IF($U$3=0,U83,ROUND(AVERAGE($J83:U83),3)))</f>
        <v/>
      </c>
      <c r="AB143" s="50">
        <v>19</v>
      </c>
      <c r="AD143" s="50">
        <f t="shared" ca="1" si="74"/>
        <v>9</v>
      </c>
      <c r="AE143" s="50">
        <f t="shared" ca="1" si="75"/>
        <v>13</v>
      </c>
      <c r="AF143" s="50">
        <f t="shared" ca="1" si="76"/>
        <v>11</v>
      </c>
      <c r="AG143" s="50">
        <f t="shared" ca="1" si="77"/>
        <v>22</v>
      </c>
      <c r="AH143" s="50">
        <f t="shared" ca="1" si="78"/>
        <v>8</v>
      </c>
      <c r="AI143" s="50">
        <f t="shared" ca="1" si="79"/>
        <v>10</v>
      </c>
      <c r="AJ143" s="50" t="str">
        <f t="shared" ca="1" si="80"/>
        <v/>
      </c>
      <c r="AK143" s="50" t="str">
        <f t="shared" ca="1" si="81"/>
        <v/>
      </c>
      <c r="AL143" s="50" t="str">
        <f t="shared" ca="1" si="82"/>
        <v/>
      </c>
      <c r="AM143" s="50" t="str">
        <f t="shared" ca="1" si="83"/>
        <v/>
      </c>
      <c r="AN143" s="50" t="str">
        <f t="shared" ca="1" si="84"/>
        <v/>
      </c>
      <c r="AO143" s="50" t="str">
        <f t="shared" ca="1" si="85"/>
        <v/>
      </c>
    </row>
    <row r="144" spans="2:41" x14ac:dyDescent="0.3">
      <c r="B144" s="50">
        <v>20</v>
      </c>
      <c r="C144" s="49">
        <f ca="1">OFFSET(DATA!$A$4,LOOK!$B144+$R$3*60+$E$3*120,LOOK!$C$3)</f>
        <v>1</v>
      </c>
      <c r="D144" s="49">
        <f ca="1">OFFSET(DATA!$A$34,LOOK!$B144+$R$3*60+$E$3*120,LOOK!$C$3)</f>
        <v>185</v>
      </c>
      <c r="E144" s="49">
        <f t="shared" ca="1" si="71"/>
        <v>-92</v>
      </c>
      <c r="F144" s="111">
        <f t="shared" ca="1" si="72"/>
        <v>2.197802197802198E-2</v>
      </c>
      <c r="G144" s="50">
        <f t="shared" ca="1" si="73"/>
        <v>15</v>
      </c>
      <c r="I144" s="50">
        <v>20</v>
      </c>
      <c r="J144" s="101">
        <f ca="1">IF(J$124&gt;$I$6,"",IF($U$3=0,J84,ROUND(AVERAGE($J84:J84),3)))</f>
        <v>1.6991600000000003E-2</v>
      </c>
      <c r="K144" s="101">
        <f ca="1">IF(K$124&gt;$I$6,"",IF($U$3=0,K84,ROUND(AVERAGE($J84:K84),3)))</f>
        <v>2.4991600000000003E-2</v>
      </c>
      <c r="L144" s="101">
        <f ca="1">IF(L$124&gt;$I$6,"",IF($U$3=0,L84,ROUND(AVERAGE($J84:L84),3)))</f>
        <v>1.19916E-2</v>
      </c>
      <c r="M144" s="101">
        <f ca="1">IF(M$124&gt;$I$6,"",IF($U$3=0,M84,ROUND(AVERAGE($J84:M84),3)))</f>
        <v>4.9915999999999997E-3</v>
      </c>
      <c r="N144" s="101">
        <f ca="1">IF(N$124&gt;$I$6,"",IF($U$3=0,N84,ROUND(AVERAGE($J84:N84),3)))</f>
        <v>5.9915999999999997E-3</v>
      </c>
      <c r="O144" s="101">
        <f ca="1">IF(O$124&gt;$I$6,"",IF($U$3=0,O84,ROUND(AVERAGE($J84:O84),3)))</f>
        <v>1.0991599999999999E-2</v>
      </c>
      <c r="P144" s="101" t="str">
        <f ca="1">IF(P$124&gt;$I$6,"",IF($U$3=0,P84,ROUND(AVERAGE($J84:P84),3)))</f>
        <v/>
      </c>
      <c r="Q144" s="101" t="str">
        <f ca="1">IF(Q$124&gt;$I$6,"",IF($U$3=0,Q84,ROUND(AVERAGE($J84:Q84),3)))</f>
        <v/>
      </c>
      <c r="R144" s="101" t="str">
        <f ca="1">IF(R$124&gt;$I$6,"",IF($U$3=0,R84,ROUND(AVERAGE($J84:R84),3)))</f>
        <v/>
      </c>
      <c r="S144" s="101" t="str">
        <f ca="1">IF(S$124&gt;$I$6,"",IF($U$3=0,S84,ROUND(AVERAGE($J84:S84),3)))</f>
        <v/>
      </c>
      <c r="T144" s="101" t="str">
        <f ca="1">IF(T$124&gt;$I$6,"",IF($U$3=0,T84,ROUND(AVERAGE($J84:T84),3)))</f>
        <v/>
      </c>
      <c r="U144" s="101" t="str">
        <f ca="1">IF(U$124&gt;$I$6,"",IF($U$3=0,U84,ROUND(AVERAGE($J84:U84),3)))</f>
        <v/>
      </c>
      <c r="AB144" s="50">
        <v>20</v>
      </c>
      <c r="AD144" s="50">
        <f t="shared" ca="1" si="74"/>
        <v>12</v>
      </c>
      <c r="AE144" s="50">
        <f t="shared" ca="1" si="75"/>
        <v>8</v>
      </c>
      <c r="AF144" s="50">
        <f t="shared" ca="1" si="76"/>
        <v>10</v>
      </c>
      <c r="AG144" s="50">
        <f t="shared" ca="1" si="77"/>
        <v>14</v>
      </c>
      <c r="AH144" s="50">
        <f t="shared" ca="1" si="78"/>
        <v>14</v>
      </c>
      <c r="AI144" s="50">
        <f t="shared" ca="1" si="79"/>
        <v>11</v>
      </c>
      <c r="AJ144" s="50" t="str">
        <f t="shared" ca="1" si="80"/>
        <v/>
      </c>
      <c r="AK144" s="50" t="str">
        <f t="shared" ca="1" si="81"/>
        <v/>
      </c>
      <c r="AL144" s="50" t="str">
        <f t="shared" ca="1" si="82"/>
        <v/>
      </c>
      <c r="AM144" s="50" t="str">
        <f t="shared" ca="1" si="83"/>
        <v/>
      </c>
      <c r="AN144" s="50" t="str">
        <f t="shared" ca="1" si="84"/>
        <v/>
      </c>
      <c r="AO144" s="50" t="str">
        <f t="shared" ca="1" si="85"/>
        <v/>
      </c>
    </row>
    <row r="145" spans="2:41" x14ac:dyDescent="0.3">
      <c r="B145" s="50">
        <v>21</v>
      </c>
      <c r="C145" s="49">
        <f ca="1">OFFSET(DATA!$A$4,LOOK!$B145+$R$3*60+$E$3*120,LOOK!$C$3)</f>
        <v>34</v>
      </c>
      <c r="D145" s="49">
        <f ca="1">OFFSET(DATA!$A$34,LOOK!$B145+$R$3*60+$E$3*120,LOOK!$C$3)</f>
        <v>342</v>
      </c>
      <c r="E145" s="49">
        <f t="shared" ca="1" si="71"/>
        <v>-137</v>
      </c>
      <c r="F145" s="111">
        <f t="shared" ca="1" si="72"/>
        <v>3.27281414237936E-2</v>
      </c>
      <c r="G145" s="50">
        <f t="shared" ca="1" si="73"/>
        <v>12</v>
      </c>
      <c r="I145" s="50">
        <v>21</v>
      </c>
      <c r="J145" s="101">
        <f ca="1">IF(J$124&gt;$I$6,"",IF($U$3=0,J85,ROUND(AVERAGE($J85:J85),3)))</f>
        <v>8.79915E-2</v>
      </c>
      <c r="K145" s="101">
        <f ca="1">IF(K$124&gt;$I$6,"",IF($U$3=0,K85,ROUND(AVERAGE($J85:K85),3)))</f>
        <v>0.1079915</v>
      </c>
      <c r="L145" s="101">
        <f ca="1">IF(L$124&gt;$I$6,"",IF($U$3=0,L85,ROUND(AVERAGE($J85:L85),3)))</f>
        <v>0.11299150000000001</v>
      </c>
      <c r="M145" s="101">
        <f ca="1">IF(M$124&gt;$I$6,"",IF($U$3=0,M85,ROUND(AVERAGE($J85:M85),3)))</f>
        <v>9.899150000000001E-2</v>
      </c>
      <c r="N145" s="101">
        <f ca="1">IF(N$124&gt;$I$6,"",IF($U$3=0,N85,ROUND(AVERAGE($J85:N85),3)))</f>
        <v>7.5991500000000003E-2</v>
      </c>
      <c r="O145" s="101">
        <f ca="1">IF(O$124&gt;$I$6,"",IF($U$3=0,O85,ROUND(AVERAGE($J85:O85),3)))</f>
        <v>7.19915E-2</v>
      </c>
      <c r="P145" s="101" t="str">
        <f ca="1">IF(P$124&gt;$I$6,"",IF($U$3=0,P85,ROUND(AVERAGE($J85:P85),3)))</f>
        <v/>
      </c>
      <c r="Q145" s="101" t="str">
        <f ca="1">IF(Q$124&gt;$I$6,"",IF($U$3=0,Q85,ROUND(AVERAGE($J85:Q85),3)))</f>
        <v/>
      </c>
      <c r="R145" s="101" t="str">
        <f ca="1">IF(R$124&gt;$I$6,"",IF($U$3=0,R85,ROUND(AVERAGE($J85:R85),3)))</f>
        <v/>
      </c>
      <c r="S145" s="101" t="str">
        <f ca="1">IF(S$124&gt;$I$6,"",IF($U$3=0,S85,ROUND(AVERAGE($J85:S85),3)))</f>
        <v/>
      </c>
      <c r="T145" s="101" t="str">
        <f ca="1">IF(T$124&gt;$I$6,"",IF($U$3=0,T85,ROUND(AVERAGE($J85:T85),3)))</f>
        <v/>
      </c>
      <c r="U145" s="101" t="str">
        <f ca="1">IF(U$124&gt;$I$6,"",IF($U$3=0,U85,ROUND(AVERAGE($J85:U85),3)))</f>
        <v/>
      </c>
      <c r="AB145" s="50">
        <v>21</v>
      </c>
      <c r="AD145" s="50">
        <f t="shared" ca="1" si="74"/>
        <v>1</v>
      </c>
      <c r="AE145" s="50">
        <f t="shared" ca="1" si="75"/>
        <v>1</v>
      </c>
      <c r="AF145" s="50">
        <f t="shared" ca="1" si="76"/>
        <v>1</v>
      </c>
      <c r="AG145" s="50">
        <f t="shared" ca="1" si="77"/>
        <v>1</v>
      </c>
      <c r="AH145" s="50">
        <f t="shared" ca="1" si="78"/>
        <v>1</v>
      </c>
      <c r="AI145" s="50">
        <f t="shared" ca="1" si="79"/>
        <v>1</v>
      </c>
      <c r="AJ145" s="50" t="str">
        <f t="shared" ca="1" si="80"/>
        <v/>
      </c>
      <c r="AK145" s="50" t="str">
        <f t="shared" ca="1" si="81"/>
        <v/>
      </c>
      <c r="AL145" s="50" t="str">
        <f t="shared" ca="1" si="82"/>
        <v/>
      </c>
      <c r="AM145" s="50" t="str">
        <f t="shared" ca="1" si="83"/>
        <v/>
      </c>
      <c r="AN145" s="50" t="str">
        <f t="shared" ca="1" si="84"/>
        <v/>
      </c>
      <c r="AO145" s="50" t="str">
        <f t="shared" ca="1" si="85"/>
        <v/>
      </c>
    </row>
    <row r="146" spans="2:41" x14ac:dyDescent="0.3">
      <c r="B146" s="50">
        <v>22</v>
      </c>
      <c r="C146" s="49">
        <f ca="1">OFFSET(DATA!$A$4,LOOK!$B146+$R$3*60+$E$3*120,LOOK!$C$3)</f>
        <v>28</v>
      </c>
      <c r="D146" s="49">
        <f ca="1">OFFSET(DATA!$A$34,LOOK!$B146+$R$3*60+$E$3*120,LOOK!$C$3)</f>
        <v>681</v>
      </c>
      <c r="E146" s="49">
        <f t="shared" ca="1" si="71"/>
        <v>-313</v>
      </c>
      <c r="F146" s="111">
        <f t="shared" ca="1" si="72"/>
        <v>7.4773053033922593E-2</v>
      </c>
      <c r="G146" s="50">
        <f t="shared" ca="1" si="73"/>
        <v>5</v>
      </c>
      <c r="I146" s="50">
        <v>22</v>
      </c>
      <c r="J146" s="101">
        <f ca="1">IF(J$124&gt;$I$6,"",IF($U$3=0,J86,ROUND(AVERAGE($J86:J86),3)))</f>
        <v>2.09914E-2</v>
      </c>
      <c r="K146" s="101">
        <f ca="1">IF(K$124&gt;$I$6,"",IF($U$3=0,K86,ROUND(AVERAGE($J86:K86),3)))</f>
        <v>2.6991399999999999E-2</v>
      </c>
      <c r="L146" s="101">
        <f ca="1">IF(L$124&gt;$I$6,"",IF($U$3=0,L86,ROUND(AVERAGE($J86:L86),3)))</f>
        <v>3.8991400000000002E-2</v>
      </c>
      <c r="M146" s="101">
        <f ca="1">IF(M$124&gt;$I$6,"",IF($U$3=0,M86,ROUND(AVERAGE($J86:M86),3)))</f>
        <v>4.0991400000000004E-2</v>
      </c>
      <c r="N146" s="101">
        <f ca="1">IF(N$124&gt;$I$6,"",IF($U$3=0,N86,ROUND(AVERAGE($J86:N86),3)))</f>
        <v>4.4991400000000001E-2</v>
      </c>
      <c r="O146" s="101">
        <f ca="1">IF(O$124&gt;$I$6,"",IF($U$3=0,O86,ROUND(AVERAGE($J86:O86),3)))</f>
        <v>3.4991400000000006E-2</v>
      </c>
      <c r="P146" s="101" t="str">
        <f ca="1">IF(P$124&gt;$I$6,"",IF($U$3=0,P86,ROUND(AVERAGE($J86:P86),3)))</f>
        <v/>
      </c>
      <c r="Q146" s="101" t="str">
        <f ca="1">IF(Q$124&gt;$I$6,"",IF($U$3=0,Q86,ROUND(AVERAGE($J86:Q86),3)))</f>
        <v/>
      </c>
      <c r="R146" s="101" t="str">
        <f ca="1">IF(R$124&gt;$I$6,"",IF($U$3=0,R86,ROUND(AVERAGE($J86:R86),3)))</f>
        <v/>
      </c>
      <c r="S146" s="101" t="str">
        <f ca="1">IF(S$124&gt;$I$6,"",IF($U$3=0,S86,ROUND(AVERAGE($J86:S86),3)))</f>
        <v/>
      </c>
      <c r="T146" s="101" t="str">
        <f ca="1">IF(T$124&gt;$I$6,"",IF($U$3=0,T86,ROUND(AVERAGE($J86:T86),3)))</f>
        <v/>
      </c>
      <c r="U146" s="101" t="str">
        <f ca="1">IF(U$124&gt;$I$6,"",IF($U$3=0,U86,ROUND(AVERAGE($J86:U86),3)))</f>
        <v/>
      </c>
      <c r="AB146" s="50">
        <v>22</v>
      </c>
      <c r="AD146" s="50">
        <f t="shared" ca="1" si="74"/>
        <v>10</v>
      </c>
      <c r="AE146" s="50">
        <f t="shared" ca="1" si="75"/>
        <v>7</v>
      </c>
      <c r="AF146" s="50">
        <f t="shared" ca="1" si="76"/>
        <v>3</v>
      </c>
      <c r="AG146" s="50">
        <f t="shared" ca="1" si="77"/>
        <v>3</v>
      </c>
      <c r="AH146" s="50">
        <f t="shared" ca="1" si="78"/>
        <v>3</v>
      </c>
      <c r="AI146" s="50">
        <f t="shared" ca="1" si="79"/>
        <v>3</v>
      </c>
      <c r="AJ146" s="50" t="str">
        <f t="shared" ca="1" si="80"/>
        <v/>
      </c>
      <c r="AK146" s="50" t="str">
        <f t="shared" ca="1" si="81"/>
        <v/>
      </c>
      <c r="AL146" s="50" t="str">
        <f t="shared" ca="1" si="82"/>
        <v/>
      </c>
      <c r="AM146" s="50" t="str">
        <f t="shared" ca="1" si="83"/>
        <v/>
      </c>
      <c r="AN146" s="50" t="str">
        <f t="shared" ca="1" si="84"/>
        <v/>
      </c>
      <c r="AO146" s="50" t="str">
        <f t="shared" ca="1" si="85"/>
        <v/>
      </c>
    </row>
    <row r="147" spans="2:41" x14ac:dyDescent="0.3">
      <c r="B147" s="50">
        <v>23</v>
      </c>
      <c r="C147" s="49">
        <f ca="1">OFFSET(DATA!$A$4,LOOK!$B147+$R$3*60+$E$3*120,LOOK!$C$3)</f>
        <v>0</v>
      </c>
      <c r="D147" s="49">
        <f ca="1">OFFSET(DATA!$A$34,LOOK!$B147+$R$3*60+$E$3*120,LOOK!$C$3)</f>
        <v>907</v>
      </c>
      <c r="E147" s="49">
        <f t="shared" ca="1" si="71"/>
        <v>-454</v>
      </c>
      <c r="F147" s="111">
        <f t="shared" ca="1" si="72"/>
        <v>0.10845676063067368</v>
      </c>
      <c r="G147" s="50">
        <f t="shared" ca="1" si="73"/>
        <v>3</v>
      </c>
      <c r="I147" s="50">
        <v>23</v>
      </c>
      <c r="J147" s="101">
        <f ca="1">IF(J$124&gt;$I$6,"",IF($U$3=0,J87,ROUND(AVERAGE($J87:J87),3)))</f>
        <v>4.9912999999999997E-3</v>
      </c>
      <c r="K147" s="101">
        <f ca="1">IF(K$124&gt;$I$6,"",IF($U$3=0,K87,ROUND(AVERAGE($J87:K87),3)))</f>
        <v>5.9912999999999998E-3</v>
      </c>
      <c r="L147" s="101">
        <f ca="1">IF(L$124&gt;$I$6,"",IF($U$3=0,L87,ROUND(AVERAGE($J87:L87),3)))</f>
        <v>1.9913000000000001E-3</v>
      </c>
      <c r="M147" s="101">
        <f ca="1">IF(M$124&gt;$I$6,"",IF($U$3=0,M87,ROUND(AVERAGE($J87:M87),3)))</f>
        <v>-8.6999999999999997E-6</v>
      </c>
      <c r="N147" s="101">
        <f ca="1">IF(N$124&gt;$I$6,"",IF($U$3=0,N87,ROUND(AVERAGE($J87:N87),3)))</f>
        <v>3.9912999999999997E-3</v>
      </c>
      <c r="O147" s="101">
        <f ca="1">IF(O$124&gt;$I$6,"",IF($U$3=0,O87,ROUND(AVERAGE($J87:O87),3)))</f>
        <v>2.9913000000000001E-3</v>
      </c>
      <c r="P147" s="101" t="str">
        <f ca="1">IF(P$124&gt;$I$6,"",IF($U$3=0,P87,ROUND(AVERAGE($J87:P87),3)))</f>
        <v/>
      </c>
      <c r="Q147" s="101" t="str">
        <f ca="1">IF(Q$124&gt;$I$6,"",IF($U$3=0,Q87,ROUND(AVERAGE($J87:Q87),3)))</f>
        <v/>
      </c>
      <c r="R147" s="101" t="str">
        <f ca="1">IF(R$124&gt;$I$6,"",IF($U$3=0,R87,ROUND(AVERAGE($J87:R87),3)))</f>
        <v/>
      </c>
      <c r="S147" s="101" t="str">
        <f ca="1">IF(S$124&gt;$I$6,"",IF($U$3=0,S87,ROUND(AVERAGE($J87:S87),3)))</f>
        <v/>
      </c>
      <c r="T147" s="101" t="str">
        <f ca="1">IF(T$124&gt;$I$6,"",IF($U$3=0,T87,ROUND(AVERAGE($J87:T87),3)))</f>
        <v/>
      </c>
      <c r="U147" s="101" t="str">
        <f ca="1">IF(U$124&gt;$I$6,"",IF($U$3=0,U87,ROUND(AVERAGE($J87:U87),3)))</f>
        <v/>
      </c>
      <c r="AB147" s="50">
        <v>23</v>
      </c>
      <c r="AD147" s="50">
        <f t="shared" ca="1" si="74"/>
        <v>17</v>
      </c>
      <c r="AE147" s="50">
        <f t="shared" ca="1" si="75"/>
        <v>15</v>
      </c>
      <c r="AF147" s="50">
        <f t="shared" ca="1" si="76"/>
        <v>13</v>
      </c>
      <c r="AG147" s="50">
        <f t="shared" ca="1" si="77"/>
        <v>23</v>
      </c>
      <c r="AH147" s="50">
        <f t="shared" ca="1" si="78"/>
        <v>16</v>
      </c>
      <c r="AI147" s="50">
        <f t="shared" ca="1" si="79"/>
        <v>16</v>
      </c>
      <c r="AJ147" s="50" t="str">
        <f t="shared" ca="1" si="80"/>
        <v/>
      </c>
      <c r="AK147" s="50" t="str">
        <f t="shared" ca="1" si="81"/>
        <v/>
      </c>
      <c r="AL147" s="50" t="str">
        <f t="shared" ca="1" si="82"/>
        <v/>
      </c>
      <c r="AM147" s="50" t="str">
        <f t="shared" ca="1" si="83"/>
        <v/>
      </c>
      <c r="AN147" s="50" t="str">
        <f t="shared" ca="1" si="84"/>
        <v/>
      </c>
      <c r="AO147" s="50" t="str">
        <f t="shared" ca="1" si="85"/>
        <v/>
      </c>
    </row>
    <row r="148" spans="2:41" x14ac:dyDescent="0.3">
      <c r="B148" s="90">
        <v>24</v>
      </c>
      <c r="C148" s="91">
        <f ca="1">OFFSET(DATA!$A$4,LOOK!$B148+$R$3*60+$E$3*120,LOOK!$C$3)</f>
        <v>0</v>
      </c>
      <c r="D148" s="91">
        <f ca="1">OFFSET(DATA!$A$34,LOOK!$B148+$R$3*60+$E$3*120,LOOK!$C$3)</f>
        <v>373</v>
      </c>
      <c r="E148" s="91">
        <f t="shared" ca="1" si="71"/>
        <v>-187</v>
      </c>
      <c r="F148" s="111">
        <f t="shared" ca="1" si="72"/>
        <v>4.4672718585762064E-2</v>
      </c>
      <c r="G148" s="50">
        <f t="shared" ca="1" si="73"/>
        <v>6</v>
      </c>
      <c r="I148" s="90">
        <v>24</v>
      </c>
      <c r="J148" s="101">
        <f ca="1">IF(J$124&gt;$I$6,"",IF($U$3=0,J88,ROUND(AVERAGE($J88:J88),3)))</f>
        <v>7.9912000000000004E-3</v>
      </c>
      <c r="K148" s="101">
        <f ca="1">IF(K$124&gt;$I$6,"",IF($U$3=0,K88,ROUND(AVERAGE($J88:K88),3)))</f>
        <v>-8.8000000000000004E-6</v>
      </c>
      <c r="L148" s="101">
        <f ca="1">IF(L$124&gt;$I$6,"",IF($U$3=0,L88,ROUND(AVERAGE($J88:L88),3)))</f>
        <v>-8.8000000000000004E-6</v>
      </c>
      <c r="M148" s="101">
        <f ca="1">IF(M$124&gt;$I$6,"",IF($U$3=0,M88,ROUND(AVERAGE($J88:M88),3)))</f>
        <v>-8.8000000000000004E-6</v>
      </c>
      <c r="N148" s="101">
        <f ca="1">IF(N$124&gt;$I$6,"",IF($U$3=0,N88,ROUND(AVERAGE($J88:N88),3)))</f>
        <v>-8.8000000000000004E-6</v>
      </c>
      <c r="O148" s="101">
        <f ca="1">IF(O$124&gt;$I$6,"",IF($U$3=0,O88,ROUND(AVERAGE($J88:O88),3)))</f>
        <v>-8.8000000000000004E-6</v>
      </c>
      <c r="P148" s="101" t="str">
        <f ca="1">IF(P$124&gt;$I$6,"",IF($U$3=0,P88,ROUND(AVERAGE($J88:P88),3)))</f>
        <v/>
      </c>
      <c r="Q148" s="101" t="str">
        <f ca="1">IF(Q$124&gt;$I$6,"",IF($U$3=0,Q88,ROUND(AVERAGE($J88:Q88),3)))</f>
        <v/>
      </c>
      <c r="R148" s="101" t="str">
        <f ca="1">IF(R$124&gt;$I$6,"",IF($U$3=0,R88,ROUND(AVERAGE($J88:R88),3)))</f>
        <v/>
      </c>
      <c r="S148" s="101" t="str">
        <f ca="1">IF(S$124&gt;$I$6,"",IF($U$3=0,S88,ROUND(AVERAGE($J88:S88),3)))</f>
        <v/>
      </c>
      <c r="T148" s="101" t="str">
        <f ca="1">IF(T$124&gt;$I$6,"",IF($U$3=0,T88,ROUND(AVERAGE($J88:T88),3)))</f>
        <v/>
      </c>
      <c r="U148" s="101" t="str">
        <f ca="1">IF(U$124&gt;$I$6,"",IF($U$3=0,U88,ROUND(AVERAGE($J88:U88),3)))</f>
        <v/>
      </c>
      <c r="AB148" s="90">
        <v>24</v>
      </c>
      <c r="AD148" s="50">
        <f t="shared" ca="1" si="74"/>
        <v>15</v>
      </c>
      <c r="AE148" s="50">
        <f t="shared" ca="1" si="75"/>
        <v>24</v>
      </c>
      <c r="AF148" s="50">
        <f t="shared" ca="1" si="76"/>
        <v>24</v>
      </c>
      <c r="AG148" s="50">
        <f t="shared" ca="1" si="77"/>
        <v>24</v>
      </c>
      <c r="AH148" s="50">
        <f t="shared" ca="1" si="78"/>
        <v>24</v>
      </c>
      <c r="AI148" s="50">
        <f t="shared" ca="1" si="79"/>
        <v>24</v>
      </c>
      <c r="AJ148" s="50" t="str">
        <f t="shared" ca="1" si="80"/>
        <v/>
      </c>
      <c r="AK148" s="50" t="str">
        <f t="shared" ca="1" si="81"/>
        <v/>
      </c>
      <c r="AL148" s="50" t="str">
        <f t="shared" ca="1" si="82"/>
        <v/>
      </c>
      <c r="AM148" s="50" t="str">
        <f t="shared" ca="1" si="83"/>
        <v/>
      </c>
      <c r="AN148" s="50" t="str">
        <f t="shared" ca="1" si="84"/>
        <v/>
      </c>
      <c r="AO148" s="50" t="str">
        <f t="shared" ca="1" si="85"/>
        <v/>
      </c>
    </row>
    <row r="149" spans="2:41" x14ac:dyDescent="0.3">
      <c r="B149" s="50">
        <v>25</v>
      </c>
      <c r="C149" s="49">
        <f ca="1">SUM(C125:C148)</f>
        <v>167</v>
      </c>
      <c r="D149" s="49">
        <f ca="1">SUM(D125:D148)</f>
        <v>8692</v>
      </c>
      <c r="E149" s="49">
        <f ca="1">SUM(E125:E148)</f>
        <v>-4186</v>
      </c>
      <c r="I149" s="50"/>
      <c r="AD149" s="50"/>
    </row>
    <row r="150" spans="2:41" x14ac:dyDescent="0.3">
      <c r="AD150" s="50"/>
    </row>
    <row r="151" spans="2:41" x14ac:dyDescent="0.3">
      <c r="AD151" s="50"/>
    </row>
    <row r="153" spans="2:41" x14ac:dyDescent="0.3">
      <c r="I153" s="97">
        <f ca="1">I15</f>
        <v>6</v>
      </c>
      <c r="J153" s="88" t="str">
        <f>J$5</f>
        <v>OCT 20</v>
      </c>
      <c r="K153" s="88" t="str">
        <f t="shared" ref="K153:U153" si="86">K$5</f>
        <v>NOV 20</v>
      </c>
      <c r="L153" s="88" t="str">
        <f t="shared" si="86"/>
        <v>DEC 20</v>
      </c>
      <c r="M153" s="88" t="str">
        <f t="shared" si="86"/>
        <v>JAN 21</v>
      </c>
      <c r="N153" s="88" t="str">
        <f t="shared" si="86"/>
        <v>FEB 21</v>
      </c>
      <c r="O153" s="88" t="str">
        <f t="shared" si="86"/>
        <v>MAR 21</v>
      </c>
      <c r="P153" s="88" t="str">
        <f t="shared" si="86"/>
        <v>APR 21</v>
      </c>
      <c r="Q153" s="88" t="str">
        <f t="shared" si="86"/>
        <v>MAY 21</v>
      </c>
      <c r="R153" s="88" t="str">
        <f t="shared" si="86"/>
        <v>JUN 21</v>
      </c>
      <c r="S153" s="88" t="str">
        <f t="shared" si="86"/>
        <v>JUL 21</v>
      </c>
      <c r="T153" s="88" t="str">
        <f t="shared" si="86"/>
        <v>AUG 21</v>
      </c>
      <c r="U153" s="88" t="str">
        <f t="shared" si="86"/>
        <v>SEP 21</v>
      </c>
      <c r="AD153" s="88">
        <f ca="1">I15</f>
        <v>6</v>
      </c>
    </row>
    <row r="154" spans="2:41" x14ac:dyDescent="0.3">
      <c r="B154" s="69" t="s">
        <v>11</v>
      </c>
      <c r="C154" s="69" t="s">
        <v>7</v>
      </c>
      <c r="D154" s="69" t="s">
        <v>8</v>
      </c>
      <c r="E154" s="110">
        <f>$N$3</f>
        <v>0.9</v>
      </c>
      <c r="F154" s="69" t="s">
        <v>50</v>
      </c>
      <c r="G154" s="69" t="s">
        <v>46</v>
      </c>
      <c r="I154" s="88" t="s">
        <v>11</v>
      </c>
      <c r="J154" s="69">
        <v>1</v>
      </c>
      <c r="K154" s="69">
        <v>2</v>
      </c>
      <c r="L154" s="69">
        <v>3</v>
      </c>
      <c r="M154" s="69">
        <v>4</v>
      </c>
      <c r="N154" s="69">
        <v>5</v>
      </c>
      <c r="O154" s="69">
        <v>6</v>
      </c>
      <c r="P154" s="69">
        <v>7</v>
      </c>
      <c r="Q154" s="69">
        <v>8</v>
      </c>
      <c r="R154" s="69">
        <v>9</v>
      </c>
      <c r="S154" s="69">
        <v>10</v>
      </c>
      <c r="T154" s="69">
        <v>11</v>
      </c>
      <c r="U154" s="69">
        <v>12</v>
      </c>
      <c r="AD154" s="97">
        <v>1</v>
      </c>
      <c r="AE154" s="97">
        <v>2</v>
      </c>
      <c r="AF154" s="97">
        <v>3</v>
      </c>
      <c r="AG154" s="97">
        <v>4</v>
      </c>
      <c r="AH154" s="97">
        <v>5</v>
      </c>
      <c r="AI154" s="97">
        <v>6</v>
      </c>
      <c r="AJ154" s="97">
        <v>7</v>
      </c>
      <c r="AK154" s="97">
        <v>8</v>
      </c>
      <c r="AL154" s="97">
        <v>9</v>
      </c>
      <c r="AM154" s="97">
        <v>10</v>
      </c>
      <c r="AN154" s="97">
        <v>11</v>
      </c>
      <c r="AO154" s="97">
        <v>12</v>
      </c>
    </row>
    <row r="155" spans="2:41" x14ac:dyDescent="0.3">
      <c r="B155" s="50">
        <v>1</v>
      </c>
      <c r="C155" s="49">
        <f ca="1">OFFSET(DATA!$A$64,LOOK!$B155+$R$3*60+$E$3*120,LOOK!$C$3)</f>
        <v>0</v>
      </c>
      <c r="D155" s="49">
        <f ca="1">OFFSET(DATA!$A$94,LOOK!$B155+$R$3*60+$E$3*120,LOOK!$C$3)</f>
        <v>28</v>
      </c>
      <c r="E155" s="49">
        <f ca="1">$C155-ROUND($E$154*$D155,0)</f>
        <v>-25</v>
      </c>
      <c r="F155" s="111">
        <f ca="1">E155/$E$179</f>
        <v>2.564102564102564E-2</v>
      </c>
      <c r="G155" s="50">
        <f ca="1">RANK(E155,$E$155:$E$178,1)</f>
        <v>13</v>
      </c>
      <c r="I155" s="50">
        <v>1</v>
      </c>
      <c r="J155" s="101">
        <f ca="1">IF(J95="",0,J95)</f>
        <v>-9.5000000000000005E-6</v>
      </c>
      <c r="K155" s="101">
        <f ca="1">IF(K$154&gt;$I$15,"",IF($U$3=0,IF(K95="",0,K95),ROUND(AVERAGE($J95:K95),3)))</f>
        <v>3.6990499999999996E-2</v>
      </c>
      <c r="L155" s="101">
        <f ca="1">IF(L$154&gt;$I$15,"",IF($U$3=0,IF(L95="",0,L95),ROUND(AVERAGE($J95:L95),3)))</f>
        <v>-9.5000000000000005E-6</v>
      </c>
      <c r="M155" s="101">
        <f ca="1">IF(M$154&gt;$I$15,"",IF($U$3=0,IF(M95="",0,M95),ROUND(AVERAGE($J95:M95),3)))</f>
        <v>-9.5000000000000005E-6</v>
      </c>
      <c r="N155" s="101">
        <f ca="1">IF(N$154&gt;$I$15,"",IF($U$3=0,IF(N95="",0,N95),ROUND(AVERAGE($J95:N95),3)))</f>
        <v>-9.5000000000000005E-6</v>
      </c>
      <c r="O155" s="101">
        <f ca="1">IF(O$154&gt;$I$15,"",IF($U$3=0,IF(O95="",0,O95),ROUND(AVERAGE($J95:O95),3)))</f>
        <v>-9.5000000000000005E-6</v>
      </c>
      <c r="P155" s="101" t="str">
        <f ca="1">IF(P$154&gt;$I$15,"",IF($U$3=0,IF(P95="",0,P95),ROUND(AVERAGE($J95:P95),3)))</f>
        <v/>
      </c>
      <c r="Q155" s="101" t="str">
        <f ca="1">IF(Q$154&gt;$I$15,"",IF($U$3=0,IF(Q95="",0,Q95),ROUND(AVERAGE($J95:Q95),3)))</f>
        <v/>
      </c>
      <c r="R155" s="101" t="str">
        <f ca="1">IF(R$154&gt;$I$15,"",IF($U$3=0,IF(R95="",0,R95),ROUND(AVERAGE($J95:R95),3)))</f>
        <v/>
      </c>
      <c r="S155" s="101" t="str">
        <f ca="1">IF(S$154&gt;$I$15,"",IF($U$3=0,IF(S95="",0,S95),ROUND(AVERAGE($J95:S95),3)))</f>
        <v/>
      </c>
      <c r="T155" s="101" t="str">
        <f ca="1">IF(T$154&gt;$I$15,"",IF($U$3=0,IF(T95="",0,T95),ROUND(AVERAGE($J95:T95),3)))</f>
        <v/>
      </c>
      <c r="U155" s="101" t="str">
        <f ca="1">IF(U$154&gt;$I$15,"",IF($U$3=0,IF(U95="",0,U95),ROUND(AVERAGE($J95:U95),3)))</f>
        <v/>
      </c>
      <c r="AB155" s="50">
        <v>1</v>
      </c>
      <c r="AD155" s="50">
        <f ca="1">IF(AD$154&gt;$I$15,"",RANK(J155,J$155:J$178,0))</f>
        <v>9</v>
      </c>
      <c r="AE155" s="50">
        <f t="shared" ref="AE155:AO170" ca="1" si="87">IF(AE$154&gt;$I$15,"",RANK(K155,K$155:K$178,0))</f>
        <v>2</v>
      </c>
      <c r="AF155" s="50">
        <f t="shared" ca="1" si="87"/>
        <v>8</v>
      </c>
      <c r="AG155" s="50">
        <f t="shared" ca="1" si="87"/>
        <v>5</v>
      </c>
      <c r="AH155" s="50">
        <f t="shared" ca="1" si="87"/>
        <v>7</v>
      </c>
      <c r="AI155" s="50">
        <f t="shared" ca="1" si="87"/>
        <v>7</v>
      </c>
      <c r="AJ155" s="50" t="str">
        <f t="shared" ca="1" si="87"/>
        <v/>
      </c>
      <c r="AK155" s="50" t="str">
        <f t="shared" ca="1" si="87"/>
        <v/>
      </c>
      <c r="AL155" s="50" t="str">
        <f t="shared" ca="1" si="87"/>
        <v/>
      </c>
      <c r="AM155" s="50" t="str">
        <f t="shared" ca="1" si="87"/>
        <v/>
      </c>
      <c r="AN155" s="50" t="str">
        <f t="shared" ca="1" si="87"/>
        <v/>
      </c>
      <c r="AO155" s="50" t="str">
        <f t="shared" ca="1" si="87"/>
        <v/>
      </c>
    </row>
    <row r="156" spans="2:41" x14ac:dyDescent="0.3">
      <c r="B156" s="50">
        <v>2</v>
      </c>
      <c r="C156" s="49">
        <f ca="1">OFFSET(DATA!$A$64,LOOK!$B156+$R$3*60+$E$3*120,LOOK!$C$3)</f>
        <v>0</v>
      </c>
      <c r="D156" s="49">
        <f ca="1">OFFSET(DATA!$A$94,LOOK!$B156+$R$3*60+$E$3*120,LOOK!$C$3)</f>
        <v>18</v>
      </c>
      <c r="E156" s="49">
        <f t="shared" ref="E156:E178" ca="1" si="88">$C156-ROUND($E$154*$D156,0)</f>
        <v>-16</v>
      </c>
      <c r="F156" s="111">
        <f t="shared" ref="F156:F178" ca="1" si="89">E156/$E$179</f>
        <v>1.641025641025641E-2</v>
      </c>
      <c r="G156" s="50">
        <f t="shared" ref="G156:G178" ca="1" si="90">RANK(E156,$E$155:$E$178,1)</f>
        <v>17</v>
      </c>
      <c r="I156" s="50">
        <v>2</v>
      </c>
      <c r="J156" s="101">
        <f ca="1">IF(J96="",0,J96)</f>
        <v>-9.5999999999999996E-6</v>
      </c>
      <c r="K156" s="101">
        <f ca="1">IF(K$154&gt;$I$15,"",IF($U$3=0,IF(K96="",0,K96),ROUND(AVERAGE($J96:K96),3)))</f>
        <v>-9.5999999999999996E-6</v>
      </c>
      <c r="L156" s="101">
        <f ca="1">IF(L$154&gt;$I$15,"",IF($U$3=0,IF(L96="",0,L96),ROUND(AVERAGE($J96:L96),3)))</f>
        <v>-9.5999999999999996E-6</v>
      </c>
      <c r="M156" s="101">
        <f ca="1">IF(M$154&gt;$I$15,"",IF($U$3=0,IF(M96="",0,M96),ROUND(AVERAGE($J96:M96),3)))</f>
        <v>-9.5999999999999996E-6</v>
      </c>
      <c r="N156" s="101">
        <f ca="1">IF(N$154&gt;$I$15,"",IF($U$3=0,IF(N96="",0,N96),ROUND(AVERAGE($J96:N96),3)))</f>
        <v>-9.5999999999999996E-6</v>
      </c>
      <c r="O156" s="101">
        <f ca="1">IF(O$154&gt;$I$15,"",IF($U$3=0,IF(O96="",0,O96),ROUND(AVERAGE($J96:O96),3)))</f>
        <v>-9.5999999999999996E-6</v>
      </c>
      <c r="P156" s="101" t="str">
        <f ca="1">IF(P$154&gt;$I$15,"",IF($U$3=0,IF(P96="",0,P96),ROUND(AVERAGE($J96:P96),3)))</f>
        <v/>
      </c>
      <c r="Q156" s="101" t="str">
        <f ca="1">IF(Q$154&gt;$I$15,"",IF($U$3=0,IF(Q96="",0,Q96),ROUND(AVERAGE($J96:Q96),3)))</f>
        <v/>
      </c>
      <c r="R156" s="101" t="str">
        <f ca="1">IF(R$154&gt;$I$15,"",IF($U$3=0,IF(R96="",0,R96),ROUND(AVERAGE($J96:R96),3)))</f>
        <v/>
      </c>
      <c r="S156" s="101" t="str">
        <f ca="1">IF(S$154&gt;$I$15,"",IF($U$3=0,IF(S96="",0,S96),ROUND(AVERAGE($J96:S96),3)))</f>
        <v/>
      </c>
      <c r="T156" s="101" t="str">
        <f ca="1">IF(T$154&gt;$I$15,"",IF($U$3=0,IF(T96="",0,T96),ROUND(AVERAGE($J96:T96),3)))</f>
        <v/>
      </c>
      <c r="U156" s="101" t="str">
        <f ca="1">IF(U$154&gt;$I$15,"",IF($U$3=0,IF(U96="",0,U96),ROUND(AVERAGE($J96:U96),3)))</f>
        <v/>
      </c>
      <c r="AB156" s="50">
        <v>2</v>
      </c>
      <c r="AD156" s="50">
        <f t="shared" ref="AD156:AD178" ca="1" si="91">IF(AD$154&gt;$I$15,"",RANK(J156,J$155:J$178,0))</f>
        <v>10</v>
      </c>
      <c r="AE156" s="50">
        <f t="shared" ca="1" si="87"/>
        <v>8</v>
      </c>
      <c r="AF156" s="50">
        <f t="shared" ca="1" si="87"/>
        <v>9</v>
      </c>
      <c r="AG156" s="50">
        <f t="shared" ca="1" si="87"/>
        <v>6</v>
      </c>
      <c r="AH156" s="50">
        <f t="shared" ca="1" si="87"/>
        <v>8</v>
      </c>
      <c r="AI156" s="50">
        <f t="shared" ca="1" si="87"/>
        <v>8</v>
      </c>
      <c r="AJ156" s="50" t="str">
        <f t="shared" ca="1" si="87"/>
        <v/>
      </c>
      <c r="AK156" s="50" t="str">
        <f t="shared" ca="1" si="87"/>
        <v/>
      </c>
      <c r="AL156" s="50" t="str">
        <f t="shared" ca="1" si="87"/>
        <v/>
      </c>
      <c r="AM156" s="50" t="str">
        <f t="shared" ca="1" si="87"/>
        <v/>
      </c>
      <c r="AN156" s="50" t="str">
        <f t="shared" ca="1" si="87"/>
        <v/>
      </c>
      <c r="AO156" s="50" t="str">
        <f t="shared" ca="1" si="87"/>
        <v/>
      </c>
    </row>
    <row r="157" spans="2:41" x14ac:dyDescent="0.3">
      <c r="B157" s="50">
        <v>3</v>
      </c>
      <c r="C157" s="49">
        <f ca="1">OFFSET(DATA!$A$64,LOOK!$B157+$R$3*60+$E$3*120,LOOK!$C$3)</f>
        <v>0</v>
      </c>
      <c r="D157" s="49">
        <f ca="1">OFFSET(DATA!$A$94,LOOK!$B157+$R$3*60+$E$3*120,LOOK!$C$3)</f>
        <v>11</v>
      </c>
      <c r="E157" s="49">
        <f t="shared" ca="1" si="88"/>
        <v>-10</v>
      </c>
      <c r="F157" s="111">
        <f t="shared" ca="1" si="89"/>
        <v>1.0256410256410256E-2</v>
      </c>
      <c r="G157" s="50">
        <f t="shared" ca="1" si="90"/>
        <v>23</v>
      </c>
      <c r="I157" s="50">
        <v>3</v>
      </c>
      <c r="J157" s="101">
        <f ca="1">IF(J97="",0,J97)</f>
        <v>-9.7000000000000003E-6</v>
      </c>
      <c r="K157" s="101">
        <f ca="1">IF(K$154&gt;$I$15,"",IF($U$3=0,IF(K97="",0,K97),ROUND(AVERAGE($J97:K97),3)))</f>
        <v>-9.7000000000000003E-6</v>
      </c>
      <c r="L157" s="101">
        <f ca="1">IF(L$154&gt;$I$15,"",IF($U$3=0,IF(L97="",0,L97),ROUND(AVERAGE($J97:L97),3)))</f>
        <v>-9.7000000000000003E-6</v>
      </c>
      <c r="M157" s="101">
        <f ca="1">IF(M$154&gt;$I$15,"",IF($U$3=0,IF(M97="",0,M97),ROUND(AVERAGE($J97:M97),3)))</f>
        <v>-9.7000000000000003E-6</v>
      </c>
      <c r="N157" s="101">
        <f ca="1">IF(N$154&gt;$I$15,"",IF($U$3=0,IF(N97="",0,N97),ROUND(AVERAGE($J97:N97),3)))</f>
        <v>-9.7000000000000003E-6</v>
      </c>
      <c r="O157" s="101">
        <f ca="1">IF(O$154&gt;$I$15,"",IF($U$3=0,IF(O97="",0,O97),ROUND(AVERAGE($J97:O97),3)))</f>
        <v>-9.7000000000000003E-6</v>
      </c>
      <c r="P157" s="101" t="str">
        <f ca="1">IF(P$154&gt;$I$15,"",IF($U$3=0,IF(P97="",0,P97),ROUND(AVERAGE($J97:P97),3)))</f>
        <v/>
      </c>
      <c r="Q157" s="101" t="str">
        <f ca="1">IF(Q$154&gt;$I$15,"",IF($U$3=0,IF(Q97="",0,Q97),ROUND(AVERAGE($J97:Q97),3)))</f>
        <v/>
      </c>
      <c r="R157" s="101" t="str">
        <f ca="1">IF(R$154&gt;$I$15,"",IF($U$3=0,IF(R97="",0,R97),ROUND(AVERAGE($J97:R97),3)))</f>
        <v/>
      </c>
      <c r="S157" s="101" t="str">
        <f ca="1">IF(S$154&gt;$I$15,"",IF($U$3=0,IF(S97="",0,S97),ROUND(AVERAGE($J97:S97),3)))</f>
        <v/>
      </c>
      <c r="T157" s="101" t="str">
        <f ca="1">IF(T$154&gt;$I$15,"",IF($U$3=0,IF(T97="",0,T97),ROUND(AVERAGE($J97:T97),3)))</f>
        <v/>
      </c>
      <c r="U157" s="101" t="str">
        <f ca="1">IF(U$154&gt;$I$15,"",IF($U$3=0,IF(U97="",0,U97),ROUND(AVERAGE($J97:U97),3)))</f>
        <v/>
      </c>
      <c r="AB157" s="50">
        <v>3</v>
      </c>
      <c r="AD157" s="50">
        <f t="shared" ca="1" si="91"/>
        <v>11</v>
      </c>
      <c r="AE157" s="50">
        <f t="shared" ca="1" si="87"/>
        <v>9</v>
      </c>
      <c r="AF157" s="50">
        <f t="shared" ca="1" si="87"/>
        <v>10</v>
      </c>
      <c r="AG157" s="50">
        <f t="shared" ca="1" si="87"/>
        <v>7</v>
      </c>
      <c r="AH157" s="50">
        <f t="shared" ca="1" si="87"/>
        <v>9</v>
      </c>
      <c r="AI157" s="50">
        <f t="shared" ca="1" si="87"/>
        <v>9</v>
      </c>
      <c r="AJ157" s="50" t="str">
        <f t="shared" ca="1" si="87"/>
        <v/>
      </c>
      <c r="AK157" s="50" t="str">
        <f t="shared" ca="1" si="87"/>
        <v/>
      </c>
      <c r="AL157" s="50" t="str">
        <f t="shared" ca="1" si="87"/>
        <v/>
      </c>
      <c r="AM157" s="50" t="str">
        <f t="shared" ca="1" si="87"/>
        <v/>
      </c>
      <c r="AN157" s="50" t="str">
        <f t="shared" ca="1" si="87"/>
        <v/>
      </c>
      <c r="AO157" s="50" t="str">
        <f t="shared" ca="1" si="87"/>
        <v/>
      </c>
    </row>
    <row r="158" spans="2:41" x14ac:dyDescent="0.3">
      <c r="B158" s="50">
        <v>4</v>
      </c>
      <c r="C158" s="49">
        <f ca="1">OFFSET(DATA!$A$64,LOOK!$B158+$R$3*60+$E$3*120,LOOK!$C$3)</f>
        <v>0</v>
      </c>
      <c r="D158" s="49">
        <f ca="1">OFFSET(DATA!$A$94,LOOK!$B158+$R$3*60+$E$3*120,LOOK!$C$3)</f>
        <v>13</v>
      </c>
      <c r="E158" s="49">
        <f t="shared" ca="1" si="88"/>
        <v>-12</v>
      </c>
      <c r="F158" s="111">
        <f t="shared" ca="1" si="89"/>
        <v>1.2307692307692308E-2</v>
      </c>
      <c r="G158" s="50">
        <f t="shared" ca="1" si="90"/>
        <v>22</v>
      </c>
      <c r="I158" s="50">
        <v>4</v>
      </c>
      <c r="J158" s="101">
        <f t="shared" ref="J158:J178" ca="1" si="92">IF(J98="",0,J98)</f>
        <v>-9.7999999999999993E-6</v>
      </c>
      <c r="K158" s="101">
        <f ca="1">IF(K$154&gt;$I$15,"",IF($U$3=0,IF(K98="",0,K98),ROUND(AVERAGE($J98:K98),3)))</f>
        <v>-9.7999999999999993E-6</v>
      </c>
      <c r="L158" s="101">
        <f ca="1">IF(L$154&gt;$I$15,"",IF($U$3=0,IF(L98="",0,L98),ROUND(AVERAGE($J98:L98),3)))</f>
        <v>-9.7999999999999993E-6</v>
      </c>
      <c r="M158" s="101">
        <f ca="1">IF(M$154&gt;$I$15,"",IF($U$3=0,IF(M98="",0,M98),ROUND(AVERAGE($J98:M98),3)))</f>
        <v>-9.7999999999999993E-6</v>
      </c>
      <c r="N158" s="101">
        <f ca="1">IF(N$154&gt;$I$15,"",IF($U$3=0,IF(N98="",0,N98),ROUND(AVERAGE($J98:N98),3)))</f>
        <v>-9.7999999999999993E-6</v>
      </c>
      <c r="O158" s="101">
        <f ca="1">IF(O$154&gt;$I$15,"",IF($U$3=0,IF(O98="",0,O98),ROUND(AVERAGE($J98:O98),3)))</f>
        <v>-9.7999999999999993E-6</v>
      </c>
      <c r="P158" s="101" t="str">
        <f ca="1">IF(P$154&gt;$I$15,"",IF($U$3=0,IF(P98="",0,P98),ROUND(AVERAGE($J98:P98),3)))</f>
        <v/>
      </c>
      <c r="Q158" s="101" t="str">
        <f ca="1">IF(Q$154&gt;$I$15,"",IF($U$3=0,IF(Q98="",0,Q98),ROUND(AVERAGE($J98:Q98),3)))</f>
        <v/>
      </c>
      <c r="R158" s="101" t="str">
        <f ca="1">IF(R$154&gt;$I$15,"",IF($U$3=0,IF(R98="",0,R98),ROUND(AVERAGE($J98:R98),3)))</f>
        <v/>
      </c>
      <c r="S158" s="101" t="str">
        <f ca="1">IF(S$154&gt;$I$15,"",IF($U$3=0,IF(S98="",0,S98),ROUND(AVERAGE($J98:S98),3)))</f>
        <v/>
      </c>
      <c r="T158" s="101" t="str">
        <f ca="1">IF(T$154&gt;$I$15,"",IF($U$3=0,IF(T98="",0,T98),ROUND(AVERAGE($J98:T98),3)))</f>
        <v/>
      </c>
      <c r="U158" s="101" t="str">
        <f ca="1">IF(U$154&gt;$I$15,"",IF($U$3=0,IF(U98="",0,U98),ROUND(AVERAGE($J98:U98),3)))</f>
        <v/>
      </c>
      <c r="AB158" s="50">
        <v>4</v>
      </c>
      <c r="AD158" s="50">
        <f t="shared" ca="1" si="91"/>
        <v>12</v>
      </c>
      <c r="AE158" s="50">
        <f t="shared" ca="1" si="87"/>
        <v>10</v>
      </c>
      <c r="AF158" s="50">
        <f t="shared" ca="1" si="87"/>
        <v>11</v>
      </c>
      <c r="AG158" s="50">
        <f t="shared" ca="1" si="87"/>
        <v>8</v>
      </c>
      <c r="AH158" s="50">
        <f t="shared" ca="1" si="87"/>
        <v>10</v>
      </c>
      <c r="AI158" s="50">
        <f t="shared" ca="1" si="87"/>
        <v>10</v>
      </c>
      <c r="AJ158" s="50" t="str">
        <f t="shared" ca="1" si="87"/>
        <v/>
      </c>
      <c r="AK158" s="50" t="str">
        <f t="shared" ca="1" si="87"/>
        <v/>
      </c>
      <c r="AL158" s="50" t="str">
        <f t="shared" ca="1" si="87"/>
        <v/>
      </c>
      <c r="AM158" s="50" t="str">
        <f t="shared" ca="1" si="87"/>
        <v/>
      </c>
      <c r="AN158" s="50" t="str">
        <f t="shared" ca="1" si="87"/>
        <v/>
      </c>
      <c r="AO158" s="50" t="str">
        <f t="shared" ca="1" si="87"/>
        <v/>
      </c>
    </row>
    <row r="159" spans="2:41" x14ac:dyDescent="0.3">
      <c r="B159" s="50">
        <v>5</v>
      </c>
      <c r="C159" s="49">
        <f ca="1">OFFSET(DATA!$A$64,LOOK!$B159+$R$3*60+$E$3*120,LOOK!$C$3)</f>
        <v>0</v>
      </c>
      <c r="D159" s="49">
        <f ca="1">OFFSET(DATA!$A$94,LOOK!$B159+$R$3*60+$E$3*120,LOOK!$C$3)</f>
        <v>23</v>
      </c>
      <c r="E159" s="49">
        <f t="shared" ca="1" si="88"/>
        <v>-21</v>
      </c>
      <c r="F159" s="111">
        <f t="shared" ca="1" si="89"/>
        <v>2.1538461538461538E-2</v>
      </c>
      <c r="G159" s="50">
        <f t="shared" ca="1" si="90"/>
        <v>16</v>
      </c>
      <c r="I159" s="50">
        <v>5</v>
      </c>
      <c r="J159" s="101">
        <f t="shared" ca="1" si="92"/>
        <v>-9.9000000000000001E-6</v>
      </c>
      <c r="K159" s="101">
        <f ca="1">IF(K$154&gt;$I$15,"",IF($U$3=0,IF(K99="",0,K99),ROUND(AVERAGE($J99:K99),3)))</f>
        <v>-9.9000000000000001E-6</v>
      </c>
      <c r="L159" s="101">
        <f ca="1">IF(L$154&gt;$I$15,"",IF($U$3=0,IF(L99="",0,L99),ROUND(AVERAGE($J99:L99),3)))</f>
        <v>-9.9000000000000001E-6</v>
      </c>
      <c r="M159" s="101">
        <f ca="1">IF(M$154&gt;$I$15,"",IF($U$3=0,IF(M99="",0,M99),ROUND(AVERAGE($J99:M99),3)))</f>
        <v>-9.9000000000000001E-6</v>
      </c>
      <c r="N159" s="101">
        <f ca="1">IF(N$154&gt;$I$15,"",IF($U$3=0,IF(N99="",0,N99),ROUND(AVERAGE($J99:N99),3)))</f>
        <v>-9.9000000000000001E-6</v>
      </c>
      <c r="O159" s="101">
        <f ca="1">IF(O$154&gt;$I$15,"",IF($U$3=0,IF(O99="",0,O99),ROUND(AVERAGE($J99:O99),3)))</f>
        <v>-9.9000000000000001E-6</v>
      </c>
      <c r="P159" s="101" t="str">
        <f ca="1">IF(P$154&gt;$I$15,"",IF($U$3=0,IF(P99="",0,P99),ROUND(AVERAGE($J99:P99),3)))</f>
        <v/>
      </c>
      <c r="Q159" s="101" t="str">
        <f ca="1">IF(Q$154&gt;$I$15,"",IF($U$3=0,IF(Q99="",0,Q99),ROUND(AVERAGE($J99:Q99),3)))</f>
        <v/>
      </c>
      <c r="R159" s="101" t="str">
        <f ca="1">IF(R$154&gt;$I$15,"",IF($U$3=0,IF(R99="",0,R99),ROUND(AVERAGE($J99:R99),3)))</f>
        <v/>
      </c>
      <c r="S159" s="101" t="str">
        <f ca="1">IF(S$154&gt;$I$15,"",IF($U$3=0,IF(S99="",0,S99),ROUND(AVERAGE($J99:S99),3)))</f>
        <v/>
      </c>
      <c r="T159" s="101" t="str">
        <f ca="1">IF(T$154&gt;$I$15,"",IF($U$3=0,IF(T99="",0,T99),ROUND(AVERAGE($J99:T99),3)))</f>
        <v/>
      </c>
      <c r="U159" s="101" t="str">
        <f ca="1">IF(U$154&gt;$I$15,"",IF($U$3=0,IF(U99="",0,U99),ROUND(AVERAGE($J99:U99),3)))</f>
        <v/>
      </c>
      <c r="AB159" s="50">
        <v>5</v>
      </c>
      <c r="AD159" s="50">
        <f t="shared" ca="1" si="91"/>
        <v>13</v>
      </c>
      <c r="AE159" s="50">
        <f t="shared" ca="1" si="87"/>
        <v>11</v>
      </c>
      <c r="AF159" s="50">
        <f t="shared" ca="1" si="87"/>
        <v>12</v>
      </c>
      <c r="AG159" s="50">
        <f t="shared" ca="1" si="87"/>
        <v>9</v>
      </c>
      <c r="AH159" s="50">
        <f t="shared" ca="1" si="87"/>
        <v>11</v>
      </c>
      <c r="AI159" s="50">
        <f t="shared" ca="1" si="87"/>
        <v>11</v>
      </c>
      <c r="AJ159" s="50" t="str">
        <f t="shared" ca="1" si="87"/>
        <v/>
      </c>
      <c r="AK159" s="50" t="str">
        <f t="shared" ca="1" si="87"/>
        <v/>
      </c>
      <c r="AL159" s="50" t="str">
        <f t="shared" ca="1" si="87"/>
        <v/>
      </c>
      <c r="AM159" s="50" t="str">
        <f t="shared" ca="1" si="87"/>
        <v/>
      </c>
      <c r="AN159" s="50" t="str">
        <f t="shared" ca="1" si="87"/>
        <v/>
      </c>
      <c r="AO159" s="50" t="str">
        <f t="shared" ca="1" si="87"/>
        <v/>
      </c>
    </row>
    <row r="160" spans="2:41" x14ac:dyDescent="0.3">
      <c r="B160" s="50">
        <v>6</v>
      </c>
      <c r="C160" s="49">
        <f ca="1">OFFSET(DATA!$A$64,LOOK!$B160+$R$3*60+$E$3*120,LOOK!$C$3)</f>
        <v>0</v>
      </c>
      <c r="D160" s="49">
        <f ca="1">OFFSET(DATA!$A$94,LOOK!$B160+$R$3*60+$E$3*120,LOOK!$C$3)</f>
        <v>11</v>
      </c>
      <c r="E160" s="49">
        <f t="shared" ca="1" si="88"/>
        <v>-10</v>
      </c>
      <c r="F160" s="111">
        <f t="shared" ca="1" si="89"/>
        <v>1.0256410256410256E-2</v>
      </c>
      <c r="G160" s="50">
        <f t="shared" ca="1" si="90"/>
        <v>23</v>
      </c>
      <c r="I160" s="50">
        <v>6</v>
      </c>
      <c r="J160" s="101">
        <f t="shared" ca="1" si="92"/>
        <v>-1.0000000000000001E-5</v>
      </c>
      <c r="K160" s="101">
        <f ca="1">IF(K$154&gt;$I$15,"",IF($U$3=0,IF(K100="",0,K100),ROUND(AVERAGE($J100:K100),3)))</f>
        <v>-1.0000000000000001E-5</v>
      </c>
      <c r="L160" s="101">
        <f ca="1">IF(L$154&gt;$I$15,"",IF($U$3=0,IF(L100="",0,L100),ROUND(AVERAGE($J100:L100),3)))</f>
        <v>-1.0000000000000001E-5</v>
      </c>
      <c r="M160" s="101">
        <f ca="1">IF(M$154&gt;$I$15,"",IF($U$3=0,IF(M100="",0,M100),ROUND(AVERAGE($J100:M100),3)))</f>
        <v>-1.0000000000000001E-5</v>
      </c>
      <c r="N160" s="101">
        <f ca="1">IF(N$154&gt;$I$15,"",IF($U$3=0,IF(N100="",0,N100),ROUND(AVERAGE($J100:N100),3)))</f>
        <v>-1.0000000000000001E-5</v>
      </c>
      <c r="O160" s="101">
        <f ca="1">IF(O$154&gt;$I$15,"",IF($U$3=0,IF(O100="",0,O100),ROUND(AVERAGE($J100:O100),3)))</f>
        <v>-1.0000000000000001E-5</v>
      </c>
      <c r="P160" s="101" t="str">
        <f ca="1">IF(P$154&gt;$I$15,"",IF($U$3=0,IF(P100="",0,P100),ROUND(AVERAGE($J100:P100),3)))</f>
        <v/>
      </c>
      <c r="Q160" s="101" t="str">
        <f ca="1">IF(Q$154&gt;$I$15,"",IF($U$3=0,IF(Q100="",0,Q100),ROUND(AVERAGE($J100:Q100),3)))</f>
        <v/>
      </c>
      <c r="R160" s="101" t="str">
        <f ca="1">IF(R$154&gt;$I$15,"",IF($U$3=0,IF(R100="",0,R100),ROUND(AVERAGE($J100:R100),3)))</f>
        <v/>
      </c>
      <c r="S160" s="101" t="str">
        <f ca="1">IF(S$154&gt;$I$15,"",IF($U$3=0,IF(S100="",0,S100),ROUND(AVERAGE($J100:S100),3)))</f>
        <v/>
      </c>
      <c r="T160" s="101" t="str">
        <f ca="1">IF(T$154&gt;$I$15,"",IF($U$3=0,IF(T100="",0,T100),ROUND(AVERAGE($J100:T100),3)))</f>
        <v/>
      </c>
      <c r="U160" s="101" t="str">
        <f ca="1">IF(U$154&gt;$I$15,"",IF($U$3=0,IF(U100="",0,U100),ROUND(AVERAGE($J100:U100),3)))</f>
        <v/>
      </c>
      <c r="AB160" s="50">
        <v>6</v>
      </c>
      <c r="AD160" s="50">
        <f t="shared" ca="1" si="91"/>
        <v>14</v>
      </c>
      <c r="AE160" s="50">
        <f t="shared" ca="1" si="87"/>
        <v>12</v>
      </c>
      <c r="AF160" s="50">
        <f t="shared" ca="1" si="87"/>
        <v>13</v>
      </c>
      <c r="AG160" s="50">
        <f t="shared" ca="1" si="87"/>
        <v>10</v>
      </c>
      <c r="AH160" s="50">
        <f t="shared" ca="1" si="87"/>
        <v>12</v>
      </c>
      <c r="AI160" s="50">
        <f t="shared" ca="1" si="87"/>
        <v>12</v>
      </c>
      <c r="AJ160" s="50" t="str">
        <f t="shared" ca="1" si="87"/>
        <v/>
      </c>
      <c r="AK160" s="50" t="str">
        <f t="shared" ca="1" si="87"/>
        <v/>
      </c>
      <c r="AL160" s="50" t="str">
        <f t="shared" ca="1" si="87"/>
        <v/>
      </c>
      <c r="AM160" s="50" t="str">
        <f t="shared" ca="1" si="87"/>
        <v/>
      </c>
      <c r="AN160" s="50" t="str">
        <f t="shared" ca="1" si="87"/>
        <v/>
      </c>
      <c r="AO160" s="50" t="str">
        <f t="shared" ca="1" si="87"/>
        <v/>
      </c>
    </row>
    <row r="161" spans="2:41" x14ac:dyDescent="0.3">
      <c r="B161" s="50">
        <v>7</v>
      </c>
      <c r="C161" s="49">
        <f ca="1">OFFSET(DATA!$A$64,LOOK!$B161+$R$3*60+$E$3*120,LOOK!$C$3)</f>
        <v>0</v>
      </c>
      <c r="D161" s="49">
        <f ca="1">OFFSET(DATA!$A$94,LOOK!$B161+$R$3*60+$E$3*120,LOOK!$C$3)</f>
        <v>14</v>
      </c>
      <c r="E161" s="49">
        <f t="shared" ca="1" si="88"/>
        <v>-13</v>
      </c>
      <c r="F161" s="111">
        <f t="shared" ca="1" si="89"/>
        <v>1.3333333333333334E-2</v>
      </c>
      <c r="G161" s="50">
        <f t="shared" ca="1" si="90"/>
        <v>20</v>
      </c>
      <c r="I161" s="50">
        <v>7</v>
      </c>
      <c r="J161" s="101">
        <f t="shared" ca="1" si="92"/>
        <v>-1.01E-5</v>
      </c>
      <c r="K161" s="101">
        <f ca="1">IF(K$154&gt;$I$15,"",IF($U$3=0,IF(K101="",0,K101),ROUND(AVERAGE($J101:K101),3)))</f>
        <v>-1.01E-5</v>
      </c>
      <c r="L161" s="101">
        <f ca="1">IF(L$154&gt;$I$15,"",IF($U$3=0,IF(L101="",0,L101),ROUND(AVERAGE($J101:L101),3)))</f>
        <v>-1.01E-5</v>
      </c>
      <c r="M161" s="101">
        <f ca="1">IF(M$154&gt;$I$15,"",IF($U$3=0,IF(M101="",0,M101),ROUND(AVERAGE($J101:M101),3)))</f>
        <v>-1.01E-5</v>
      </c>
      <c r="N161" s="101">
        <f ca="1">IF(N$154&gt;$I$15,"",IF($U$3=0,IF(N101="",0,N101),ROUND(AVERAGE($J101:N101),3)))</f>
        <v>-1.01E-5</v>
      </c>
      <c r="O161" s="101">
        <f ca="1">IF(O$154&gt;$I$15,"",IF($U$3=0,IF(O101="",0,O101),ROUND(AVERAGE($J101:O101),3)))</f>
        <v>-1.01E-5</v>
      </c>
      <c r="P161" s="101" t="str">
        <f ca="1">IF(P$154&gt;$I$15,"",IF($U$3=0,IF(P101="",0,P101),ROUND(AVERAGE($J101:P101),3)))</f>
        <v/>
      </c>
      <c r="Q161" s="101" t="str">
        <f ca="1">IF(Q$154&gt;$I$15,"",IF($U$3=0,IF(Q101="",0,Q101),ROUND(AVERAGE($J101:Q101),3)))</f>
        <v/>
      </c>
      <c r="R161" s="101" t="str">
        <f ca="1">IF(R$154&gt;$I$15,"",IF($U$3=0,IF(R101="",0,R101),ROUND(AVERAGE($J101:R101),3)))</f>
        <v/>
      </c>
      <c r="S161" s="101" t="str">
        <f ca="1">IF(S$154&gt;$I$15,"",IF($U$3=0,IF(S101="",0,S101),ROUND(AVERAGE($J101:S101),3)))</f>
        <v/>
      </c>
      <c r="T161" s="101" t="str">
        <f ca="1">IF(T$154&gt;$I$15,"",IF($U$3=0,IF(T101="",0,T101),ROUND(AVERAGE($J101:T101),3)))</f>
        <v/>
      </c>
      <c r="U161" s="101" t="str">
        <f ca="1">IF(U$154&gt;$I$15,"",IF($U$3=0,IF(U101="",0,U101),ROUND(AVERAGE($J101:U101),3)))</f>
        <v/>
      </c>
      <c r="AB161" s="50">
        <v>7</v>
      </c>
      <c r="AD161" s="50">
        <f t="shared" ca="1" si="91"/>
        <v>15</v>
      </c>
      <c r="AE161" s="50">
        <f t="shared" ca="1" si="87"/>
        <v>13</v>
      </c>
      <c r="AF161" s="50">
        <f t="shared" ca="1" si="87"/>
        <v>14</v>
      </c>
      <c r="AG161" s="50">
        <f t="shared" ca="1" si="87"/>
        <v>11</v>
      </c>
      <c r="AH161" s="50">
        <f t="shared" ca="1" si="87"/>
        <v>13</v>
      </c>
      <c r="AI161" s="50">
        <f t="shared" ca="1" si="87"/>
        <v>13</v>
      </c>
      <c r="AJ161" s="50" t="str">
        <f t="shared" ca="1" si="87"/>
        <v/>
      </c>
      <c r="AK161" s="50" t="str">
        <f t="shared" ca="1" si="87"/>
        <v/>
      </c>
      <c r="AL161" s="50" t="str">
        <f t="shared" ca="1" si="87"/>
        <v/>
      </c>
      <c r="AM161" s="50" t="str">
        <f t="shared" ca="1" si="87"/>
        <v/>
      </c>
      <c r="AN161" s="50" t="str">
        <f t="shared" ca="1" si="87"/>
        <v/>
      </c>
      <c r="AO161" s="50" t="str">
        <f t="shared" ca="1" si="87"/>
        <v/>
      </c>
    </row>
    <row r="162" spans="2:41" x14ac:dyDescent="0.3">
      <c r="B162" s="50">
        <v>8</v>
      </c>
      <c r="C162" s="49">
        <f ca="1">OFFSET(DATA!$A$64,LOOK!$B162+$R$3*60+$E$3*120,LOOK!$C$3)</f>
        <v>0</v>
      </c>
      <c r="D162" s="49">
        <f ca="1">OFFSET(DATA!$A$94,LOOK!$B162+$R$3*60+$E$3*120,LOOK!$C$3)</f>
        <v>108</v>
      </c>
      <c r="E162" s="49">
        <f t="shared" ca="1" si="88"/>
        <v>-97</v>
      </c>
      <c r="F162" s="111">
        <f t="shared" ca="1" si="89"/>
        <v>9.9487179487179486E-2</v>
      </c>
      <c r="G162" s="50">
        <f t="shared" ca="1" si="90"/>
        <v>2</v>
      </c>
      <c r="I162" s="50">
        <v>8</v>
      </c>
      <c r="J162" s="101">
        <f t="shared" ca="1" si="92"/>
        <v>2.19898E-2</v>
      </c>
      <c r="K162" s="101">
        <f ca="1">IF(K$154&gt;$I$15,"",IF($U$3=0,IF(K102="",0,K102),ROUND(AVERAGE($J102:K102),3)))</f>
        <v>3.7989799999999997E-2</v>
      </c>
      <c r="L162" s="101">
        <f ca="1">IF(L$154&gt;$I$15,"",IF($U$3=0,IF(L102="",0,L102),ROUND(AVERAGE($J102:L102),3)))</f>
        <v>2.7989800000000002E-2</v>
      </c>
      <c r="M162" s="101">
        <f ca="1">IF(M$154&gt;$I$15,"",IF($U$3=0,IF(M102="",0,M102),ROUND(AVERAGE($J102:M102),3)))</f>
        <v>-1.0200000000000001E-5</v>
      </c>
      <c r="N162" s="101">
        <f ca="1">IF(N$154&gt;$I$15,"",IF($U$3=0,IF(N102="",0,N102),ROUND(AVERAGE($J102:N102),3)))</f>
        <v>3.0989800000000001E-2</v>
      </c>
      <c r="O162" s="101">
        <f ca="1">IF(O$154&gt;$I$15,"",IF($U$3=0,IF(O102="",0,O102),ROUND(AVERAGE($J102:O102),3)))</f>
        <v>1.8989800000000001E-2</v>
      </c>
      <c r="P162" s="101" t="str">
        <f ca="1">IF(P$154&gt;$I$15,"",IF($U$3=0,IF(P102="",0,P102),ROUND(AVERAGE($J102:P102),3)))</f>
        <v/>
      </c>
      <c r="Q162" s="101" t="str">
        <f ca="1">IF(Q$154&gt;$I$15,"",IF($U$3=0,IF(Q102="",0,Q102),ROUND(AVERAGE($J102:Q102),3)))</f>
        <v/>
      </c>
      <c r="R162" s="101" t="str">
        <f ca="1">IF(R$154&gt;$I$15,"",IF($U$3=0,IF(R102="",0,R102),ROUND(AVERAGE($J102:R102),3)))</f>
        <v/>
      </c>
      <c r="S162" s="101" t="str">
        <f ca="1">IF(S$154&gt;$I$15,"",IF($U$3=0,IF(S102="",0,S102),ROUND(AVERAGE($J102:S102),3)))</f>
        <v/>
      </c>
      <c r="T162" s="101" t="str">
        <f ca="1">IF(T$154&gt;$I$15,"",IF($U$3=0,IF(T102="",0,T102),ROUND(AVERAGE($J102:T102),3)))</f>
        <v/>
      </c>
      <c r="U162" s="101" t="str">
        <f ca="1">IF(U$154&gt;$I$15,"",IF($U$3=0,IF(U102="",0,U102),ROUND(AVERAGE($J102:U102),3)))</f>
        <v/>
      </c>
      <c r="AB162" s="50">
        <v>8</v>
      </c>
      <c r="AD162" s="50">
        <f t="shared" ca="1" si="91"/>
        <v>3</v>
      </c>
      <c r="AE162" s="50">
        <f t="shared" ca="1" si="87"/>
        <v>1</v>
      </c>
      <c r="AF162" s="50">
        <f t="shared" ca="1" si="87"/>
        <v>5</v>
      </c>
      <c r="AG162" s="50">
        <f t="shared" ca="1" si="87"/>
        <v>12</v>
      </c>
      <c r="AH162" s="50">
        <f t="shared" ca="1" si="87"/>
        <v>2</v>
      </c>
      <c r="AI162" s="50">
        <f t="shared" ca="1" si="87"/>
        <v>5</v>
      </c>
      <c r="AJ162" s="50" t="str">
        <f t="shared" ca="1" si="87"/>
        <v/>
      </c>
      <c r="AK162" s="50" t="str">
        <f t="shared" ca="1" si="87"/>
        <v/>
      </c>
      <c r="AL162" s="50" t="str">
        <f t="shared" ca="1" si="87"/>
        <v/>
      </c>
      <c r="AM162" s="50" t="str">
        <f t="shared" ca="1" si="87"/>
        <v/>
      </c>
      <c r="AN162" s="50" t="str">
        <f t="shared" ca="1" si="87"/>
        <v/>
      </c>
      <c r="AO162" s="50" t="str">
        <f t="shared" ca="1" si="87"/>
        <v/>
      </c>
    </row>
    <row r="163" spans="2:41" x14ac:dyDescent="0.3">
      <c r="B163" s="50">
        <v>9</v>
      </c>
      <c r="C163" s="49">
        <f ca="1">OFFSET(DATA!$A$64,LOOK!$B163+$R$3*60+$E$3*120,LOOK!$C$3)</f>
        <v>0</v>
      </c>
      <c r="D163" s="49">
        <f ca="1">OFFSET(DATA!$A$94,LOOK!$B163+$R$3*60+$E$3*120,LOOK!$C$3)</f>
        <v>15</v>
      </c>
      <c r="E163" s="49">
        <f t="shared" ca="1" si="88"/>
        <v>-14</v>
      </c>
      <c r="F163" s="111">
        <f t="shared" ca="1" si="89"/>
        <v>1.4358974358974359E-2</v>
      </c>
      <c r="G163" s="50">
        <f t="shared" ca="1" si="90"/>
        <v>18</v>
      </c>
      <c r="I163" s="50">
        <v>9</v>
      </c>
      <c r="J163" s="101">
        <f t="shared" ca="1" si="92"/>
        <v>-1.03E-5</v>
      </c>
      <c r="K163" s="101">
        <f ca="1">IF(K$154&gt;$I$15,"",IF($U$3=0,IF(K103="",0,K103),ROUND(AVERAGE($J103:K103),3)))</f>
        <v>-1.03E-5</v>
      </c>
      <c r="L163" s="101">
        <f ca="1">IF(L$154&gt;$I$15,"",IF($U$3=0,IF(L103="",0,L103),ROUND(AVERAGE($J103:L103),3)))</f>
        <v>-1.03E-5</v>
      </c>
      <c r="M163" s="101">
        <f ca="1">IF(M$154&gt;$I$15,"",IF($U$3=0,IF(M103="",0,M103),ROUND(AVERAGE($J103:M103),3)))</f>
        <v>-1.03E-5</v>
      </c>
      <c r="N163" s="101">
        <f ca="1">IF(N$154&gt;$I$15,"",IF($U$3=0,IF(N103="",0,N103),ROUND(AVERAGE($J103:N103),3)))</f>
        <v>-1.03E-5</v>
      </c>
      <c r="O163" s="101">
        <f ca="1">IF(O$154&gt;$I$15,"",IF($U$3=0,IF(O103="",0,O103),ROUND(AVERAGE($J103:O103),3)))</f>
        <v>-1.03E-5</v>
      </c>
      <c r="P163" s="101" t="str">
        <f ca="1">IF(P$154&gt;$I$15,"",IF($U$3=0,IF(P103="",0,P103),ROUND(AVERAGE($J103:P103),3)))</f>
        <v/>
      </c>
      <c r="Q163" s="101" t="str">
        <f ca="1">IF(Q$154&gt;$I$15,"",IF($U$3=0,IF(Q103="",0,Q103),ROUND(AVERAGE($J103:Q103),3)))</f>
        <v/>
      </c>
      <c r="R163" s="101" t="str">
        <f ca="1">IF(R$154&gt;$I$15,"",IF($U$3=0,IF(R103="",0,R103),ROUND(AVERAGE($J103:R103),3)))</f>
        <v/>
      </c>
      <c r="S163" s="101" t="str">
        <f ca="1">IF(S$154&gt;$I$15,"",IF($U$3=0,IF(S103="",0,S103),ROUND(AVERAGE($J103:S103),3)))</f>
        <v/>
      </c>
      <c r="T163" s="101" t="str">
        <f ca="1">IF(T$154&gt;$I$15,"",IF($U$3=0,IF(T103="",0,T103),ROUND(AVERAGE($J103:T103),3)))</f>
        <v/>
      </c>
      <c r="U163" s="101" t="str">
        <f ca="1">IF(U$154&gt;$I$15,"",IF($U$3=0,IF(U103="",0,U103),ROUND(AVERAGE($J103:U103),3)))</f>
        <v/>
      </c>
      <c r="AB163" s="50">
        <v>9</v>
      </c>
      <c r="AD163" s="50">
        <f t="shared" ca="1" si="91"/>
        <v>16</v>
      </c>
      <c r="AE163" s="50">
        <f t="shared" ca="1" si="87"/>
        <v>14</v>
      </c>
      <c r="AF163" s="50">
        <f t="shared" ca="1" si="87"/>
        <v>15</v>
      </c>
      <c r="AG163" s="50">
        <f t="shared" ca="1" si="87"/>
        <v>13</v>
      </c>
      <c r="AH163" s="50">
        <f t="shared" ca="1" si="87"/>
        <v>14</v>
      </c>
      <c r="AI163" s="50">
        <f t="shared" ca="1" si="87"/>
        <v>14</v>
      </c>
      <c r="AJ163" s="50" t="str">
        <f t="shared" ca="1" si="87"/>
        <v/>
      </c>
      <c r="AK163" s="50" t="str">
        <f t="shared" ca="1" si="87"/>
        <v/>
      </c>
      <c r="AL163" s="50" t="str">
        <f t="shared" ca="1" si="87"/>
        <v/>
      </c>
      <c r="AM163" s="50" t="str">
        <f t="shared" ca="1" si="87"/>
        <v/>
      </c>
      <c r="AN163" s="50" t="str">
        <f t="shared" ca="1" si="87"/>
        <v/>
      </c>
      <c r="AO163" s="50" t="str">
        <f t="shared" ca="1" si="87"/>
        <v/>
      </c>
    </row>
    <row r="164" spans="2:41" x14ac:dyDescent="0.3">
      <c r="B164" s="50">
        <v>10</v>
      </c>
      <c r="C164" s="49">
        <f ca="1">OFFSET(DATA!$A$64,LOOK!$B164+$R$3*60+$E$3*120,LOOK!$C$3)</f>
        <v>0</v>
      </c>
      <c r="D164" s="49">
        <f ca="1">OFFSET(DATA!$A$94,LOOK!$B164+$R$3*60+$E$3*120,LOOK!$C$3)</f>
        <v>41</v>
      </c>
      <c r="E164" s="49">
        <f t="shared" ca="1" si="88"/>
        <v>-37</v>
      </c>
      <c r="F164" s="111">
        <f t="shared" ca="1" si="89"/>
        <v>3.7948717948717951E-2</v>
      </c>
      <c r="G164" s="50">
        <f t="shared" ca="1" si="90"/>
        <v>11</v>
      </c>
      <c r="I164" s="50">
        <v>10</v>
      </c>
      <c r="J164" s="101">
        <f t="shared" ca="1" si="92"/>
        <v>-1.04E-5</v>
      </c>
      <c r="K164" s="101">
        <f ca="1">IF(K$154&gt;$I$15,"",IF($U$3=0,IF(K104="",0,K104),ROUND(AVERAGE($J104:K104),3)))</f>
        <v>-1.04E-5</v>
      </c>
      <c r="L164" s="101">
        <f ca="1">IF(L$154&gt;$I$15,"",IF($U$3=0,IF(L104="",0,L104),ROUND(AVERAGE($J104:L104),3)))</f>
        <v>-1.04E-5</v>
      </c>
      <c r="M164" s="101">
        <f ca="1">IF(M$154&gt;$I$15,"",IF($U$3=0,IF(M104="",0,M104),ROUND(AVERAGE($J104:M104),3)))</f>
        <v>-1.04E-5</v>
      </c>
      <c r="N164" s="101">
        <f ca="1">IF(N$154&gt;$I$15,"",IF($U$3=0,IF(N104="",0,N104),ROUND(AVERAGE($J104:N104),3)))</f>
        <v>-1.04E-5</v>
      </c>
      <c r="O164" s="101">
        <f ca="1">IF(O$154&gt;$I$15,"",IF($U$3=0,IF(O104="",0,O104),ROUND(AVERAGE($J104:O104),3)))</f>
        <v>-1.04E-5</v>
      </c>
      <c r="P164" s="101" t="str">
        <f ca="1">IF(P$154&gt;$I$15,"",IF($U$3=0,IF(P104="",0,P104),ROUND(AVERAGE($J104:P104),3)))</f>
        <v/>
      </c>
      <c r="Q164" s="101" t="str">
        <f ca="1">IF(Q$154&gt;$I$15,"",IF($U$3=0,IF(Q104="",0,Q104),ROUND(AVERAGE($J104:Q104),3)))</f>
        <v/>
      </c>
      <c r="R164" s="101" t="str">
        <f ca="1">IF(R$154&gt;$I$15,"",IF($U$3=0,IF(R104="",0,R104),ROUND(AVERAGE($J104:R104),3)))</f>
        <v/>
      </c>
      <c r="S164" s="101" t="str">
        <f ca="1">IF(S$154&gt;$I$15,"",IF($U$3=0,IF(S104="",0,S104),ROUND(AVERAGE($J104:S104),3)))</f>
        <v/>
      </c>
      <c r="T164" s="101" t="str">
        <f ca="1">IF(T$154&gt;$I$15,"",IF($U$3=0,IF(T104="",0,T104),ROUND(AVERAGE($J104:T104),3)))</f>
        <v/>
      </c>
      <c r="U164" s="101" t="str">
        <f ca="1">IF(U$154&gt;$I$15,"",IF($U$3=0,IF(U104="",0,U104),ROUND(AVERAGE($J104:U104),3)))</f>
        <v/>
      </c>
      <c r="AB164" s="50">
        <v>10</v>
      </c>
      <c r="AD164" s="50">
        <f t="shared" ca="1" si="91"/>
        <v>17</v>
      </c>
      <c r="AE164" s="50">
        <f t="shared" ca="1" si="87"/>
        <v>15</v>
      </c>
      <c r="AF164" s="50">
        <f t="shared" ca="1" si="87"/>
        <v>16</v>
      </c>
      <c r="AG164" s="50">
        <f t="shared" ca="1" si="87"/>
        <v>14</v>
      </c>
      <c r="AH164" s="50">
        <f t="shared" ca="1" si="87"/>
        <v>15</v>
      </c>
      <c r="AI164" s="50">
        <f t="shared" ca="1" si="87"/>
        <v>15</v>
      </c>
      <c r="AJ164" s="50" t="str">
        <f t="shared" ca="1" si="87"/>
        <v/>
      </c>
      <c r="AK164" s="50" t="str">
        <f t="shared" ca="1" si="87"/>
        <v/>
      </c>
      <c r="AL164" s="50" t="str">
        <f t="shared" ca="1" si="87"/>
        <v/>
      </c>
      <c r="AM164" s="50" t="str">
        <f t="shared" ca="1" si="87"/>
        <v/>
      </c>
      <c r="AN164" s="50" t="str">
        <f t="shared" ca="1" si="87"/>
        <v/>
      </c>
      <c r="AO164" s="50" t="str">
        <f t="shared" ca="1" si="87"/>
        <v/>
      </c>
    </row>
    <row r="165" spans="2:41" x14ac:dyDescent="0.3">
      <c r="B165" s="50">
        <v>11</v>
      </c>
      <c r="C165" s="49">
        <f ca="1">OFFSET(DATA!$A$64,LOOK!$B165+$R$3*60+$E$3*120,LOOK!$C$3)</f>
        <v>1</v>
      </c>
      <c r="D165" s="49">
        <f ca="1">OFFSET(DATA!$A$94,LOOK!$B165+$R$3*60+$E$3*120,LOOK!$C$3)</f>
        <v>50</v>
      </c>
      <c r="E165" s="49">
        <f t="shared" ca="1" si="88"/>
        <v>-44</v>
      </c>
      <c r="F165" s="111">
        <f t="shared" ca="1" si="89"/>
        <v>4.5128205128205132E-2</v>
      </c>
      <c r="G165" s="50">
        <f t="shared" ca="1" si="90"/>
        <v>9</v>
      </c>
      <c r="I165" s="50">
        <v>11</v>
      </c>
      <c r="J165" s="101">
        <f t="shared" ca="1" si="92"/>
        <v>2.1989499999999999E-2</v>
      </c>
      <c r="K165" s="101">
        <f ca="1">IF(K$154&gt;$I$15,"",IF($U$3=0,IF(K105="",0,K105),ROUND(AVERAGE($J105:K105),3)))</f>
        <v>2.39895E-2</v>
      </c>
      <c r="L165" s="101">
        <f ca="1">IF(L$154&gt;$I$15,"",IF($U$3=0,IF(L105="",0,L105),ROUND(AVERAGE($J105:L105),3)))</f>
        <v>2.29895E-2</v>
      </c>
      <c r="M165" s="101">
        <f ca="1">IF(M$154&gt;$I$15,"",IF($U$3=0,IF(M105="",0,M105),ROUND(AVERAGE($J105:M105),3)))</f>
        <v>1.99895E-2</v>
      </c>
      <c r="N165" s="101">
        <f ca="1">IF(N$154&gt;$I$15,"",IF($U$3=0,IF(N105="",0,N105),ROUND(AVERAGE($J105:N105),3)))</f>
        <v>-1.0499999999999999E-5</v>
      </c>
      <c r="O165" s="101">
        <f ca="1">IF(O$154&gt;$I$15,"",IF($U$3=0,IF(O105="",0,O105),ROUND(AVERAGE($J105:O105),3)))</f>
        <v>-1.0499999999999999E-5</v>
      </c>
      <c r="P165" s="101" t="str">
        <f ca="1">IF(P$154&gt;$I$15,"",IF($U$3=0,IF(P105="",0,P105),ROUND(AVERAGE($J105:P105),3)))</f>
        <v/>
      </c>
      <c r="Q165" s="101" t="str">
        <f ca="1">IF(Q$154&gt;$I$15,"",IF($U$3=0,IF(Q105="",0,Q105),ROUND(AVERAGE($J105:Q105),3)))</f>
        <v/>
      </c>
      <c r="R165" s="101" t="str">
        <f ca="1">IF(R$154&gt;$I$15,"",IF($U$3=0,IF(R105="",0,R105),ROUND(AVERAGE($J105:R105),3)))</f>
        <v/>
      </c>
      <c r="S165" s="101" t="str">
        <f ca="1">IF(S$154&gt;$I$15,"",IF($U$3=0,IF(S105="",0,S105),ROUND(AVERAGE($J105:S105),3)))</f>
        <v/>
      </c>
      <c r="T165" s="101" t="str">
        <f ca="1">IF(T$154&gt;$I$15,"",IF($U$3=0,IF(T105="",0,T105),ROUND(AVERAGE($J105:T105),3)))</f>
        <v/>
      </c>
      <c r="U165" s="101" t="str">
        <f ca="1">IF(U$154&gt;$I$15,"",IF($U$3=0,IF(U105="",0,U105),ROUND(AVERAGE($J105:U105),3)))</f>
        <v/>
      </c>
      <c r="AB165" s="50">
        <v>11</v>
      </c>
      <c r="AD165" s="50">
        <f t="shared" ca="1" si="91"/>
        <v>4</v>
      </c>
      <c r="AE165" s="50">
        <f t="shared" ca="1" si="87"/>
        <v>4</v>
      </c>
      <c r="AF165" s="50">
        <f t="shared" ca="1" si="87"/>
        <v>7</v>
      </c>
      <c r="AG165" s="50">
        <f t="shared" ca="1" si="87"/>
        <v>3</v>
      </c>
      <c r="AH165" s="50">
        <f t="shared" ca="1" si="87"/>
        <v>16</v>
      </c>
      <c r="AI165" s="50">
        <f t="shared" ca="1" si="87"/>
        <v>16</v>
      </c>
      <c r="AJ165" s="50" t="str">
        <f t="shared" ca="1" si="87"/>
        <v/>
      </c>
      <c r="AK165" s="50" t="str">
        <f t="shared" ca="1" si="87"/>
        <v/>
      </c>
      <c r="AL165" s="50" t="str">
        <f t="shared" ca="1" si="87"/>
        <v/>
      </c>
      <c r="AM165" s="50" t="str">
        <f t="shared" ca="1" si="87"/>
        <v/>
      </c>
      <c r="AN165" s="50" t="str">
        <f t="shared" ca="1" si="87"/>
        <v/>
      </c>
      <c r="AO165" s="50" t="str">
        <f t="shared" ca="1" si="87"/>
        <v/>
      </c>
    </row>
    <row r="166" spans="2:41" x14ac:dyDescent="0.3">
      <c r="B166" s="50">
        <v>12</v>
      </c>
      <c r="C166" s="49">
        <f ca="1">OFFSET(DATA!$A$64,LOOK!$B166+$R$3*60+$E$3*120,LOOK!$C$3)</f>
        <v>0</v>
      </c>
      <c r="D166" s="49">
        <f ca="1">OFFSET(DATA!$A$94,LOOK!$B166+$R$3*60+$E$3*120,LOOK!$C$3)</f>
        <v>154</v>
      </c>
      <c r="E166" s="49">
        <f t="shared" ca="1" si="88"/>
        <v>-139</v>
      </c>
      <c r="F166" s="111">
        <f t="shared" ca="1" si="89"/>
        <v>0.14256410256410257</v>
      </c>
      <c r="G166" s="50">
        <f t="shared" ca="1" si="90"/>
        <v>1</v>
      </c>
      <c r="I166" s="50">
        <v>12</v>
      </c>
      <c r="J166" s="101">
        <f t="shared" ca="1" si="92"/>
        <v>4.9893999999999997E-3</v>
      </c>
      <c r="K166" s="101">
        <f ca="1">IF(K$154&gt;$I$15,"",IF($U$3=0,IF(K106="",0,K106),ROUND(AVERAGE($J106:K106),3)))</f>
        <v>-1.06E-5</v>
      </c>
      <c r="L166" s="101">
        <f ca="1">IF(L$154&gt;$I$15,"",IF($U$3=0,IF(L106="",0,L106),ROUND(AVERAGE($J106:L106),3)))</f>
        <v>-1.06E-5</v>
      </c>
      <c r="M166" s="101">
        <f ca="1">IF(M$154&gt;$I$15,"",IF($U$3=0,IF(M106="",0,M106),ROUND(AVERAGE($J106:M106),3)))</f>
        <v>-1.06E-5</v>
      </c>
      <c r="N166" s="101">
        <f ca="1">IF(N$154&gt;$I$15,"",IF($U$3=0,IF(N106="",0,N106),ROUND(AVERAGE($J106:N106),3)))</f>
        <v>-1.06E-5</v>
      </c>
      <c r="O166" s="101">
        <f ca="1">IF(O$154&gt;$I$15,"",IF($U$3=0,IF(O106="",0,O106),ROUND(AVERAGE($J106:O106),3)))</f>
        <v>-1.06E-5</v>
      </c>
      <c r="P166" s="101" t="str">
        <f ca="1">IF(P$154&gt;$I$15,"",IF($U$3=0,IF(P106="",0,P106),ROUND(AVERAGE($J106:P106),3)))</f>
        <v/>
      </c>
      <c r="Q166" s="101" t="str">
        <f ca="1">IF(Q$154&gt;$I$15,"",IF($U$3=0,IF(Q106="",0,Q106),ROUND(AVERAGE($J106:Q106),3)))</f>
        <v/>
      </c>
      <c r="R166" s="101" t="str">
        <f ca="1">IF(R$154&gt;$I$15,"",IF($U$3=0,IF(R106="",0,R106),ROUND(AVERAGE($J106:R106),3)))</f>
        <v/>
      </c>
      <c r="S166" s="101" t="str">
        <f ca="1">IF(S$154&gt;$I$15,"",IF($U$3=0,IF(S106="",0,S106),ROUND(AVERAGE($J106:S106),3)))</f>
        <v/>
      </c>
      <c r="T166" s="101" t="str">
        <f ca="1">IF(T$154&gt;$I$15,"",IF($U$3=0,IF(T106="",0,T106),ROUND(AVERAGE($J106:T106),3)))</f>
        <v/>
      </c>
      <c r="U166" s="101" t="str">
        <f ca="1">IF(U$154&gt;$I$15,"",IF($U$3=0,IF(U106="",0,U106),ROUND(AVERAGE($J106:U106),3)))</f>
        <v/>
      </c>
      <c r="AB166" s="50">
        <v>12</v>
      </c>
      <c r="AD166" s="50">
        <f t="shared" ca="1" si="91"/>
        <v>8</v>
      </c>
      <c r="AE166" s="50">
        <f t="shared" ca="1" si="87"/>
        <v>16</v>
      </c>
      <c r="AF166" s="50">
        <f t="shared" ca="1" si="87"/>
        <v>17</v>
      </c>
      <c r="AG166" s="50">
        <f t="shared" ca="1" si="87"/>
        <v>15</v>
      </c>
      <c r="AH166" s="50">
        <f t="shared" ca="1" si="87"/>
        <v>17</v>
      </c>
      <c r="AI166" s="50">
        <f t="shared" ca="1" si="87"/>
        <v>17</v>
      </c>
      <c r="AJ166" s="50" t="str">
        <f t="shared" ca="1" si="87"/>
        <v/>
      </c>
      <c r="AK166" s="50" t="str">
        <f t="shared" ca="1" si="87"/>
        <v/>
      </c>
      <c r="AL166" s="50" t="str">
        <f t="shared" ca="1" si="87"/>
        <v/>
      </c>
      <c r="AM166" s="50" t="str">
        <f t="shared" ca="1" si="87"/>
        <v/>
      </c>
      <c r="AN166" s="50" t="str">
        <f t="shared" ca="1" si="87"/>
        <v/>
      </c>
      <c r="AO166" s="50" t="str">
        <f t="shared" ca="1" si="87"/>
        <v/>
      </c>
    </row>
    <row r="167" spans="2:41" x14ac:dyDescent="0.3">
      <c r="B167" s="50">
        <v>13</v>
      </c>
      <c r="C167" s="49">
        <f ca="1">OFFSET(DATA!$A$64,LOOK!$B167+$R$3*60+$E$3*120,LOOK!$C$3)</f>
        <v>0</v>
      </c>
      <c r="D167" s="49">
        <f ca="1">OFFSET(DATA!$A$94,LOOK!$B167+$R$3*60+$E$3*120,LOOK!$C$3)</f>
        <v>24</v>
      </c>
      <c r="E167" s="49">
        <f t="shared" ca="1" si="88"/>
        <v>-22</v>
      </c>
      <c r="F167" s="111">
        <f t="shared" ca="1" si="89"/>
        <v>2.2564102564102566E-2</v>
      </c>
      <c r="G167" s="50">
        <f t="shared" ca="1" si="90"/>
        <v>15</v>
      </c>
      <c r="I167" s="50">
        <v>13</v>
      </c>
      <c r="J167" s="101">
        <f t="shared" ca="1" si="92"/>
        <v>-1.0699999999999999E-5</v>
      </c>
      <c r="K167" s="101">
        <f ca="1">IF(K$154&gt;$I$15,"",IF($U$3=0,IF(K107="",0,K107),ROUND(AVERAGE($J107:K107),3)))</f>
        <v>-1.0699999999999999E-5</v>
      </c>
      <c r="L167" s="101">
        <f ca="1">IF(L$154&gt;$I$15,"",IF($U$3=0,IF(L107="",0,L107),ROUND(AVERAGE($J107:L107),3)))</f>
        <v>-1.0699999999999999E-5</v>
      </c>
      <c r="M167" s="101">
        <f ca="1">IF(M$154&gt;$I$15,"",IF($U$3=0,IF(M107="",0,M107),ROUND(AVERAGE($J107:M107),3)))</f>
        <v>-1.0699999999999999E-5</v>
      </c>
      <c r="N167" s="101">
        <f ca="1">IF(N$154&gt;$I$15,"",IF($U$3=0,IF(N107="",0,N107),ROUND(AVERAGE($J107:N107),3)))</f>
        <v>-1.0699999999999999E-5</v>
      </c>
      <c r="O167" s="101">
        <f ca="1">IF(O$154&gt;$I$15,"",IF($U$3=0,IF(O107="",0,O107),ROUND(AVERAGE($J107:O107),3)))</f>
        <v>-1.0699999999999999E-5</v>
      </c>
      <c r="P167" s="101" t="str">
        <f ca="1">IF(P$154&gt;$I$15,"",IF($U$3=0,IF(P107="",0,P107),ROUND(AVERAGE($J107:P107),3)))</f>
        <v/>
      </c>
      <c r="Q167" s="101" t="str">
        <f ca="1">IF(Q$154&gt;$I$15,"",IF($U$3=0,IF(Q107="",0,Q107),ROUND(AVERAGE($J107:Q107),3)))</f>
        <v/>
      </c>
      <c r="R167" s="101" t="str">
        <f ca="1">IF(R$154&gt;$I$15,"",IF($U$3=0,IF(R107="",0,R107),ROUND(AVERAGE($J107:R107),3)))</f>
        <v/>
      </c>
      <c r="S167" s="101" t="str">
        <f ca="1">IF(S$154&gt;$I$15,"",IF($U$3=0,IF(S107="",0,S107),ROUND(AVERAGE($J107:S107),3)))</f>
        <v/>
      </c>
      <c r="T167" s="101" t="str">
        <f ca="1">IF(T$154&gt;$I$15,"",IF($U$3=0,IF(T107="",0,T107),ROUND(AVERAGE($J107:T107),3)))</f>
        <v/>
      </c>
      <c r="U167" s="101" t="str">
        <f ca="1">IF(U$154&gt;$I$15,"",IF($U$3=0,IF(U107="",0,U107),ROUND(AVERAGE($J107:U107),3)))</f>
        <v/>
      </c>
      <c r="AB167" s="50">
        <v>13</v>
      </c>
      <c r="AD167" s="50">
        <f t="shared" ca="1" si="91"/>
        <v>18</v>
      </c>
      <c r="AE167" s="50">
        <f t="shared" ca="1" si="87"/>
        <v>17</v>
      </c>
      <c r="AF167" s="50">
        <f t="shared" ca="1" si="87"/>
        <v>18</v>
      </c>
      <c r="AG167" s="50">
        <f t="shared" ca="1" si="87"/>
        <v>16</v>
      </c>
      <c r="AH167" s="50">
        <f t="shared" ca="1" si="87"/>
        <v>18</v>
      </c>
      <c r="AI167" s="50">
        <f t="shared" ca="1" si="87"/>
        <v>18</v>
      </c>
      <c r="AJ167" s="50" t="str">
        <f t="shared" ca="1" si="87"/>
        <v/>
      </c>
      <c r="AK167" s="50" t="str">
        <f t="shared" ca="1" si="87"/>
        <v/>
      </c>
      <c r="AL167" s="50" t="str">
        <f t="shared" ca="1" si="87"/>
        <v/>
      </c>
      <c r="AM167" s="50" t="str">
        <f t="shared" ca="1" si="87"/>
        <v/>
      </c>
      <c r="AN167" s="50" t="str">
        <f t="shared" ca="1" si="87"/>
        <v/>
      </c>
      <c r="AO167" s="50" t="str">
        <f t="shared" ca="1" si="87"/>
        <v/>
      </c>
    </row>
    <row r="168" spans="2:41" x14ac:dyDescent="0.3">
      <c r="B168" s="50">
        <v>14</v>
      </c>
      <c r="C168" s="49">
        <f ca="1">OFFSET(DATA!$A$64,LOOK!$B168+$R$3*60+$E$3*120,LOOK!$C$3)</f>
        <v>1</v>
      </c>
      <c r="D168" s="49">
        <f ca="1">OFFSET(DATA!$A$94,LOOK!$B168+$R$3*60+$E$3*120,LOOK!$C$3)</f>
        <v>41</v>
      </c>
      <c r="E168" s="49">
        <f t="shared" ca="1" si="88"/>
        <v>-36</v>
      </c>
      <c r="F168" s="111">
        <f t="shared" ca="1" si="89"/>
        <v>3.6923076923076927E-2</v>
      </c>
      <c r="G168" s="50">
        <f t="shared" ca="1" si="90"/>
        <v>12</v>
      </c>
      <c r="I168" s="50">
        <v>14</v>
      </c>
      <c r="J168" s="101">
        <f t="shared" ca="1" si="92"/>
        <v>2.3989200000000002E-2</v>
      </c>
      <c r="K168" s="101">
        <f ca="1">IF(K$154&gt;$I$15,"",IF($U$3=0,IF(K108="",0,K108),ROUND(AVERAGE($J108:K108),3)))</f>
        <v>2.2989200000000001E-2</v>
      </c>
      <c r="L168" s="101">
        <f ca="1">IF(L$154&gt;$I$15,"",IF($U$3=0,IF(L108="",0,L108),ROUND(AVERAGE($J108:L108),3)))</f>
        <v>4.2989199999999998E-2</v>
      </c>
      <c r="M168" s="101">
        <f ca="1">IF(M$154&gt;$I$15,"",IF($U$3=0,IF(M108="",0,M108),ROUND(AVERAGE($J108:M108),3)))</f>
        <v>2.3989200000000002E-2</v>
      </c>
      <c r="N168" s="101">
        <f ca="1">IF(N$154&gt;$I$15,"",IF($U$3=0,IF(N108="",0,N108),ROUND(AVERAGE($J108:N108),3)))</f>
        <v>-1.08E-5</v>
      </c>
      <c r="O168" s="101">
        <f ca="1">IF(O$154&gt;$I$15,"",IF($U$3=0,IF(O108="",0,O108),ROUND(AVERAGE($J108:O108),3)))</f>
        <v>2.9989200000000001E-2</v>
      </c>
      <c r="P168" s="101" t="str">
        <f ca="1">IF(P$154&gt;$I$15,"",IF($U$3=0,IF(P108="",0,P108),ROUND(AVERAGE($J108:P108),3)))</f>
        <v/>
      </c>
      <c r="Q168" s="101" t="str">
        <f ca="1">IF(Q$154&gt;$I$15,"",IF($U$3=0,IF(Q108="",0,Q108),ROUND(AVERAGE($J108:Q108),3)))</f>
        <v/>
      </c>
      <c r="R168" s="101" t="str">
        <f ca="1">IF(R$154&gt;$I$15,"",IF($U$3=0,IF(R108="",0,R108),ROUND(AVERAGE($J108:R108),3)))</f>
        <v/>
      </c>
      <c r="S168" s="101" t="str">
        <f ca="1">IF(S$154&gt;$I$15,"",IF($U$3=0,IF(S108="",0,S108),ROUND(AVERAGE($J108:S108),3)))</f>
        <v/>
      </c>
      <c r="T168" s="101" t="str">
        <f ca="1">IF(T$154&gt;$I$15,"",IF($U$3=0,IF(T108="",0,T108),ROUND(AVERAGE($J108:T108),3)))</f>
        <v/>
      </c>
      <c r="U168" s="101" t="str">
        <f ca="1">IF(U$154&gt;$I$15,"",IF($U$3=0,IF(U108="",0,U108),ROUND(AVERAGE($J108:U108),3)))</f>
        <v/>
      </c>
      <c r="AB168" s="50">
        <v>14</v>
      </c>
      <c r="AD168" s="50">
        <f t="shared" ca="1" si="91"/>
        <v>2</v>
      </c>
      <c r="AE168" s="50">
        <f t="shared" ca="1" si="87"/>
        <v>5</v>
      </c>
      <c r="AF168" s="50">
        <f t="shared" ca="1" si="87"/>
        <v>3</v>
      </c>
      <c r="AG168" s="50">
        <f t="shared" ca="1" si="87"/>
        <v>2</v>
      </c>
      <c r="AH168" s="50">
        <f t="shared" ca="1" si="87"/>
        <v>19</v>
      </c>
      <c r="AI168" s="50">
        <f t="shared" ca="1" si="87"/>
        <v>2</v>
      </c>
      <c r="AJ168" s="50" t="str">
        <f t="shared" ca="1" si="87"/>
        <v/>
      </c>
      <c r="AK168" s="50" t="str">
        <f t="shared" ca="1" si="87"/>
        <v/>
      </c>
      <c r="AL168" s="50" t="str">
        <f t="shared" ca="1" si="87"/>
        <v/>
      </c>
      <c r="AM168" s="50" t="str">
        <f t="shared" ca="1" si="87"/>
        <v/>
      </c>
      <c r="AN168" s="50" t="str">
        <f t="shared" ca="1" si="87"/>
        <v/>
      </c>
      <c r="AO168" s="50" t="str">
        <f t="shared" ca="1" si="87"/>
        <v/>
      </c>
    </row>
    <row r="169" spans="2:41" x14ac:dyDescent="0.3">
      <c r="B169" s="50">
        <v>15</v>
      </c>
      <c r="C169" s="49">
        <f ca="1">OFFSET(DATA!$A$64,LOOK!$B169+$R$3*60+$E$3*120,LOOK!$C$3)</f>
        <v>0</v>
      </c>
      <c r="D169" s="49">
        <f ca="1">OFFSET(DATA!$A$94,LOOK!$B169+$R$3*60+$E$3*120,LOOK!$C$3)</f>
        <v>85</v>
      </c>
      <c r="E169" s="49">
        <f t="shared" ca="1" si="88"/>
        <v>-77</v>
      </c>
      <c r="F169" s="111">
        <f t="shared" ca="1" si="89"/>
        <v>7.8974358974358977E-2</v>
      </c>
      <c r="G169" s="50">
        <f t="shared" ca="1" si="90"/>
        <v>5</v>
      </c>
      <c r="I169" s="50">
        <v>15</v>
      </c>
      <c r="J169" s="101">
        <f t="shared" ca="1" si="92"/>
        <v>-1.0900000000000001E-5</v>
      </c>
      <c r="K169" s="101">
        <f ca="1">IF(K$154&gt;$I$15,"",IF($U$3=0,IF(K109="",0,K109),ROUND(AVERAGE($J109:K109),3)))</f>
        <v>-1.0900000000000001E-5</v>
      </c>
      <c r="L169" s="101">
        <f ca="1">IF(L$154&gt;$I$15,"",IF($U$3=0,IF(L109="",0,L109),ROUND(AVERAGE($J109:L109),3)))</f>
        <v>-1.0900000000000001E-5</v>
      </c>
      <c r="M169" s="101">
        <f ca="1">IF(M$154&gt;$I$15,"",IF($U$3=0,IF(M109="",0,M109),ROUND(AVERAGE($J109:M109),3)))</f>
        <v>-1.0900000000000001E-5</v>
      </c>
      <c r="N169" s="101">
        <f ca="1">IF(N$154&gt;$I$15,"",IF($U$3=0,IF(N109="",0,N109),ROUND(AVERAGE($J109:N109),3)))</f>
        <v>1.29891E-2</v>
      </c>
      <c r="O169" s="101">
        <f ca="1">IF(O$154&gt;$I$15,"",IF($U$3=0,IF(O109="",0,O109),ROUND(AVERAGE($J109:O109),3)))</f>
        <v>1.29891E-2</v>
      </c>
      <c r="P169" s="101" t="str">
        <f ca="1">IF(P$154&gt;$I$15,"",IF($U$3=0,IF(P109="",0,P109),ROUND(AVERAGE($J109:P109),3)))</f>
        <v/>
      </c>
      <c r="Q169" s="101" t="str">
        <f ca="1">IF(Q$154&gt;$I$15,"",IF($U$3=0,IF(Q109="",0,Q109),ROUND(AVERAGE($J109:Q109),3)))</f>
        <v/>
      </c>
      <c r="R169" s="101" t="str">
        <f ca="1">IF(R$154&gt;$I$15,"",IF($U$3=0,IF(R109="",0,R109),ROUND(AVERAGE($J109:R109),3)))</f>
        <v/>
      </c>
      <c r="S169" s="101" t="str">
        <f ca="1">IF(S$154&gt;$I$15,"",IF($U$3=0,IF(S109="",0,S109),ROUND(AVERAGE($J109:S109),3)))</f>
        <v/>
      </c>
      <c r="T169" s="101" t="str">
        <f ca="1">IF(T$154&gt;$I$15,"",IF($U$3=0,IF(T109="",0,T109),ROUND(AVERAGE($J109:T109),3)))</f>
        <v/>
      </c>
      <c r="U169" s="101" t="str">
        <f ca="1">IF(U$154&gt;$I$15,"",IF($U$3=0,IF(U109="",0,U109),ROUND(AVERAGE($J109:U109),3)))</f>
        <v/>
      </c>
      <c r="AB169" s="50">
        <v>15</v>
      </c>
      <c r="AD169" s="50">
        <f t="shared" ca="1" si="91"/>
        <v>19</v>
      </c>
      <c r="AE169" s="50">
        <f t="shared" ca="1" si="87"/>
        <v>18</v>
      </c>
      <c r="AF169" s="50">
        <f t="shared" ca="1" si="87"/>
        <v>19</v>
      </c>
      <c r="AG169" s="50">
        <f t="shared" ca="1" si="87"/>
        <v>17</v>
      </c>
      <c r="AH169" s="50">
        <f t="shared" ca="1" si="87"/>
        <v>4</v>
      </c>
      <c r="AI169" s="50">
        <f t="shared" ca="1" si="87"/>
        <v>6</v>
      </c>
      <c r="AJ169" s="50" t="str">
        <f t="shared" ca="1" si="87"/>
        <v/>
      </c>
      <c r="AK169" s="50" t="str">
        <f t="shared" ca="1" si="87"/>
        <v/>
      </c>
      <c r="AL169" s="50" t="str">
        <f t="shared" ca="1" si="87"/>
        <v/>
      </c>
      <c r="AM169" s="50" t="str">
        <f t="shared" ca="1" si="87"/>
        <v/>
      </c>
      <c r="AN169" s="50" t="str">
        <f t="shared" ca="1" si="87"/>
        <v/>
      </c>
      <c r="AO169" s="50" t="str">
        <f t="shared" ca="1" si="87"/>
        <v/>
      </c>
    </row>
    <row r="170" spans="2:41" x14ac:dyDescent="0.3">
      <c r="B170" s="50">
        <v>16</v>
      </c>
      <c r="C170" s="49">
        <f ca="1">OFFSET(DATA!$A$64,LOOK!$B170+$R$3*60+$E$3*120,LOOK!$C$3)</f>
        <v>0</v>
      </c>
      <c r="D170" s="49">
        <f ca="1">OFFSET(DATA!$A$94,LOOK!$B170+$R$3*60+$E$3*120,LOOK!$C$3)</f>
        <v>58</v>
      </c>
      <c r="E170" s="49">
        <f t="shared" ca="1" si="88"/>
        <v>-52</v>
      </c>
      <c r="F170" s="111">
        <f t="shared" ca="1" si="89"/>
        <v>5.3333333333333337E-2</v>
      </c>
      <c r="G170" s="50">
        <f t="shared" ca="1" si="90"/>
        <v>6</v>
      </c>
      <c r="I170" s="50">
        <v>16</v>
      </c>
      <c r="J170" s="101">
        <f t="shared" ca="1" si="92"/>
        <v>1.6989000000000001E-2</v>
      </c>
      <c r="K170" s="101">
        <f ca="1">IF(K$154&gt;$I$15,"",IF($U$3=0,IF(K110="",0,K110),ROUND(AVERAGE($J110:K110),3)))</f>
        <v>-1.1E-5</v>
      </c>
      <c r="L170" s="101">
        <f ca="1">IF(L$154&gt;$I$15,"",IF($U$3=0,IF(L110="",0,L110),ROUND(AVERAGE($J110:L110),3)))</f>
        <v>-1.1E-5</v>
      </c>
      <c r="M170" s="101">
        <f ca="1">IF(M$154&gt;$I$15,"",IF($U$3=0,IF(M110="",0,M110),ROUND(AVERAGE($J110:M110),3)))</f>
        <v>-1.1E-5</v>
      </c>
      <c r="N170" s="101">
        <f ca="1">IF(N$154&gt;$I$15,"",IF($U$3=0,IF(N110="",0,N110),ROUND(AVERAGE($J110:N110),3)))</f>
        <v>-1.1E-5</v>
      </c>
      <c r="O170" s="101">
        <f ca="1">IF(O$154&gt;$I$15,"",IF($U$3=0,IF(O110="",0,O110),ROUND(AVERAGE($J110:O110),3)))</f>
        <v>1.9989E-2</v>
      </c>
      <c r="P170" s="101" t="str">
        <f ca="1">IF(P$154&gt;$I$15,"",IF($U$3=0,IF(P110="",0,P110),ROUND(AVERAGE($J110:P110),3)))</f>
        <v/>
      </c>
      <c r="Q170" s="101" t="str">
        <f ca="1">IF(Q$154&gt;$I$15,"",IF($U$3=0,IF(Q110="",0,Q110),ROUND(AVERAGE($J110:Q110),3)))</f>
        <v/>
      </c>
      <c r="R170" s="101" t="str">
        <f ca="1">IF(R$154&gt;$I$15,"",IF($U$3=0,IF(R110="",0,R110),ROUND(AVERAGE($J110:R110),3)))</f>
        <v/>
      </c>
      <c r="S170" s="101" t="str">
        <f ca="1">IF(S$154&gt;$I$15,"",IF($U$3=0,IF(S110="",0,S110),ROUND(AVERAGE($J110:S110),3)))</f>
        <v/>
      </c>
      <c r="T170" s="101" t="str">
        <f ca="1">IF(T$154&gt;$I$15,"",IF($U$3=0,IF(T110="",0,T110),ROUND(AVERAGE($J110:T110),3)))</f>
        <v/>
      </c>
      <c r="U170" s="101" t="str">
        <f ca="1">IF(U$154&gt;$I$15,"",IF($U$3=0,IF(U110="",0,U110),ROUND(AVERAGE($J110:U110),3)))</f>
        <v/>
      </c>
      <c r="AB170" s="50">
        <v>16</v>
      </c>
      <c r="AD170" s="50">
        <f t="shared" ca="1" si="91"/>
        <v>6</v>
      </c>
      <c r="AE170" s="50">
        <f t="shared" ca="1" si="87"/>
        <v>19</v>
      </c>
      <c r="AF170" s="50">
        <f t="shared" ca="1" si="87"/>
        <v>20</v>
      </c>
      <c r="AG170" s="50">
        <f t="shared" ca="1" si="87"/>
        <v>18</v>
      </c>
      <c r="AH170" s="50">
        <f t="shared" ca="1" si="87"/>
        <v>20</v>
      </c>
      <c r="AI170" s="50">
        <f t="shared" ca="1" si="87"/>
        <v>4</v>
      </c>
      <c r="AJ170" s="50" t="str">
        <f t="shared" ca="1" si="87"/>
        <v/>
      </c>
      <c r="AK170" s="50" t="str">
        <f t="shared" ca="1" si="87"/>
        <v/>
      </c>
      <c r="AL170" s="50" t="str">
        <f t="shared" ca="1" si="87"/>
        <v/>
      </c>
      <c r="AM170" s="50" t="str">
        <f t="shared" ca="1" si="87"/>
        <v/>
      </c>
      <c r="AN170" s="50" t="str">
        <f t="shared" ca="1" si="87"/>
        <v/>
      </c>
      <c r="AO170" s="50" t="str">
        <f t="shared" ca="1" si="87"/>
        <v/>
      </c>
    </row>
    <row r="171" spans="2:41" x14ac:dyDescent="0.3">
      <c r="B171" s="50">
        <v>17</v>
      </c>
      <c r="C171" s="49">
        <f ca="1">OFFSET(DATA!$A$64,LOOK!$B171+$R$3*60+$E$3*120,LOOK!$C$3)</f>
        <v>0</v>
      </c>
      <c r="D171" s="49">
        <f ca="1">OFFSET(DATA!$A$94,LOOK!$B171+$R$3*60+$E$3*120,LOOK!$C$3)</f>
        <v>54</v>
      </c>
      <c r="E171" s="49">
        <f t="shared" ca="1" si="88"/>
        <v>-49</v>
      </c>
      <c r="F171" s="111">
        <f t="shared" ca="1" si="89"/>
        <v>5.0256410256410255E-2</v>
      </c>
      <c r="G171" s="50">
        <f t="shared" ca="1" si="90"/>
        <v>7</v>
      </c>
      <c r="I171" s="50">
        <v>17</v>
      </c>
      <c r="J171" s="101">
        <f t="shared" ca="1" si="92"/>
        <v>2.0988900000000001E-2</v>
      </c>
      <c r="K171" s="101">
        <f ca="1">IF(K$154&gt;$I$15,"",IF($U$3=0,IF(K111="",0,K111),ROUND(AVERAGE($J111:K111),3)))</f>
        <v>2.0988900000000001E-2</v>
      </c>
      <c r="L171" s="101">
        <f ca="1">IF(L$154&gt;$I$15,"",IF($U$3=0,IF(L111="",0,L111),ROUND(AVERAGE($J111:L111),3)))</f>
        <v>3.9988900000000001E-2</v>
      </c>
      <c r="M171" s="101">
        <f ca="1">IF(M$154&gt;$I$15,"",IF($U$3=0,IF(M111="",0,M111),ROUND(AVERAGE($J111:M111),3)))</f>
        <v>-1.11E-5</v>
      </c>
      <c r="N171" s="101">
        <f ca="1">IF(N$154&gt;$I$15,"",IF($U$3=0,IF(N111="",0,N111),ROUND(AVERAGE($J111:N111),3)))</f>
        <v>2.1988899999999999E-2</v>
      </c>
      <c r="O171" s="101">
        <f ca="1">IF(O$154&gt;$I$15,"",IF($U$3=0,IF(O111="",0,O111),ROUND(AVERAGE($J111:O111),3)))</f>
        <v>-1.11E-5</v>
      </c>
      <c r="P171" s="101" t="str">
        <f ca="1">IF(P$154&gt;$I$15,"",IF($U$3=0,IF(P111="",0,P111),ROUND(AVERAGE($J111:P111),3)))</f>
        <v/>
      </c>
      <c r="Q171" s="101" t="str">
        <f ca="1">IF(Q$154&gt;$I$15,"",IF($U$3=0,IF(Q111="",0,Q111),ROUND(AVERAGE($J111:Q111),3)))</f>
        <v/>
      </c>
      <c r="R171" s="101" t="str">
        <f ca="1">IF(R$154&gt;$I$15,"",IF($U$3=0,IF(R111="",0,R111),ROUND(AVERAGE($J111:R111),3)))</f>
        <v/>
      </c>
      <c r="S171" s="101" t="str">
        <f ca="1">IF(S$154&gt;$I$15,"",IF($U$3=0,IF(S111="",0,S111),ROUND(AVERAGE($J111:S111),3)))</f>
        <v/>
      </c>
      <c r="T171" s="101" t="str">
        <f ca="1">IF(T$154&gt;$I$15,"",IF($U$3=0,IF(T111="",0,T111),ROUND(AVERAGE($J111:T111),3)))</f>
        <v/>
      </c>
      <c r="U171" s="101" t="str">
        <f ca="1">IF(U$154&gt;$I$15,"",IF($U$3=0,IF(U111="",0,U111),ROUND(AVERAGE($J111:U111),3)))</f>
        <v/>
      </c>
      <c r="AB171" s="50">
        <v>17</v>
      </c>
      <c r="AD171" s="50">
        <f t="shared" ca="1" si="91"/>
        <v>5</v>
      </c>
      <c r="AE171" s="50">
        <f t="shared" ref="AE171:AE178" ca="1" si="93">IF(AE$154&gt;$I$15,"",RANK(K171,K$155:K$178,0))</f>
        <v>6</v>
      </c>
      <c r="AF171" s="50">
        <f t="shared" ref="AF171:AF178" ca="1" si="94">IF(AF$154&gt;$I$15,"",RANK(L171,L$155:L$178,0))</f>
        <v>4</v>
      </c>
      <c r="AG171" s="50">
        <f t="shared" ref="AG171:AG178" ca="1" si="95">IF(AG$154&gt;$I$15,"",RANK(M171,M$155:M$178,0))</f>
        <v>19</v>
      </c>
      <c r="AH171" s="50">
        <f t="shared" ref="AH171:AH178" ca="1" si="96">IF(AH$154&gt;$I$15,"",RANK(N171,N$155:N$178,0))</f>
        <v>3</v>
      </c>
      <c r="AI171" s="50">
        <f t="shared" ref="AI171:AI178" ca="1" si="97">IF(AI$154&gt;$I$15,"",RANK(O171,O$155:O$178,0))</f>
        <v>19</v>
      </c>
      <c r="AJ171" s="50" t="str">
        <f t="shared" ref="AJ171:AJ178" ca="1" si="98">IF(AJ$154&gt;$I$15,"",RANK(P171,P$155:P$178,0))</f>
        <v/>
      </c>
      <c r="AK171" s="50" t="str">
        <f t="shared" ref="AK171:AK178" ca="1" si="99">IF(AK$154&gt;$I$15,"",RANK(Q171,Q$155:Q$178,0))</f>
        <v/>
      </c>
      <c r="AL171" s="50" t="str">
        <f t="shared" ref="AL171:AL178" ca="1" si="100">IF(AL$154&gt;$I$15,"",RANK(R171,R$155:R$178,0))</f>
        <v/>
      </c>
      <c r="AM171" s="50" t="str">
        <f t="shared" ref="AM171:AM178" ca="1" si="101">IF(AM$154&gt;$I$15,"",RANK(S171,S$155:S$178,0))</f>
        <v/>
      </c>
      <c r="AN171" s="50" t="str">
        <f t="shared" ref="AN171:AN178" ca="1" si="102">IF(AN$154&gt;$I$15,"",RANK(T171,T$155:T$178,0))</f>
        <v/>
      </c>
      <c r="AO171" s="50" t="str">
        <f t="shared" ref="AO171:AO178" ca="1" si="103">IF(AO$154&gt;$I$15,"",RANK(U171,U$155:U$178,0))</f>
        <v/>
      </c>
    </row>
    <row r="172" spans="2:41" x14ac:dyDescent="0.3">
      <c r="B172" s="50">
        <v>18</v>
      </c>
      <c r="C172" s="49">
        <f ca="1">OFFSET(DATA!$A$64,LOOK!$B172+$R$3*60+$E$3*120,LOOK!$C$3)</f>
        <v>0</v>
      </c>
      <c r="D172" s="49">
        <f ca="1">OFFSET(DATA!$A$94,LOOK!$B172+$R$3*60+$E$3*120,LOOK!$C$3)</f>
        <v>16</v>
      </c>
      <c r="E172" s="49">
        <f t="shared" ca="1" si="88"/>
        <v>-14</v>
      </c>
      <c r="F172" s="111">
        <f t="shared" ca="1" si="89"/>
        <v>1.4358974358974359E-2</v>
      </c>
      <c r="G172" s="50">
        <f t="shared" ca="1" si="90"/>
        <v>18</v>
      </c>
      <c r="I172" s="50">
        <v>18</v>
      </c>
      <c r="J172" s="101">
        <f t="shared" ca="1" si="92"/>
        <v>-1.1199999999999999E-5</v>
      </c>
      <c r="K172" s="101">
        <f ca="1">IF(K$154&gt;$I$15,"",IF($U$3=0,IF(K112="",0,K112),ROUND(AVERAGE($J112:K112),3)))</f>
        <v>-1.1199999999999999E-5</v>
      </c>
      <c r="L172" s="101">
        <f ca="1">IF(L$154&gt;$I$15,"",IF($U$3=0,IF(L112="",0,L112),ROUND(AVERAGE($J112:L112),3)))</f>
        <v>-1.1199999999999999E-5</v>
      </c>
      <c r="M172" s="101">
        <f ca="1">IF(M$154&gt;$I$15,"",IF($U$3=0,IF(M112="",0,M112),ROUND(AVERAGE($J112:M112),3)))</f>
        <v>-1.1199999999999999E-5</v>
      </c>
      <c r="N172" s="101">
        <f ca="1">IF(N$154&gt;$I$15,"",IF($U$3=0,IF(N112="",0,N112),ROUND(AVERAGE($J112:N112),3)))</f>
        <v>-1.1199999999999999E-5</v>
      </c>
      <c r="O172" s="101">
        <f ca="1">IF(O$154&gt;$I$15,"",IF($U$3=0,IF(O112="",0,O112),ROUND(AVERAGE($J112:O112),3)))</f>
        <v>-1.1199999999999999E-5</v>
      </c>
      <c r="P172" s="101" t="str">
        <f ca="1">IF(P$154&gt;$I$15,"",IF($U$3=0,IF(P112="",0,P112),ROUND(AVERAGE($J112:P112),3)))</f>
        <v/>
      </c>
      <c r="Q172" s="101" t="str">
        <f ca="1">IF(Q$154&gt;$I$15,"",IF($U$3=0,IF(Q112="",0,Q112),ROUND(AVERAGE($J112:Q112),3)))</f>
        <v/>
      </c>
      <c r="R172" s="101" t="str">
        <f ca="1">IF(R$154&gt;$I$15,"",IF($U$3=0,IF(R112="",0,R112),ROUND(AVERAGE($J112:R112),3)))</f>
        <v/>
      </c>
      <c r="S172" s="101" t="str">
        <f ca="1">IF(S$154&gt;$I$15,"",IF($U$3=0,IF(S112="",0,S112),ROUND(AVERAGE($J112:S112),3)))</f>
        <v/>
      </c>
      <c r="T172" s="101" t="str">
        <f ca="1">IF(T$154&gt;$I$15,"",IF($U$3=0,IF(T112="",0,T112),ROUND(AVERAGE($J112:T112),3)))</f>
        <v/>
      </c>
      <c r="U172" s="101" t="str">
        <f ca="1">IF(U$154&gt;$I$15,"",IF($U$3=0,IF(U112="",0,U112),ROUND(AVERAGE($J112:U112),3)))</f>
        <v/>
      </c>
      <c r="AB172" s="50">
        <v>18</v>
      </c>
      <c r="AD172" s="50">
        <f t="shared" ca="1" si="91"/>
        <v>20</v>
      </c>
      <c r="AE172" s="50">
        <f t="shared" ca="1" si="93"/>
        <v>20</v>
      </c>
      <c r="AF172" s="50">
        <f t="shared" ca="1" si="94"/>
        <v>21</v>
      </c>
      <c r="AG172" s="50">
        <f t="shared" ca="1" si="95"/>
        <v>20</v>
      </c>
      <c r="AH172" s="50">
        <f t="shared" ca="1" si="96"/>
        <v>21</v>
      </c>
      <c r="AI172" s="50">
        <f t="shared" ca="1" si="97"/>
        <v>20</v>
      </c>
      <c r="AJ172" s="50" t="str">
        <f t="shared" ca="1" si="98"/>
        <v/>
      </c>
      <c r="AK172" s="50" t="str">
        <f t="shared" ca="1" si="99"/>
        <v/>
      </c>
      <c r="AL172" s="50" t="str">
        <f t="shared" ca="1" si="100"/>
        <v/>
      </c>
      <c r="AM172" s="50" t="str">
        <f t="shared" ca="1" si="101"/>
        <v/>
      </c>
      <c r="AN172" s="50" t="str">
        <f t="shared" ca="1" si="102"/>
        <v/>
      </c>
      <c r="AO172" s="50" t="str">
        <f t="shared" ca="1" si="103"/>
        <v/>
      </c>
    </row>
    <row r="173" spans="2:41" x14ac:dyDescent="0.3">
      <c r="B173" s="50">
        <v>19</v>
      </c>
      <c r="C173" s="49">
        <f ca="1">OFFSET(DATA!$A$64,LOOK!$B173+$R$3*60+$E$3*120,LOOK!$C$3)</f>
        <v>0</v>
      </c>
      <c r="D173" s="49">
        <f ca="1">OFFSET(DATA!$A$94,LOOK!$B173+$R$3*60+$E$3*120,LOOK!$C$3)</f>
        <v>14</v>
      </c>
      <c r="E173" s="49">
        <f t="shared" ca="1" si="88"/>
        <v>-13</v>
      </c>
      <c r="F173" s="111">
        <f t="shared" ca="1" si="89"/>
        <v>1.3333333333333334E-2</v>
      </c>
      <c r="G173" s="50">
        <f t="shared" ca="1" si="90"/>
        <v>20</v>
      </c>
      <c r="I173" s="50">
        <v>19</v>
      </c>
      <c r="J173" s="101">
        <f t="shared" ca="1" si="92"/>
        <v>-1.13E-5</v>
      </c>
      <c r="K173" s="101">
        <f ca="1">IF(K$154&gt;$I$15,"",IF($U$3=0,IF(K113="",0,K113),ROUND(AVERAGE($J113:K113),3)))</f>
        <v>-1.13E-5</v>
      </c>
      <c r="L173" s="101">
        <f ca="1">IF(L$154&gt;$I$15,"",IF($U$3=0,IF(L113="",0,L113),ROUND(AVERAGE($J113:L113),3)))</f>
        <v>-1.13E-5</v>
      </c>
      <c r="M173" s="101">
        <f ca="1">IF(M$154&gt;$I$15,"",IF($U$3=0,IF(M113="",0,M113),ROUND(AVERAGE($J113:M113),3)))</f>
        <v>-1.13E-5</v>
      </c>
      <c r="N173" s="101">
        <f ca="1">IF(N$154&gt;$I$15,"",IF($U$3=0,IF(N113="",0,N113),ROUND(AVERAGE($J113:N113),3)))</f>
        <v>-1.13E-5</v>
      </c>
      <c r="O173" s="101">
        <f ca="1">IF(O$154&gt;$I$15,"",IF($U$3=0,IF(O113="",0,O113),ROUND(AVERAGE($J113:O113),3)))</f>
        <v>-1.13E-5</v>
      </c>
      <c r="P173" s="101" t="str">
        <f ca="1">IF(P$154&gt;$I$15,"",IF($U$3=0,IF(P113="",0,P113),ROUND(AVERAGE($J113:P113),3)))</f>
        <v/>
      </c>
      <c r="Q173" s="101" t="str">
        <f ca="1">IF(Q$154&gt;$I$15,"",IF($U$3=0,IF(Q113="",0,Q113),ROUND(AVERAGE($J113:Q113),3)))</f>
        <v/>
      </c>
      <c r="R173" s="101" t="str">
        <f ca="1">IF(R$154&gt;$I$15,"",IF($U$3=0,IF(R113="",0,R113),ROUND(AVERAGE($J113:R113),3)))</f>
        <v/>
      </c>
      <c r="S173" s="101" t="str">
        <f ca="1">IF(S$154&gt;$I$15,"",IF($U$3=0,IF(S113="",0,S113),ROUND(AVERAGE($J113:S113),3)))</f>
        <v/>
      </c>
      <c r="T173" s="101" t="str">
        <f ca="1">IF(T$154&gt;$I$15,"",IF($U$3=0,IF(T113="",0,T113),ROUND(AVERAGE($J113:T113),3)))</f>
        <v/>
      </c>
      <c r="U173" s="101" t="str">
        <f ca="1">IF(U$154&gt;$I$15,"",IF($U$3=0,IF(U113="",0,U113),ROUND(AVERAGE($J113:U113),3)))</f>
        <v/>
      </c>
      <c r="AB173" s="50">
        <v>19</v>
      </c>
      <c r="AD173" s="50">
        <f t="shared" ca="1" si="91"/>
        <v>21</v>
      </c>
      <c r="AE173" s="50">
        <f t="shared" ca="1" si="93"/>
        <v>21</v>
      </c>
      <c r="AF173" s="50">
        <f t="shared" ca="1" si="94"/>
        <v>22</v>
      </c>
      <c r="AG173" s="50">
        <f t="shared" ca="1" si="95"/>
        <v>21</v>
      </c>
      <c r="AH173" s="50">
        <f t="shared" ca="1" si="96"/>
        <v>22</v>
      </c>
      <c r="AI173" s="50">
        <f t="shared" ca="1" si="97"/>
        <v>21</v>
      </c>
      <c r="AJ173" s="50" t="str">
        <f t="shared" ca="1" si="98"/>
        <v/>
      </c>
      <c r="AK173" s="50" t="str">
        <f t="shared" ca="1" si="99"/>
        <v/>
      </c>
      <c r="AL173" s="50" t="str">
        <f t="shared" ca="1" si="100"/>
        <v/>
      </c>
      <c r="AM173" s="50" t="str">
        <f t="shared" ca="1" si="101"/>
        <v/>
      </c>
      <c r="AN173" s="50" t="str">
        <f t="shared" ca="1" si="102"/>
        <v/>
      </c>
      <c r="AO173" s="50" t="str">
        <f t="shared" ca="1" si="103"/>
        <v/>
      </c>
    </row>
    <row r="174" spans="2:41" x14ac:dyDescent="0.3">
      <c r="B174" s="50">
        <v>20</v>
      </c>
      <c r="C174" s="49">
        <f ca="1">OFFSET(DATA!$A$64,LOOK!$B174+$R$3*60+$E$3*120,LOOK!$C$3)</f>
        <v>0</v>
      </c>
      <c r="D174" s="49">
        <f ca="1">OFFSET(DATA!$A$94,LOOK!$B174+$R$3*60+$E$3*120,LOOK!$C$3)</f>
        <v>26</v>
      </c>
      <c r="E174" s="49">
        <f t="shared" ca="1" si="88"/>
        <v>-23</v>
      </c>
      <c r="F174" s="111">
        <f t="shared" ca="1" si="89"/>
        <v>2.3589743589743591E-2</v>
      </c>
      <c r="G174" s="50">
        <f t="shared" ca="1" si="90"/>
        <v>14</v>
      </c>
      <c r="I174" s="50">
        <v>20</v>
      </c>
      <c r="J174" s="101">
        <f t="shared" ca="1" si="92"/>
        <v>-1.1399999999999999E-5</v>
      </c>
      <c r="K174" s="101">
        <f ca="1">IF(K$154&gt;$I$15,"",IF($U$3=0,IF(K114="",0,K114),ROUND(AVERAGE($J114:K114),3)))</f>
        <v>-1.1399999999999999E-5</v>
      </c>
      <c r="L174" s="101">
        <f ca="1">IF(L$154&gt;$I$15,"",IF($U$3=0,IF(L114="",0,L114),ROUND(AVERAGE($J114:L114),3)))</f>
        <v>4.4988599999999997E-2</v>
      </c>
      <c r="M174" s="101">
        <f ca="1">IF(M$154&gt;$I$15,"",IF($U$3=0,IF(M114="",0,M114),ROUND(AVERAGE($J114:M114),3)))</f>
        <v>-1.1399999999999999E-5</v>
      </c>
      <c r="N174" s="101">
        <f ca="1">IF(N$154&gt;$I$15,"",IF($U$3=0,IF(N114="",0,N114),ROUND(AVERAGE($J114:N114),3)))</f>
        <v>-1.1399999999999999E-5</v>
      </c>
      <c r="O174" s="101">
        <f ca="1">IF(O$154&gt;$I$15,"",IF($U$3=0,IF(O114="",0,O114),ROUND(AVERAGE($J114:O114),3)))</f>
        <v>-1.1399999999999999E-5</v>
      </c>
      <c r="P174" s="101" t="str">
        <f ca="1">IF(P$154&gt;$I$15,"",IF($U$3=0,IF(P114="",0,P114),ROUND(AVERAGE($J114:P114),3)))</f>
        <v/>
      </c>
      <c r="Q174" s="101" t="str">
        <f ca="1">IF(Q$154&gt;$I$15,"",IF($U$3=0,IF(Q114="",0,Q114),ROUND(AVERAGE($J114:Q114),3)))</f>
        <v/>
      </c>
      <c r="R174" s="101" t="str">
        <f ca="1">IF(R$154&gt;$I$15,"",IF($U$3=0,IF(R114="",0,R114),ROUND(AVERAGE($J114:R114),3)))</f>
        <v/>
      </c>
      <c r="S174" s="101" t="str">
        <f ca="1">IF(S$154&gt;$I$15,"",IF($U$3=0,IF(S114="",0,S114),ROUND(AVERAGE($J114:S114),3)))</f>
        <v/>
      </c>
      <c r="T174" s="101" t="str">
        <f ca="1">IF(T$154&gt;$I$15,"",IF($U$3=0,IF(T114="",0,T114),ROUND(AVERAGE($J114:T114),3)))</f>
        <v/>
      </c>
      <c r="U174" s="101" t="str">
        <f ca="1">IF(U$154&gt;$I$15,"",IF($U$3=0,IF(U114="",0,U114),ROUND(AVERAGE($J114:U114),3)))</f>
        <v/>
      </c>
      <c r="AB174" s="50">
        <v>20</v>
      </c>
      <c r="AD174" s="50">
        <f t="shared" ca="1" si="91"/>
        <v>22</v>
      </c>
      <c r="AE174" s="50">
        <f t="shared" ca="1" si="93"/>
        <v>22</v>
      </c>
      <c r="AF174" s="50">
        <f t="shared" ca="1" si="94"/>
        <v>2</v>
      </c>
      <c r="AG174" s="50">
        <f t="shared" ca="1" si="95"/>
        <v>22</v>
      </c>
      <c r="AH174" s="50">
        <f t="shared" ca="1" si="96"/>
        <v>23</v>
      </c>
      <c r="AI174" s="50">
        <f t="shared" ca="1" si="97"/>
        <v>22</v>
      </c>
      <c r="AJ174" s="50" t="str">
        <f t="shared" ca="1" si="98"/>
        <v/>
      </c>
      <c r="AK174" s="50" t="str">
        <f t="shared" ca="1" si="99"/>
        <v/>
      </c>
      <c r="AL174" s="50" t="str">
        <f t="shared" ca="1" si="100"/>
        <v/>
      </c>
      <c r="AM174" s="50" t="str">
        <f t="shared" ca="1" si="101"/>
        <v/>
      </c>
      <c r="AN174" s="50" t="str">
        <f t="shared" ca="1" si="102"/>
        <v/>
      </c>
      <c r="AO174" s="50" t="str">
        <f t="shared" ca="1" si="103"/>
        <v/>
      </c>
    </row>
    <row r="175" spans="2:41" x14ac:dyDescent="0.3">
      <c r="B175" s="50">
        <v>21</v>
      </c>
      <c r="C175" s="49">
        <f ca="1">OFFSET(DATA!$A$64,LOOK!$B175+$R$3*60+$E$3*120,LOOK!$C$3)</f>
        <v>3</v>
      </c>
      <c r="D175" s="49">
        <f ca="1">OFFSET(DATA!$A$94,LOOK!$B175+$R$3*60+$E$3*120,LOOK!$C$3)</f>
        <v>54</v>
      </c>
      <c r="E175" s="49">
        <f t="shared" ca="1" si="88"/>
        <v>-46</v>
      </c>
      <c r="F175" s="111">
        <f t="shared" ca="1" si="89"/>
        <v>4.7179487179487181E-2</v>
      </c>
      <c r="G175" s="50">
        <f t="shared" ca="1" si="90"/>
        <v>8</v>
      </c>
      <c r="I175" s="50">
        <v>21</v>
      </c>
      <c r="J175" s="101">
        <f t="shared" ca="1" si="92"/>
        <v>3.59885E-2</v>
      </c>
      <c r="K175" s="101">
        <f ca="1">IF(K$154&gt;$I$15,"",IF($U$3=0,IF(K115="",0,K115),ROUND(AVERAGE($J115:K115),3)))</f>
        <v>3.0988499999999999E-2</v>
      </c>
      <c r="L175" s="101">
        <f ca="1">IF(L$154&gt;$I$15,"",IF($U$3=0,IF(L115="",0,L115),ROUND(AVERAGE($J115:L115),3)))</f>
        <v>5.99885E-2</v>
      </c>
      <c r="M175" s="101">
        <f ca="1">IF(M$154&gt;$I$15,"",IF($U$3=0,IF(M115="",0,M115),ROUND(AVERAGE($J115:M115),3)))</f>
        <v>5.5988500000000004E-2</v>
      </c>
      <c r="N175" s="101">
        <f ca="1">IF(N$154&gt;$I$15,"",IF($U$3=0,IF(N115="",0,N115),ROUND(AVERAGE($J115:N115),3)))</f>
        <v>3.9988500000000003E-2</v>
      </c>
      <c r="O175" s="101">
        <f ca="1">IF(O$154&gt;$I$15,"",IF($U$3=0,IF(O115="",0,O115),ROUND(AVERAGE($J115:O115),3)))</f>
        <v>3.59885E-2</v>
      </c>
      <c r="P175" s="101" t="str">
        <f ca="1">IF(P$154&gt;$I$15,"",IF($U$3=0,IF(P115="",0,P115),ROUND(AVERAGE($J115:P115),3)))</f>
        <v/>
      </c>
      <c r="Q175" s="101" t="str">
        <f ca="1">IF(Q$154&gt;$I$15,"",IF($U$3=0,IF(Q115="",0,Q115),ROUND(AVERAGE($J115:Q115),3)))</f>
        <v/>
      </c>
      <c r="R175" s="101" t="str">
        <f ca="1">IF(R$154&gt;$I$15,"",IF($U$3=0,IF(R115="",0,R115),ROUND(AVERAGE($J115:R115),3)))</f>
        <v/>
      </c>
      <c r="S175" s="101" t="str">
        <f ca="1">IF(S$154&gt;$I$15,"",IF($U$3=0,IF(S115="",0,S115),ROUND(AVERAGE($J115:S115),3)))</f>
        <v/>
      </c>
      <c r="T175" s="101" t="str">
        <f ca="1">IF(T$154&gt;$I$15,"",IF($U$3=0,IF(T115="",0,T115),ROUND(AVERAGE($J115:T115),3)))</f>
        <v/>
      </c>
      <c r="U175" s="101" t="str">
        <f ca="1">IF(U$154&gt;$I$15,"",IF($U$3=0,IF(U115="",0,U115),ROUND(AVERAGE($J115:U115),3)))</f>
        <v/>
      </c>
      <c r="AB175" s="50">
        <v>21</v>
      </c>
      <c r="AD175" s="50">
        <f t="shared" ca="1" si="91"/>
        <v>1</v>
      </c>
      <c r="AE175" s="50">
        <f t="shared" ca="1" si="93"/>
        <v>3</v>
      </c>
      <c r="AF175" s="50">
        <f t="shared" ca="1" si="94"/>
        <v>1</v>
      </c>
      <c r="AG175" s="50">
        <f t="shared" ca="1" si="95"/>
        <v>1</v>
      </c>
      <c r="AH175" s="50">
        <f t="shared" ca="1" si="96"/>
        <v>1</v>
      </c>
      <c r="AI175" s="50">
        <f t="shared" ca="1" si="97"/>
        <v>1</v>
      </c>
      <c r="AJ175" s="50" t="str">
        <f t="shared" ca="1" si="98"/>
        <v/>
      </c>
      <c r="AK175" s="50" t="str">
        <f t="shared" ca="1" si="99"/>
        <v/>
      </c>
      <c r="AL175" s="50" t="str">
        <f t="shared" ca="1" si="100"/>
        <v/>
      </c>
      <c r="AM175" s="50" t="str">
        <f t="shared" ca="1" si="101"/>
        <v/>
      </c>
      <c r="AN175" s="50" t="str">
        <f t="shared" ca="1" si="102"/>
        <v/>
      </c>
      <c r="AO175" s="50" t="str">
        <f t="shared" ca="1" si="103"/>
        <v/>
      </c>
    </row>
    <row r="176" spans="2:41" x14ac:dyDescent="0.3">
      <c r="B176" s="50">
        <v>22</v>
      </c>
      <c r="C176" s="49">
        <f ca="1">OFFSET(DATA!$A$64,LOOK!$B176+$R$3*60+$E$3*120,LOOK!$C$3)</f>
        <v>1</v>
      </c>
      <c r="D176" s="49">
        <f ca="1">OFFSET(DATA!$A$94,LOOK!$B176+$R$3*60+$E$3*120,LOOK!$C$3)</f>
        <v>89</v>
      </c>
      <c r="E176" s="49">
        <f t="shared" ca="1" si="88"/>
        <v>-79</v>
      </c>
      <c r="F176" s="111">
        <f t="shared" ca="1" si="89"/>
        <v>8.1025641025641026E-2</v>
      </c>
      <c r="G176" s="50">
        <f t="shared" ca="1" si="90"/>
        <v>4</v>
      </c>
      <c r="I176" s="50">
        <v>22</v>
      </c>
      <c r="J176" s="101">
        <f t="shared" ca="1" si="92"/>
        <v>7.9883999999999997E-3</v>
      </c>
      <c r="K176" s="101">
        <f ca="1">IF(K$154&gt;$I$15,"",IF($U$3=0,IF(K116="",0,K116),ROUND(AVERAGE($J116:K116),3)))</f>
        <v>2.0988400000000001E-2</v>
      </c>
      <c r="L176" s="101">
        <f ca="1">IF(L$154&gt;$I$15,"",IF($U$3=0,IF(L116="",0,L116),ROUND(AVERAGE($J116:L116),3)))</f>
        <v>2.39884E-2</v>
      </c>
      <c r="M176" s="101">
        <f ca="1">IF(M$154&gt;$I$15,"",IF($U$3=0,IF(M116="",0,M116),ROUND(AVERAGE($J116:M116),3)))</f>
        <v>1.0988399999999999E-2</v>
      </c>
      <c r="N176" s="101">
        <f ca="1">IF(N$154&gt;$I$15,"",IF($U$3=0,IF(N116="",0,N116),ROUND(AVERAGE($J116:N116),3)))</f>
        <v>1.2988399999999999E-2</v>
      </c>
      <c r="O176" s="101">
        <f ca="1">IF(O$154&gt;$I$15,"",IF($U$3=0,IF(O116="",0,O116),ROUND(AVERAGE($J116:O116),3)))</f>
        <v>2.0988400000000001E-2</v>
      </c>
      <c r="P176" s="101" t="str">
        <f ca="1">IF(P$154&gt;$I$15,"",IF($U$3=0,IF(P116="",0,P116),ROUND(AVERAGE($J116:P116),3)))</f>
        <v/>
      </c>
      <c r="Q176" s="101" t="str">
        <f ca="1">IF(Q$154&gt;$I$15,"",IF($U$3=0,IF(Q116="",0,Q116),ROUND(AVERAGE($J116:Q116),3)))</f>
        <v/>
      </c>
      <c r="R176" s="101" t="str">
        <f ca="1">IF(R$154&gt;$I$15,"",IF($U$3=0,IF(R116="",0,R116),ROUND(AVERAGE($J116:R116),3)))</f>
        <v/>
      </c>
      <c r="S176" s="101" t="str">
        <f ca="1">IF(S$154&gt;$I$15,"",IF($U$3=0,IF(S116="",0,S116),ROUND(AVERAGE($J116:S116),3)))</f>
        <v/>
      </c>
      <c r="T176" s="101" t="str">
        <f ca="1">IF(T$154&gt;$I$15,"",IF($U$3=0,IF(T116="",0,T116),ROUND(AVERAGE($J116:T116),3)))</f>
        <v/>
      </c>
      <c r="U176" s="101" t="str">
        <f ca="1">IF(U$154&gt;$I$15,"",IF($U$3=0,IF(U116="",0,U116),ROUND(AVERAGE($J116:U116),3)))</f>
        <v/>
      </c>
      <c r="AB176" s="50">
        <v>22</v>
      </c>
      <c r="AD176" s="50">
        <f t="shared" ca="1" si="91"/>
        <v>7</v>
      </c>
      <c r="AE176" s="50">
        <f t="shared" ca="1" si="93"/>
        <v>7</v>
      </c>
      <c r="AF176" s="50">
        <f t="shared" ca="1" si="94"/>
        <v>6</v>
      </c>
      <c r="AG176" s="50">
        <f t="shared" ca="1" si="95"/>
        <v>4</v>
      </c>
      <c r="AH176" s="50">
        <f t="shared" ca="1" si="96"/>
        <v>5</v>
      </c>
      <c r="AI176" s="50">
        <f t="shared" ca="1" si="97"/>
        <v>3</v>
      </c>
      <c r="AJ176" s="50" t="str">
        <f t="shared" ca="1" si="98"/>
        <v/>
      </c>
      <c r="AK176" s="50" t="str">
        <f t="shared" ca="1" si="99"/>
        <v/>
      </c>
      <c r="AL176" s="50" t="str">
        <f t="shared" ca="1" si="100"/>
        <v/>
      </c>
      <c r="AM176" s="50" t="str">
        <f t="shared" ca="1" si="101"/>
        <v/>
      </c>
      <c r="AN176" s="50" t="str">
        <f t="shared" ca="1" si="102"/>
        <v/>
      </c>
      <c r="AO176" s="50" t="str">
        <f t="shared" ca="1" si="103"/>
        <v/>
      </c>
    </row>
    <row r="177" spans="2:41" x14ac:dyDescent="0.3">
      <c r="B177" s="50">
        <v>23</v>
      </c>
      <c r="C177" s="49">
        <f ca="1">OFFSET(DATA!$A$64,LOOK!$B177+$R$3*60+$E$3*120,LOOK!$C$3)</f>
        <v>0</v>
      </c>
      <c r="D177" s="49">
        <f ca="1">OFFSET(DATA!$A$94,LOOK!$B177+$R$3*60+$E$3*120,LOOK!$C$3)</f>
        <v>94</v>
      </c>
      <c r="E177" s="49">
        <f t="shared" ca="1" si="88"/>
        <v>-85</v>
      </c>
      <c r="F177" s="111">
        <f t="shared" ca="1" si="89"/>
        <v>8.7179487179487175E-2</v>
      </c>
      <c r="G177" s="50">
        <f t="shared" ca="1" si="90"/>
        <v>3</v>
      </c>
      <c r="I177" s="50">
        <v>23</v>
      </c>
      <c r="J177" s="101">
        <f t="shared" ca="1" si="92"/>
        <v>-1.17E-5</v>
      </c>
      <c r="K177" s="101">
        <f ca="1">IF(K$154&gt;$I$15,"",IF($U$3=0,IF(K117="",0,K117),ROUND(AVERAGE($J117:K117),3)))</f>
        <v>-1.17E-5</v>
      </c>
      <c r="L177" s="101">
        <f ca="1">IF(L$154&gt;$I$15,"",IF($U$3=0,IF(L117="",0,L117),ROUND(AVERAGE($J117:L117),3)))</f>
        <v>-1.17E-5</v>
      </c>
      <c r="M177" s="101">
        <f ca="1">IF(M$154&gt;$I$15,"",IF($U$3=0,IF(M117="",0,M117),ROUND(AVERAGE($J117:M117),3)))</f>
        <v>-1.17E-5</v>
      </c>
      <c r="N177" s="101">
        <f ca="1">IF(N$154&gt;$I$15,"",IF($U$3=0,IF(N117="",0,N117),ROUND(AVERAGE($J117:N117),3)))</f>
        <v>9.9883000000000003E-3</v>
      </c>
      <c r="O177" s="101">
        <f ca="1">IF(O$154&gt;$I$15,"",IF($U$3=0,IF(O117="",0,O117),ROUND(AVERAGE($J117:O117),3)))</f>
        <v>-1.17E-5</v>
      </c>
      <c r="P177" s="101" t="str">
        <f ca="1">IF(P$154&gt;$I$15,"",IF($U$3=0,IF(P117="",0,P117),ROUND(AVERAGE($J117:P117),3)))</f>
        <v/>
      </c>
      <c r="Q177" s="101" t="str">
        <f ca="1">IF(Q$154&gt;$I$15,"",IF($U$3=0,IF(Q117="",0,Q117),ROUND(AVERAGE($J117:Q117),3)))</f>
        <v/>
      </c>
      <c r="R177" s="101" t="str">
        <f ca="1">IF(R$154&gt;$I$15,"",IF($U$3=0,IF(R117="",0,R117),ROUND(AVERAGE($J117:R117),3)))</f>
        <v/>
      </c>
      <c r="S177" s="101" t="str">
        <f ca="1">IF(S$154&gt;$I$15,"",IF($U$3=0,IF(S117="",0,S117),ROUND(AVERAGE($J117:S117),3)))</f>
        <v/>
      </c>
      <c r="T177" s="101" t="str">
        <f ca="1">IF(T$154&gt;$I$15,"",IF($U$3=0,IF(T117="",0,T117),ROUND(AVERAGE($J117:T117),3)))</f>
        <v/>
      </c>
      <c r="U177" s="101" t="str">
        <f ca="1">IF(U$154&gt;$I$15,"",IF($U$3=0,IF(U117="",0,U117),ROUND(AVERAGE($J117:U117),3)))</f>
        <v/>
      </c>
      <c r="AB177" s="50">
        <v>23</v>
      </c>
      <c r="AD177" s="50">
        <f t="shared" ca="1" si="91"/>
        <v>23</v>
      </c>
      <c r="AE177" s="50">
        <f t="shared" ca="1" si="93"/>
        <v>23</v>
      </c>
      <c r="AF177" s="50">
        <f t="shared" ca="1" si="94"/>
        <v>23</v>
      </c>
      <c r="AG177" s="50">
        <f t="shared" ca="1" si="95"/>
        <v>23</v>
      </c>
      <c r="AH177" s="50">
        <f t="shared" ca="1" si="96"/>
        <v>6</v>
      </c>
      <c r="AI177" s="50">
        <f t="shared" ca="1" si="97"/>
        <v>23</v>
      </c>
      <c r="AJ177" s="50" t="str">
        <f t="shared" ca="1" si="98"/>
        <v/>
      </c>
      <c r="AK177" s="50" t="str">
        <f t="shared" ca="1" si="99"/>
        <v/>
      </c>
      <c r="AL177" s="50" t="str">
        <f t="shared" ca="1" si="100"/>
        <v/>
      </c>
      <c r="AM177" s="50" t="str">
        <f t="shared" ca="1" si="101"/>
        <v/>
      </c>
      <c r="AN177" s="50" t="str">
        <f t="shared" ca="1" si="102"/>
        <v/>
      </c>
      <c r="AO177" s="50" t="str">
        <f t="shared" ca="1" si="103"/>
        <v/>
      </c>
    </row>
    <row r="178" spans="2:41" x14ac:dyDescent="0.3">
      <c r="B178" s="90">
        <v>24</v>
      </c>
      <c r="C178" s="91">
        <f ca="1">OFFSET(DATA!$A$64,LOOK!$B178+$R$3*60+$E$3*120,LOOK!$C$3)</f>
        <v>0</v>
      </c>
      <c r="D178" s="91">
        <f ca="1">OFFSET(DATA!$A$94,LOOK!$B178+$R$3*60+$E$3*120,LOOK!$C$3)</f>
        <v>46</v>
      </c>
      <c r="E178" s="91">
        <f t="shared" ca="1" si="88"/>
        <v>-41</v>
      </c>
      <c r="F178" s="111">
        <f t="shared" ca="1" si="89"/>
        <v>4.205128205128205E-2</v>
      </c>
      <c r="G178" s="50">
        <f t="shared" ca="1" si="90"/>
        <v>10</v>
      </c>
      <c r="I178" s="90">
        <v>24</v>
      </c>
      <c r="J178" s="101">
        <f t="shared" ca="1" si="92"/>
        <v>-1.1800000000000001E-5</v>
      </c>
      <c r="K178" s="101">
        <f ca="1">IF(K$154&gt;$I$15,"",IF($U$3=0,IF(K118="",0,K118),ROUND(AVERAGE($J118:K118),3)))</f>
        <v>-1.1800000000000001E-5</v>
      </c>
      <c r="L178" s="101">
        <f ca="1">IF(L$154&gt;$I$15,"",IF($U$3=0,IF(L118="",0,L118),ROUND(AVERAGE($J118:L118),3)))</f>
        <v>-1.1800000000000001E-5</v>
      </c>
      <c r="M178" s="101">
        <f ca="1">IF(M$154&gt;$I$15,"",IF($U$3=0,IF(M118="",0,M118),ROUND(AVERAGE($J118:M118),3)))</f>
        <v>-1.1800000000000001E-5</v>
      </c>
      <c r="N178" s="101">
        <f ca="1">IF(N$154&gt;$I$15,"",IF($U$3=0,IF(N118="",0,N118),ROUND(AVERAGE($J118:N118),3)))</f>
        <v>-1.1800000000000001E-5</v>
      </c>
      <c r="O178" s="101">
        <f ca="1">IF(O$154&gt;$I$15,"",IF($U$3=0,IF(O118="",0,O118),ROUND(AVERAGE($J118:O118),3)))</f>
        <v>-1.1800000000000001E-5</v>
      </c>
      <c r="P178" s="101" t="str">
        <f ca="1">IF(P$154&gt;$I$15,"",IF($U$3=0,IF(P118="",0,P118),ROUND(AVERAGE($J118:P118),3)))</f>
        <v/>
      </c>
      <c r="Q178" s="101" t="str">
        <f ca="1">IF(Q$154&gt;$I$15,"",IF($U$3=0,IF(Q118="",0,Q118),ROUND(AVERAGE($J118:Q118),3)))</f>
        <v/>
      </c>
      <c r="R178" s="101" t="str">
        <f ca="1">IF(R$154&gt;$I$15,"",IF($U$3=0,IF(R118="",0,R118),ROUND(AVERAGE($J118:R118),3)))</f>
        <v/>
      </c>
      <c r="S178" s="101" t="str">
        <f ca="1">IF(S$154&gt;$I$15,"",IF($U$3=0,IF(S118="",0,S118),ROUND(AVERAGE($J118:S118),3)))</f>
        <v/>
      </c>
      <c r="T178" s="101" t="str">
        <f ca="1">IF(T$154&gt;$I$15,"",IF($U$3=0,IF(T118="",0,T118),ROUND(AVERAGE($J118:T118),3)))</f>
        <v/>
      </c>
      <c r="U178" s="101" t="str">
        <f ca="1">IF(U$154&gt;$I$15,"",IF($U$3=0,IF(U118="",0,U118),ROUND(AVERAGE($J118:U118),3)))</f>
        <v/>
      </c>
      <c r="AB178" s="90">
        <v>24</v>
      </c>
      <c r="AD178" s="50">
        <f t="shared" ca="1" si="91"/>
        <v>24</v>
      </c>
      <c r="AE178" s="50">
        <f t="shared" ca="1" si="93"/>
        <v>24</v>
      </c>
      <c r="AF178" s="50">
        <f t="shared" ca="1" si="94"/>
        <v>24</v>
      </c>
      <c r="AG178" s="50">
        <f t="shared" ca="1" si="95"/>
        <v>24</v>
      </c>
      <c r="AH178" s="50">
        <f t="shared" ca="1" si="96"/>
        <v>24</v>
      </c>
      <c r="AI178" s="50">
        <f t="shared" ca="1" si="97"/>
        <v>24</v>
      </c>
      <c r="AJ178" s="50" t="str">
        <f t="shared" ca="1" si="98"/>
        <v/>
      </c>
      <c r="AK178" s="50" t="str">
        <f t="shared" ca="1" si="99"/>
        <v/>
      </c>
      <c r="AL178" s="50" t="str">
        <f t="shared" ca="1" si="100"/>
        <v/>
      </c>
      <c r="AM178" s="50" t="str">
        <f t="shared" ca="1" si="101"/>
        <v/>
      </c>
      <c r="AN178" s="50" t="str">
        <f t="shared" ca="1" si="102"/>
        <v/>
      </c>
      <c r="AO178" s="50" t="str">
        <f t="shared" ca="1" si="103"/>
        <v/>
      </c>
    </row>
    <row r="179" spans="2:41" x14ac:dyDescent="0.3">
      <c r="B179" s="50">
        <v>25</v>
      </c>
      <c r="C179" s="49">
        <f ca="1">SUM(C155:C178)</f>
        <v>6</v>
      </c>
      <c r="D179" s="49">
        <f ca="1">SUM(D155:D178)</f>
        <v>1087</v>
      </c>
      <c r="E179" s="49">
        <f ca="1">SUM(E155:E178)</f>
        <v>-975</v>
      </c>
      <c r="I179" s="50"/>
    </row>
  </sheetData>
  <customSheetViews>
    <customSheetView guid="{8D39929F-4FE8-4444-AB1C-DC054200058A}" showRuler="0">
      <selection activeCell="R2" sqref="R2"/>
      <pageMargins left="0.75" right="0.75" top="1" bottom="1" header="0.5" footer="0.5"/>
      <headerFooter alignWithMargins="0"/>
    </customSheetView>
    <customSheetView guid="{378CB72F-0FE0-4B46-BBC2-F0EE8D83D535}" state="hidden" showRuler="0">
      <selection activeCell="A2" sqref="A2"/>
      <pageMargins left="0.75" right="0.75" top="1" bottom="1" header="0.5" footer="0.5"/>
      <headerFooter alignWithMargins="0"/>
    </customSheetView>
  </customSheetViews>
  <mergeCells count="2">
    <mergeCell ref="X93:X94"/>
    <mergeCell ref="AB3:AQ4"/>
  </mergeCells>
  <phoneticPr fontId="0" type="noConversion"/>
  <conditionalFormatting sqref="B35:E59 E5:E29 E65:E89">
    <cfRule type="expression" dxfId="14" priority="1" stopIfTrue="1">
      <formula>AND($H$3=$B5,$E$3=0)</formula>
    </cfRule>
    <cfRule type="expression" dxfId="13" priority="2" stopIfTrue="1">
      <formula>AND($H$3=$B5,$E$3=1)</formula>
    </cfRule>
  </conditionalFormatting>
  <conditionalFormatting sqref="E1 M1 R1 U1 X1">
    <cfRule type="expression" dxfId="12" priority="3" stopIfTrue="1">
      <formula>$E$3=0</formula>
    </cfRule>
  </conditionalFormatting>
  <conditionalFormatting sqref="B5:D29 N35:N58">
    <cfRule type="expression" dxfId="11" priority="4" stopIfTrue="1">
      <formula>AND($I$3=$B5,$E$3=0)</formula>
    </cfRule>
    <cfRule type="expression" dxfId="10" priority="5" stopIfTrue="1">
      <formula>AND($I$3=$B5,$E$3=1)</formula>
    </cfRule>
  </conditionalFormatting>
  <conditionalFormatting sqref="J18:U19">
    <cfRule type="expression" dxfId="9" priority="6" stopIfTrue="1">
      <formula>$C$3=J$6</formula>
    </cfRule>
  </conditionalFormatting>
  <conditionalFormatting sqref="J64:U64 J94:U94 J124:U124 J154:U154">
    <cfRule type="expression" dxfId="8" priority="7" stopIfTrue="1">
      <formula>J$64=$B$63</formula>
    </cfRule>
  </conditionalFormatting>
  <conditionalFormatting sqref="J65:U89 X95:X118 J95:U119">
    <cfRule type="expression" dxfId="7" priority="8" stopIfTrue="1">
      <formula>J$64=$B$63</formula>
    </cfRule>
  </conditionalFormatting>
  <conditionalFormatting sqref="J9:U10">
    <cfRule type="expression" dxfId="6" priority="9" stopIfTrue="1">
      <formula>$C$3=J$6</formula>
    </cfRule>
  </conditionalFormatting>
  <conditionalFormatting sqref="V8 V16">
    <cfRule type="expression" dxfId="5" priority="10" stopIfTrue="1">
      <formula>$M$3=0</formula>
    </cfRule>
  </conditionalFormatting>
  <conditionalFormatting sqref="V15 V7">
    <cfRule type="expression" dxfId="4" priority="11" stopIfTrue="1">
      <formula>V1048575&gt;=V1048576</formula>
    </cfRule>
    <cfRule type="expression" dxfId="3" priority="12" stopIfTrue="1">
      <formula>V1&lt;=1</formula>
    </cfRule>
    <cfRule type="expression" dxfId="2" priority="13" stopIfTrue="1">
      <formula>V1&gt;1</formula>
    </cfRule>
  </conditionalFormatting>
  <conditionalFormatting sqref="J25">
    <cfRule type="expression" dxfId="1" priority="14" stopIfTrue="1">
      <formula>$R$3=0</formula>
    </cfRule>
  </conditionalFormatting>
  <conditionalFormatting sqref="G125:G148 G155:G178">
    <cfRule type="expression" dxfId="0" priority="15" stopIfTrue="1">
      <formula>E125&lt;0</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autoPict="0">
                <anchor moveWithCells="1" sizeWithCells="1">
                  <from>
                    <xdr:col>1</xdr:col>
                    <xdr:colOff>22860</xdr:colOff>
                    <xdr:row>1</xdr:row>
                    <xdr:rowOff>0</xdr:rowOff>
                  </from>
                  <to>
                    <xdr:col>1</xdr:col>
                    <xdr:colOff>259080</xdr:colOff>
                    <xdr:row>3</xdr:row>
                    <xdr:rowOff>0</xdr:rowOff>
                  </to>
                </anchor>
              </controlPr>
            </control>
          </mc:Choice>
        </mc:AlternateContent>
        <mc:AlternateContent xmlns:mc="http://schemas.openxmlformats.org/markup-compatibility/2006">
          <mc:Choice Requires="x14">
            <control shapeId="5122" r:id="rId5" name="Spinner 2">
              <controlPr defaultSize="0" autoPict="0">
                <anchor moveWithCells="1" sizeWithCells="1">
                  <from>
                    <xdr:col>8</xdr:col>
                    <xdr:colOff>175260</xdr:colOff>
                    <xdr:row>1</xdr:row>
                    <xdr:rowOff>0</xdr:rowOff>
                  </from>
                  <to>
                    <xdr:col>8</xdr:col>
                    <xdr:colOff>411480</xdr:colOff>
                    <xdr:row>3</xdr:row>
                    <xdr:rowOff>0</xdr:rowOff>
                  </to>
                </anchor>
              </controlPr>
            </control>
          </mc:Choice>
        </mc:AlternateContent>
        <mc:AlternateContent xmlns:mc="http://schemas.openxmlformats.org/markup-compatibility/2006">
          <mc:Choice Requires="x14">
            <control shapeId="5123" r:id="rId6" name="Spinner 3">
              <controlPr defaultSize="0" autoPict="0">
                <anchor moveWithCells="1" sizeWithCells="1">
                  <from>
                    <xdr:col>3</xdr:col>
                    <xdr:colOff>190500</xdr:colOff>
                    <xdr:row>1</xdr:row>
                    <xdr:rowOff>0</xdr:rowOff>
                  </from>
                  <to>
                    <xdr:col>3</xdr:col>
                    <xdr:colOff>426720</xdr:colOff>
                    <xdr:row>3</xdr:row>
                    <xdr:rowOff>0</xdr:rowOff>
                  </to>
                </anchor>
              </controlPr>
            </control>
          </mc:Choice>
        </mc:AlternateContent>
        <mc:AlternateContent xmlns:mc="http://schemas.openxmlformats.org/markup-compatibility/2006">
          <mc:Choice Requires="x14">
            <control shapeId="5125" r:id="rId7" name="Spinner 5">
              <controlPr defaultSize="0" autoPict="0">
                <anchor moveWithCells="1" sizeWithCells="1">
                  <from>
                    <xdr:col>11</xdr:col>
                    <xdr:colOff>175260</xdr:colOff>
                    <xdr:row>1</xdr:row>
                    <xdr:rowOff>0</xdr:rowOff>
                  </from>
                  <to>
                    <xdr:col>11</xdr:col>
                    <xdr:colOff>411480</xdr:colOff>
                    <xdr:row>3</xdr:row>
                    <xdr:rowOff>0</xdr:rowOff>
                  </to>
                </anchor>
              </controlPr>
            </control>
          </mc:Choice>
        </mc:AlternateContent>
        <mc:AlternateContent xmlns:mc="http://schemas.openxmlformats.org/markup-compatibility/2006">
          <mc:Choice Requires="x14">
            <control shapeId="5126" r:id="rId8" name="Spinner 6">
              <controlPr defaultSize="0" autoPict="0">
                <anchor moveWithCells="1" sizeWithCells="1">
                  <from>
                    <xdr:col>16</xdr:col>
                    <xdr:colOff>160020</xdr:colOff>
                    <xdr:row>1</xdr:row>
                    <xdr:rowOff>0</xdr:rowOff>
                  </from>
                  <to>
                    <xdr:col>16</xdr:col>
                    <xdr:colOff>403860</xdr:colOff>
                    <xdr:row>3</xdr:row>
                    <xdr:rowOff>0</xdr:rowOff>
                  </to>
                </anchor>
              </controlPr>
            </control>
          </mc:Choice>
        </mc:AlternateContent>
        <mc:AlternateContent xmlns:mc="http://schemas.openxmlformats.org/markup-compatibility/2006">
          <mc:Choice Requires="x14">
            <control shapeId="5127" r:id="rId9" name="Spinner 7">
              <controlPr defaultSize="0" autoPict="0">
                <anchor moveWithCells="1" sizeWithCells="1">
                  <from>
                    <xdr:col>3</xdr:col>
                    <xdr:colOff>99060</xdr:colOff>
                    <xdr:row>60</xdr:row>
                    <xdr:rowOff>7620</xdr:rowOff>
                  </from>
                  <to>
                    <xdr:col>3</xdr:col>
                    <xdr:colOff>335280</xdr:colOff>
                    <xdr:row>62</xdr:row>
                    <xdr:rowOff>7620</xdr:rowOff>
                  </to>
                </anchor>
              </controlPr>
            </control>
          </mc:Choice>
        </mc:AlternateContent>
        <mc:AlternateContent xmlns:mc="http://schemas.openxmlformats.org/markup-compatibility/2006">
          <mc:Choice Requires="x14">
            <control shapeId="5128" r:id="rId10" name="Spinner 8">
              <controlPr defaultSize="0" autoPict="0">
                <anchor moveWithCells="1" sizeWithCells="1">
                  <from>
                    <xdr:col>1</xdr:col>
                    <xdr:colOff>22860</xdr:colOff>
                    <xdr:row>60</xdr:row>
                    <xdr:rowOff>0</xdr:rowOff>
                  </from>
                  <to>
                    <xdr:col>1</xdr:col>
                    <xdr:colOff>259080</xdr:colOff>
                    <xdr:row>62</xdr:row>
                    <xdr:rowOff>0</xdr:rowOff>
                  </to>
                </anchor>
              </controlPr>
            </control>
          </mc:Choice>
        </mc:AlternateContent>
        <mc:AlternateContent xmlns:mc="http://schemas.openxmlformats.org/markup-compatibility/2006">
          <mc:Choice Requires="x14">
            <control shapeId="5129" r:id="rId11" name="Spinner 9">
              <controlPr defaultSize="0" autoPict="0">
                <anchor moveWithCells="1" sizeWithCells="1">
                  <from>
                    <xdr:col>2</xdr:col>
                    <xdr:colOff>121920</xdr:colOff>
                    <xdr:row>60</xdr:row>
                    <xdr:rowOff>0</xdr:rowOff>
                  </from>
                  <to>
                    <xdr:col>2</xdr:col>
                    <xdr:colOff>365760</xdr:colOff>
                    <xdr:row>62</xdr:row>
                    <xdr:rowOff>0</xdr:rowOff>
                  </to>
                </anchor>
              </controlPr>
            </control>
          </mc:Choice>
        </mc:AlternateContent>
        <mc:AlternateContent xmlns:mc="http://schemas.openxmlformats.org/markup-compatibility/2006">
          <mc:Choice Requires="x14">
            <control shapeId="5131" r:id="rId12" name="Spinner 11">
              <controlPr defaultSize="0" autoPict="0">
                <anchor moveWithCells="1" sizeWithCells="1">
                  <from>
                    <xdr:col>4</xdr:col>
                    <xdr:colOff>144780</xdr:colOff>
                    <xdr:row>60</xdr:row>
                    <xdr:rowOff>0</xdr:rowOff>
                  </from>
                  <to>
                    <xdr:col>4</xdr:col>
                    <xdr:colOff>381000</xdr:colOff>
                    <xdr:row>62</xdr:row>
                    <xdr:rowOff>0</xdr:rowOff>
                  </to>
                </anchor>
              </controlPr>
            </control>
          </mc:Choice>
        </mc:AlternateContent>
        <mc:AlternateContent xmlns:mc="http://schemas.openxmlformats.org/markup-compatibility/2006">
          <mc:Choice Requires="x14">
            <control shapeId="5158" r:id="rId13" name="Spinner 38">
              <controlPr defaultSize="0" autoPict="0">
                <anchor moveWithCells="1" sizeWithCells="1">
                  <from>
                    <xdr:col>19</xdr:col>
                    <xdr:colOff>160020</xdr:colOff>
                    <xdr:row>1</xdr:row>
                    <xdr:rowOff>0</xdr:rowOff>
                  </from>
                  <to>
                    <xdr:col>19</xdr:col>
                    <xdr:colOff>403860</xdr:colOff>
                    <xdr:row>3</xdr:row>
                    <xdr:rowOff>0</xdr:rowOff>
                  </to>
                </anchor>
              </controlPr>
            </control>
          </mc:Choice>
        </mc:AlternateContent>
        <mc:AlternateContent xmlns:mc="http://schemas.openxmlformats.org/markup-compatibility/2006">
          <mc:Choice Requires="x14">
            <control shapeId="5159" r:id="rId14" name="Spinner 39">
              <controlPr defaultSize="0" autoPict="0">
                <anchor moveWithCells="1" sizeWithCells="1">
                  <from>
                    <xdr:col>22</xdr:col>
                    <xdr:colOff>152400</xdr:colOff>
                    <xdr:row>1</xdr:row>
                    <xdr:rowOff>0</xdr:rowOff>
                  </from>
                  <to>
                    <xdr:col>22</xdr:col>
                    <xdr:colOff>388620</xdr:colOff>
                    <xdr:row>3</xdr:row>
                    <xdr:rowOff>0</xdr:rowOff>
                  </to>
                </anchor>
              </controlPr>
            </control>
          </mc:Choice>
        </mc:AlternateContent>
        <mc:AlternateContent xmlns:mc="http://schemas.openxmlformats.org/markup-compatibility/2006">
          <mc:Choice Requires="x14">
            <control shapeId="5160" r:id="rId15" name="Spinner 40">
              <controlPr defaultSize="0" autoPict="0">
                <anchor moveWithCells="1" sizeWithCells="1">
                  <from>
                    <xdr:col>1</xdr:col>
                    <xdr:colOff>22860</xdr:colOff>
                    <xdr:row>120</xdr:row>
                    <xdr:rowOff>0</xdr:rowOff>
                  </from>
                  <to>
                    <xdr:col>1</xdr:col>
                    <xdr:colOff>259080</xdr:colOff>
                    <xdr:row>122</xdr:row>
                    <xdr:rowOff>0</xdr:rowOff>
                  </to>
                </anchor>
              </controlPr>
            </control>
          </mc:Choice>
        </mc:AlternateContent>
        <mc:AlternateContent xmlns:mc="http://schemas.openxmlformats.org/markup-compatibility/2006">
          <mc:Choice Requires="x14">
            <control shapeId="5161" r:id="rId16" name="Spinner 41">
              <controlPr defaultSize="0" autoPict="0">
                <anchor moveWithCells="1" sizeWithCells="1">
                  <from>
                    <xdr:col>2</xdr:col>
                    <xdr:colOff>121920</xdr:colOff>
                    <xdr:row>119</xdr:row>
                    <xdr:rowOff>137160</xdr:rowOff>
                  </from>
                  <to>
                    <xdr:col>2</xdr:col>
                    <xdr:colOff>365760</xdr:colOff>
                    <xdr:row>121</xdr:row>
                    <xdr:rowOff>137160</xdr:rowOff>
                  </to>
                </anchor>
              </controlPr>
            </control>
          </mc:Choice>
        </mc:AlternateContent>
        <mc:AlternateContent xmlns:mc="http://schemas.openxmlformats.org/markup-compatibility/2006">
          <mc:Choice Requires="x14">
            <control shapeId="5162" r:id="rId17" name="Spinner 42">
              <controlPr defaultSize="0" autoPict="0">
                <anchor moveWithCells="1" sizeWithCells="1">
                  <from>
                    <xdr:col>3</xdr:col>
                    <xdr:colOff>106680</xdr:colOff>
                    <xdr:row>120</xdr:row>
                    <xdr:rowOff>0</xdr:rowOff>
                  </from>
                  <to>
                    <xdr:col>3</xdr:col>
                    <xdr:colOff>342900</xdr:colOff>
                    <xdr:row>122</xdr:row>
                    <xdr:rowOff>0</xdr:rowOff>
                  </to>
                </anchor>
              </controlPr>
            </control>
          </mc:Choice>
        </mc:AlternateContent>
        <mc:AlternateContent xmlns:mc="http://schemas.openxmlformats.org/markup-compatibility/2006">
          <mc:Choice Requires="x14">
            <control shapeId="5163" r:id="rId18" name="Spinner 43">
              <controlPr defaultSize="0" autoPict="0">
                <anchor moveWithCells="1" sizeWithCells="1">
                  <from>
                    <xdr:col>4</xdr:col>
                    <xdr:colOff>137160</xdr:colOff>
                    <xdr:row>120</xdr:row>
                    <xdr:rowOff>0</xdr:rowOff>
                  </from>
                  <to>
                    <xdr:col>4</xdr:col>
                    <xdr:colOff>373380</xdr:colOff>
                    <xdr:row>122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B1:V33"/>
  <sheetViews>
    <sheetView showRuler="0" workbookViewId="0">
      <selection activeCell="N42" sqref="N42"/>
    </sheetView>
  </sheetViews>
  <sheetFormatPr defaultColWidth="9.28515625" defaultRowHeight="10.8" x14ac:dyDescent="0.25"/>
  <cols>
    <col min="1" max="1" width="2.85546875" style="1" customWidth="1"/>
    <col min="2" max="2" width="5.85546875" style="1" customWidth="1"/>
    <col min="3" max="3" width="8.28515625" style="1" customWidth="1"/>
    <col min="4" max="4" width="9.28515625" style="1" bestFit="1"/>
    <col min="5" max="6" width="8.28515625" style="1" customWidth="1"/>
    <col min="7" max="7" width="9.28515625" style="1" bestFit="1"/>
    <col min="8" max="8" width="9.28515625" style="1"/>
    <col min="9" max="10" width="2.85546875" style="1" customWidth="1"/>
    <col min="11" max="11" width="9.28515625" style="1" bestFit="1"/>
    <col min="12" max="12" width="9.28515625" style="3" bestFit="1"/>
    <col min="13" max="22" width="9.28515625" style="1" bestFit="1"/>
    <col min="23" max="16384" width="9.28515625" style="1"/>
  </cols>
  <sheetData>
    <row r="1" spans="2:22" x14ac:dyDescent="0.25">
      <c r="G1" s="3">
        <f ca="1">LOOK!$C$3</f>
        <v>4</v>
      </c>
      <c r="H1" s="1" t="s">
        <v>52</v>
      </c>
    </row>
    <row r="2" spans="2:22" x14ac:dyDescent="0.25">
      <c r="G2" s="3">
        <f>LOOK!$E$3</f>
        <v>0</v>
      </c>
      <c r="H2" s="1" t="s">
        <v>51</v>
      </c>
    </row>
    <row r="3" spans="2:22" x14ac:dyDescent="0.25">
      <c r="G3" s="3">
        <f>LOOK!$R$3</f>
        <v>0</v>
      </c>
      <c r="H3" s="1" t="s">
        <v>53</v>
      </c>
    </row>
    <row r="4" spans="2:22" x14ac:dyDescent="0.25">
      <c r="G4" s="3">
        <f>LOOK!$M$3</f>
        <v>0</v>
      </c>
      <c r="H4" s="1" t="s">
        <v>54</v>
      </c>
    </row>
    <row r="5" spans="2:22" x14ac:dyDescent="0.25">
      <c r="B5" s="3"/>
      <c r="G5" s="3">
        <f>LOOK!$J$3</f>
        <v>25</v>
      </c>
      <c r="H5" s="1" t="s">
        <v>19</v>
      </c>
      <c r="K5" s="10" t="s">
        <v>19</v>
      </c>
      <c r="L5" s="8" t="s">
        <v>84</v>
      </c>
    </row>
    <row r="6" spans="2:22" x14ac:dyDescent="0.25">
      <c r="B6" s="3"/>
      <c r="G6" s="21">
        <f ca="1">OFFSET(LOOK!$N$2,LOOK!$R$3,0)</f>
        <v>0.5</v>
      </c>
      <c r="K6" s="12">
        <f>$G$5</f>
        <v>25</v>
      </c>
      <c r="L6" s="4">
        <f ca="1">IF(LOOK!E3=0,LOOK!I6,LOOK!I15)</f>
        <v>6</v>
      </c>
    </row>
    <row r="7" spans="2:22" x14ac:dyDescent="0.25">
      <c r="B7" s="3">
        <f ca="1">LOOK!$C$3</f>
        <v>4</v>
      </c>
      <c r="C7" s="3" t="str">
        <f>LOOK!$E$1</f>
        <v>FED</v>
      </c>
      <c r="D7" s="3" t="str">
        <f>LOOK!$R$1</f>
        <v>AF</v>
      </c>
      <c r="E7" s="3" t="str">
        <f>LOOK!$M$1</f>
        <v>STD</v>
      </c>
      <c r="F7" s="3" t="str">
        <f>LOOK!$J$1</f>
        <v>REG</v>
      </c>
      <c r="G7" s="3"/>
      <c r="K7" s="30" t="str">
        <f>LOOK!J5</f>
        <v>OCT 20</v>
      </c>
      <c r="L7" s="30" t="str">
        <f>LOOK!K5</f>
        <v>NOV 20</v>
      </c>
      <c r="M7" s="30" t="str">
        <f>LOOK!L5</f>
        <v>DEC 20</v>
      </c>
      <c r="N7" s="30" t="str">
        <f>LOOK!M5</f>
        <v>JAN 21</v>
      </c>
      <c r="O7" s="30" t="str">
        <f>LOOK!N5</f>
        <v>FEB 21</v>
      </c>
      <c r="P7" s="30" t="str">
        <f>LOOK!O5</f>
        <v>MAR 21</v>
      </c>
      <c r="Q7" s="30" t="str">
        <f>LOOK!P5</f>
        <v>APR 21</v>
      </c>
      <c r="R7" s="30" t="str">
        <f>LOOK!Q5</f>
        <v>MAY 21</v>
      </c>
      <c r="S7" s="30" t="str">
        <f>LOOK!R5</f>
        <v>JUN 21</v>
      </c>
      <c r="T7" s="30" t="str">
        <f>LOOK!S5</f>
        <v>JUL 21</v>
      </c>
      <c r="U7" s="30" t="str">
        <f>LOOK!T5</f>
        <v>AUG 21</v>
      </c>
      <c r="V7" s="30" t="str">
        <f>LOOK!U5</f>
        <v>SEP 21</v>
      </c>
    </row>
    <row r="8" spans="2:22" x14ac:dyDescent="0.25">
      <c r="B8" s="10" t="s">
        <v>19</v>
      </c>
      <c r="C8" s="10" t="s">
        <v>7</v>
      </c>
      <c r="D8" s="10" t="s">
        <v>8</v>
      </c>
      <c r="E8" s="24" t="s">
        <v>55</v>
      </c>
      <c r="F8" s="10">
        <f ca="1">COUNTIF(E9:E32,"&gt;=0")</f>
        <v>0</v>
      </c>
      <c r="G8" s="24" t="s">
        <v>56</v>
      </c>
      <c r="H8" s="10">
        <f ca="1">COUNTIF(G9:G32,"&lt;0")</f>
        <v>24</v>
      </c>
      <c r="I8" s="18"/>
      <c r="J8" s="18"/>
      <c r="K8" s="5">
        <v>1</v>
      </c>
      <c r="L8" s="5">
        <v>2</v>
      </c>
      <c r="M8" s="5">
        <v>3</v>
      </c>
      <c r="N8" s="5">
        <v>4</v>
      </c>
      <c r="O8" s="5">
        <v>5</v>
      </c>
      <c r="P8" s="5">
        <v>6</v>
      </c>
      <c r="Q8" s="5">
        <v>7</v>
      </c>
      <c r="R8" s="5">
        <v>8</v>
      </c>
      <c r="S8" s="5">
        <v>9</v>
      </c>
      <c r="T8" s="5">
        <v>10</v>
      </c>
      <c r="U8" s="5">
        <v>11</v>
      </c>
      <c r="V8" s="5">
        <v>12</v>
      </c>
    </row>
    <row r="9" spans="2:22" x14ac:dyDescent="0.25">
      <c r="B9" s="3">
        <v>1</v>
      </c>
      <c r="C9" s="20">
        <f ca="1">OFFSET(DATA!$A$4,$B9+LOOK!$R$3*60+LOOK!$E$3*120,LOOK!$C$3)</f>
        <v>3</v>
      </c>
      <c r="D9" s="20">
        <f ca="1">OFFSET(DATA!$A$34,$B9+LOOK!$R$3*60+LOOK!$E$3*120,LOOK!$C$3)</f>
        <v>272</v>
      </c>
      <c r="E9" s="20" t="str">
        <f t="shared" ref="E9:E32" ca="1" si="0">IF($D9=0,"",IF($C9/$D9&gt;=$G$6,$C9-ROUND($G$6*$D9,0),""))</f>
        <v/>
      </c>
      <c r="F9" s="19" t="str">
        <f ca="1">IF(OR($E9="",$E9=0),"",$E9/$E$33)</f>
        <v/>
      </c>
      <c r="G9" s="20">
        <f t="shared" ref="G9:G32" ca="1" si="1">IF($D9=0,"",IF($C9/$D9&lt;$G$6,$C9-ROUND($G$6*$D9,0),""))</f>
        <v>-133</v>
      </c>
      <c r="H9" s="19">
        <f ca="1">IF($G9="","",$G9/$G$33)</f>
        <v>3.177257525083612E-2</v>
      </c>
      <c r="I9" s="19"/>
      <c r="J9" s="19"/>
      <c r="K9" s="25">
        <f ca="1">OFFSET(DATA!$A$4,$G$5+LOOK!$R$3*60+LOOK!$E$3*120,LN!K$8)</f>
        <v>193</v>
      </c>
      <c r="L9" s="25">
        <f ca="1">OFFSET(DATA!$A$4,$G$5+LOOK!$R$3*60+LOOK!$E$3*120,LN!L$8)</f>
        <v>189</v>
      </c>
      <c r="M9" s="25">
        <f ca="1">OFFSET(DATA!$A$4,$G$5+LOOK!$R$3*60+LOOK!$E$3*120,LN!M$8)</f>
        <v>168</v>
      </c>
      <c r="N9" s="25">
        <f ca="1">OFFSET(DATA!$A$4,$G$5+LOOK!$R$3*60+LOOK!$E$3*120,LN!N$8)</f>
        <v>167</v>
      </c>
      <c r="O9" s="25">
        <f ca="1">OFFSET(DATA!$A$4,$G$5+LOOK!$R$3*60+LOOK!$E$3*120,LN!O$8)</f>
        <v>140</v>
      </c>
      <c r="P9" s="25">
        <f ca="1">OFFSET(DATA!$A$4,$G$5+LOOK!$R$3*60+LOOK!$E$3*120,LN!P$8)</f>
        <v>133</v>
      </c>
      <c r="Q9" s="25">
        <f ca="1">OFFSET(DATA!$A$4,$G$5+LOOK!$R$3*60+LOOK!$E$3*120,LN!Q$8)</f>
        <v>0</v>
      </c>
      <c r="R9" s="25">
        <f ca="1">OFFSET(DATA!$A$4,$G$5+LOOK!$R$3*60+LOOK!$E$3*120,LN!R$8)</f>
        <v>0</v>
      </c>
      <c r="S9" s="25">
        <f ca="1">OFFSET(DATA!$A$4,$G$5+LOOK!$R$3*60+LOOK!$E$3*120,LN!S$8)</f>
        <v>0</v>
      </c>
      <c r="T9" s="25">
        <f ca="1">OFFSET(DATA!$A$4,$G$5+LOOK!$R$3*60+LOOK!$E$3*120,LN!T$8)</f>
        <v>0</v>
      </c>
      <c r="U9" s="25">
        <f ca="1">OFFSET(DATA!$A$4,$G$5+LOOK!$R$3*60+LOOK!$E$3*120,LN!U$8)</f>
        <v>0</v>
      </c>
      <c r="V9" s="25">
        <f ca="1">OFFSET(DATA!$A$4,$G$5+LOOK!$R$3*60+LOOK!$E$3*120,LN!V$8)</f>
        <v>0</v>
      </c>
    </row>
    <row r="10" spans="2:22" x14ac:dyDescent="0.25">
      <c r="B10" s="3">
        <v>2</v>
      </c>
      <c r="C10" s="20">
        <f ca="1">OFFSET(DATA!$A$4,$B10+LOOK!$R$3*60+LOOK!$E$3*120,LOOK!$C$3)</f>
        <v>0</v>
      </c>
      <c r="D10" s="20">
        <f ca="1">OFFSET(DATA!$A$34,$B10+LOOK!$R$3*60+LOOK!$E$3*120,LOOK!$C$3)</f>
        <v>102</v>
      </c>
      <c r="E10" s="20" t="str">
        <f t="shared" ca="1" si="0"/>
        <v/>
      </c>
      <c r="F10" s="19" t="str">
        <f t="shared" ref="F10:F32" ca="1" si="2">IF(OR($E10="",$E10=0),"",$E10/$E$33)</f>
        <v/>
      </c>
      <c r="G10" s="20">
        <f t="shared" ca="1" si="1"/>
        <v>-51</v>
      </c>
      <c r="H10" s="19">
        <f t="shared" ref="H10:H32" ca="1" si="3">IF($G10="","",$G10/$G$33)</f>
        <v>1.2183468705207836E-2</v>
      </c>
      <c r="I10" s="19"/>
      <c r="J10" s="19"/>
      <c r="K10" s="25">
        <f ca="1">OFFSET(DATA!$A$34,$G$5+LOOK!$R$3*60+LOOK!$E$3*120,LN!K$8)</f>
        <v>9562</v>
      </c>
      <c r="L10" s="25">
        <f ca="1">OFFSET(DATA!$A$34,$G$5+LOOK!$R$3*60+LOOK!$E$3*120,LN!L$8)</f>
        <v>8643</v>
      </c>
      <c r="M10" s="25">
        <f ca="1">OFFSET(DATA!$A$34,$G$5+LOOK!$R$3*60+LOOK!$E$3*120,LN!M$8)</f>
        <v>8570</v>
      </c>
      <c r="N10" s="25">
        <f ca="1">OFFSET(DATA!$A$34,$G$5+LOOK!$R$3*60+LOOK!$E$3*120,LN!N$8)</f>
        <v>8692</v>
      </c>
      <c r="O10" s="25">
        <f ca="1">OFFSET(DATA!$A$34,$G$5+LOOK!$R$3*60+LOOK!$E$3*120,LN!O$8)</f>
        <v>8077</v>
      </c>
      <c r="P10" s="25">
        <f ca="1">OFFSET(DATA!$A$34,$G$5+LOOK!$R$3*60+LOOK!$E$3*120,LN!P$8)</f>
        <v>8192</v>
      </c>
      <c r="Q10" s="25">
        <f ca="1">OFFSET(DATA!$A$34,$G$5+LOOK!$R$3*60+LOOK!$E$3*120,LN!Q$8)</f>
        <v>0</v>
      </c>
      <c r="R10" s="25">
        <f ca="1">OFFSET(DATA!$A$34,$G$5+LOOK!$R$3*60+LOOK!$E$3*120,LN!R$8)</f>
        <v>0</v>
      </c>
      <c r="S10" s="25">
        <f ca="1">OFFSET(DATA!$A$34,$G$5+LOOK!$R$3*60+LOOK!$E$3*120,LN!S$8)</f>
        <v>0</v>
      </c>
      <c r="T10" s="25">
        <f ca="1">OFFSET(DATA!$A$34,$G$5+LOOK!$R$3*60+LOOK!$E$3*120,LN!T$8)</f>
        <v>0</v>
      </c>
      <c r="U10" s="25">
        <f ca="1">OFFSET(DATA!$A$34,$G$5+LOOK!$R$3*60+LOOK!$E$3*120,LN!U$8)</f>
        <v>0</v>
      </c>
      <c r="V10" s="25">
        <f ca="1">OFFSET(DATA!$A$34,$G$5+LOOK!$R$3*60+LOOK!$E$3*120,LN!V$8)</f>
        <v>0</v>
      </c>
    </row>
    <row r="11" spans="2:22" x14ac:dyDescent="0.25">
      <c r="B11" s="3">
        <v>3</v>
      </c>
      <c r="C11" s="20">
        <f ca="1">OFFSET(DATA!$A$4,$B11+LOOK!$R$3*60+LOOK!$E$3*120,LOOK!$C$3)</f>
        <v>0</v>
      </c>
      <c r="D11" s="20">
        <f ca="1">OFFSET(DATA!$A$34,$B11+LOOK!$R$3*60+LOOK!$E$3*120,LOOK!$C$3)</f>
        <v>81</v>
      </c>
      <c r="E11" s="20" t="str">
        <f t="shared" ca="1" si="0"/>
        <v/>
      </c>
      <c r="F11" s="19" t="str">
        <f t="shared" ca="1" si="2"/>
        <v/>
      </c>
      <c r="G11" s="20">
        <f t="shared" ca="1" si="1"/>
        <v>-41</v>
      </c>
      <c r="H11" s="19">
        <f t="shared" ca="1" si="3"/>
        <v>9.7945532728141421E-3</v>
      </c>
      <c r="I11" s="19"/>
      <c r="J11" s="19"/>
      <c r="K11" s="11">
        <f ca="1">IF(K$10&gt;0,K$9/K$10,"-")</f>
        <v>2.0184061911733948E-2</v>
      </c>
      <c r="L11" s="11">
        <f t="shared" ref="L11:V11" ca="1" si="4">IF(L$10&gt;0,L$9/L$10,"-")</f>
        <v>2.1867407150295035E-2</v>
      </c>
      <c r="M11" s="11">
        <f t="shared" ca="1" si="4"/>
        <v>1.9603267211201866E-2</v>
      </c>
      <c r="N11" s="11">
        <f t="shared" ca="1" si="4"/>
        <v>1.9213069489185459E-2</v>
      </c>
      <c r="O11" s="11">
        <f t="shared" ca="1" si="4"/>
        <v>1.7333168255540425E-2</v>
      </c>
      <c r="P11" s="11">
        <f t="shared" ca="1" si="4"/>
        <v>1.62353515625E-2</v>
      </c>
      <c r="Q11" s="11" t="str">
        <f t="shared" ca="1" si="4"/>
        <v>-</v>
      </c>
      <c r="R11" s="11" t="str">
        <f t="shared" ca="1" si="4"/>
        <v>-</v>
      </c>
      <c r="S11" s="11" t="str">
        <f t="shared" ca="1" si="4"/>
        <v>-</v>
      </c>
      <c r="T11" s="11" t="str">
        <f t="shared" ca="1" si="4"/>
        <v>-</v>
      </c>
      <c r="U11" s="11" t="str">
        <f t="shared" ca="1" si="4"/>
        <v>-</v>
      </c>
      <c r="V11" s="11" t="str">
        <f t="shared" ca="1" si="4"/>
        <v>-</v>
      </c>
    </row>
    <row r="12" spans="2:22" x14ac:dyDescent="0.25">
      <c r="B12" s="3">
        <v>4</v>
      </c>
      <c r="C12" s="20">
        <f ca="1">OFFSET(DATA!$A$4,$B12+LOOK!$R$3*60+LOOK!$E$3*120,LOOK!$C$3)</f>
        <v>0</v>
      </c>
      <c r="D12" s="20">
        <f ca="1">OFFSET(DATA!$A$34,$B12+LOOK!$R$3*60+LOOK!$E$3*120,LOOK!$C$3)</f>
        <v>99</v>
      </c>
      <c r="E12" s="20" t="str">
        <f t="shared" ca="1" si="0"/>
        <v/>
      </c>
      <c r="F12" s="19" t="str">
        <f t="shared" ca="1" si="2"/>
        <v/>
      </c>
      <c r="G12" s="20">
        <f t="shared" ca="1" si="1"/>
        <v>-50</v>
      </c>
      <c r="H12" s="19">
        <f t="shared" ca="1" si="3"/>
        <v>1.1944577161968466E-2</v>
      </c>
      <c r="I12" s="19"/>
      <c r="J12" s="19"/>
      <c r="K12" s="26" t="str">
        <f t="shared" ref="K12:V12" ca="1" si="5">IF(K$10=0,"-",IF(K$9/K$10&gt;=$G$6,K$9-ROUND($G$6*K$10,0),"-"))</f>
        <v>-</v>
      </c>
      <c r="L12" s="26" t="str">
        <f t="shared" ca="1" si="5"/>
        <v>-</v>
      </c>
      <c r="M12" s="26" t="str">
        <f t="shared" ca="1" si="5"/>
        <v>-</v>
      </c>
      <c r="N12" s="26" t="str">
        <f t="shared" ca="1" si="5"/>
        <v>-</v>
      </c>
      <c r="O12" s="26" t="str">
        <f t="shared" ca="1" si="5"/>
        <v>-</v>
      </c>
      <c r="P12" s="26" t="str">
        <f t="shared" ca="1" si="5"/>
        <v>-</v>
      </c>
      <c r="Q12" s="26" t="str">
        <f t="shared" ca="1" si="5"/>
        <v>-</v>
      </c>
      <c r="R12" s="26" t="str">
        <f t="shared" ca="1" si="5"/>
        <v>-</v>
      </c>
      <c r="S12" s="26" t="str">
        <f t="shared" ca="1" si="5"/>
        <v>-</v>
      </c>
      <c r="T12" s="26" t="str">
        <f t="shared" ca="1" si="5"/>
        <v>-</v>
      </c>
      <c r="U12" s="26" t="str">
        <f t="shared" ca="1" si="5"/>
        <v>-</v>
      </c>
      <c r="V12" s="26" t="str">
        <f t="shared" ca="1" si="5"/>
        <v>-</v>
      </c>
    </row>
    <row r="13" spans="2:22" x14ac:dyDescent="0.25">
      <c r="B13" s="3">
        <v>5</v>
      </c>
      <c r="C13" s="20">
        <f ca="1">OFFSET(DATA!$A$4,$B13+LOOK!$R$3*60+LOOK!$E$3*120,LOOK!$C$3)</f>
        <v>2</v>
      </c>
      <c r="D13" s="20">
        <f ca="1">OFFSET(DATA!$A$34,$B13+LOOK!$R$3*60+LOOK!$E$3*120,LOOK!$C$3)</f>
        <v>176</v>
      </c>
      <c r="E13" s="20" t="str">
        <f t="shared" ca="1" si="0"/>
        <v/>
      </c>
      <c r="F13" s="19" t="str">
        <f t="shared" ca="1" si="2"/>
        <v/>
      </c>
      <c r="G13" s="20">
        <f t="shared" ca="1" si="1"/>
        <v>-86</v>
      </c>
      <c r="H13" s="19">
        <f t="shared" ca="1" si="3"/>
        <v>2.0544672718585764E-2</v>
      </c>
      <c r="I13" s="19"/>
      <c r="J13" s="19"/>
      <c r="K13" s="26">
        <f t="shared" ref="K13:V13" ca="1" si="6">IF(K$10=0,"-",IF(K$9/K$10&lt;$G$6,K$9-ROUND($G$6*K$10,0),"-"))</f>
        <v>-4588</v>
      </c>
      <c r="L13" s="26">
        <f t="shared" ca="1" si="6"/>
        <v>-4133</v>
      </c>
      <c r="M13" s="26">
        <f t="shared" ca="1" si="6"/>
        <v>-4117</v>
      </c>
      <c r="N13" s="26">
        <f t="shared" ca="1" si="6"/>
        <v>-4179</v>
      </c>
      <c r="O13" s="26">
        <f t="shared" ca="1" si="6"/>
        <v>-3899</v>
      </c>
      <c r="P13" s="26">
        <f t="shared" ca="1" si="6"/>
        <v>-3963</v>
      </c>
      <c r="Q13" s="26" t="str">
        <f t="shared" ca="1" si="6"/>
        <v>-</v>
      </c>
      <c r="R13" s="26" t="str">
        <f t="shared" ca="1" si="6"/>
        <v>-</v>
      </c>
      <c r="S13" s="26" t="str">
        <f t="shared" ca="1" si="6"/>
        <v>-</v>
      </c>
      <c r="T13" s="26" t="str">
        <f t="shared" ca="1" si="6"/>
        <v>-</v>
      </c>
      <c r="U13" s="26" t="str">
        <f t="shared" ca="1" si="6"/>
        <v>-</v>
      </c>
      <c r="V13" s="26" t="str">
        <f t="shared" ca="1" si="6"/>
        <v>-</v>
      </c>
    </row>
    <row r="14" spans="2:22" x14ac:dyDescent="0.25">
      <c r="B14" s="3">
        <v>6</v>
      </c>
      <c r="C14" s="20">
        <f ca="1">OFFSET(DATA!$A$4,$B14+LOOK!$R$3*60+LOOK!$E$3*120,LOOK!$C$3)</f>
        <v>0</v>
      </c>
      <c r="D14" s="20">
        <f ca="1">OFFSET(DATA!$A$34,$B14+LOOK!$R$3*60+LOOK!$E$3*120,LOOK!$C$3)</f>
        <v>94</v>
      </c>
      <c r="E14" s="20" t="str">
        <f t="shared" ca="1" si="0"/>
        <v/>
      </c>
      <c r="F14" s="19" t="str">
        <f t="shared" ca="1" si="2"/>
        <v/>
      </c>
      <c r="G14" s="20">
        <f t="shared" ca="1" si="1"/>
        <v>-47</v>
      </c>
      <c r="H14" s="19">
        <f t="shared" ca="1" si="3"/>
        <v>1.1227902532250358E-2</v>
      </c>
      <c r="I14" s="19"/>
      <c r="J14" s="19"/>
    </row>
    <row r="15" spans="2:22" x14ac:dyDescent="0.25">
      <c r="B15" s="3">
        <v>7</v>
      </c>
      <c r="C15" s="20">
        <f ca="1">OFFSET(DATA!$A$4,$B15+LOOK!$R$3*60+LOOK!$E$3*120,LOOK!$C$3)</f>
        <v>0</v>
      </c>
      <c r="D15" s="20">
        <f ca="1">OFFSET(DATA!$A$34,$B15+LOOK!$R$3*60+LOOK!$E$3*120,LOOK!$C$3)</f>
        <v>84</v>
      </c>
      <c r="E15" s="20" t="str">
        <f t="shared" ca="1" si="0"/>
        <v/>
      </c>
      <c r="F15" s="19" t="str">
        <f t="shared" ca="1" si="2"/>
        <v/>
      </c>
      <c r="G15" s="20">
        <f t="shared" ca="1" si="1"/>
        <v>-42</v>
      </c>
      <c r="H15" s="19">
        <f t="shared" ca="1" si="3"/>
        <v>1.0033444816053512E-2</v>
      </c>
      <c r="I15" s="19"/>
      <c r="J15" s="19"/>
      <c r="K15" s="27">
        <f ca="1">$G$6</f>
        <v>0.5</v>
      </c>
      <c r="L15" s="27">
        <f t="shared" ref="L15:V15" ca="1" si="7">$G$6</f>
        <v>0.5</v>
      </c>
      <c r="M15" s="27">
        <f t="shared" ca="1" si="7"/>
        <v>0.5</v>
      </c>
      <c r="N15" s="27">
        <f t="shared" ca="1" si="7"/>
        <v>0.5</v>
      </c>
      <c r="O15" s="27">
        <f t="shared" ca="1" si="7"/>
        <v>0.5</v>
      </c>
      <c r="P15" s="27">
        <f t="shared" ca="1" si="7"/>
        <v>0.5</v>
      </c>
      <c r="Q15" s="27">
        <f t="shared" ca="1" si="7"/>
        <v>0.5</v>
      </c>
      <c r="R15" s="27">
        <f t="shared" ca="1" si="7"/>
        <v>0.5</v>
      </c>
      <c r="S15" s="27">
        <f t="shared" ca="1" si="7"/>
        <v>0.5</v>
      </c>
      <c r="T15" s="27">
        <f t="shared" ca="1" si="7"/>
        <v>0.5</v>
      </c>
      <c r="U15" s="27">
        <f t="shared" ca="1" si="7"/>
        <v>0.5</v>
      </c>
      <c r="V15" s="27">
        <f t="shared" ca="1" si="7"/>
        <v>0.5</v>
      </c>
    </row>
    <row r="16" spans="2:22" x14ac:dyDescent="0.25">
      <c r="B16" s="3">
        <v>8</v>
      </c>
      <c r="C16" s="20">
        <f ca="1">OFFSET(DATA!$A$4,$B16+LOOK!$R$3*60+LOOK!$E$3*120,LOOK!$C$3)</f>
        <v>29</v>
      </c>
      <c r="D16" s="20">
        <f ca="1">OFFSET(DATA!$A$34,$B16+LOOK!$R$3*60+LOOK!$E$3*120,LOOK!$C$3)</f>
        <v>1049</v>
      </c>
      <c r="E16" s="20" t="str">
        <f t="shared" ca="1" si="0"/>
        <v/>
      </c>
      <c r="F16" s="19" t="str">
        <f t="shared" ca="1" si="2"/>
        <v/>
      </c>
      <c r="G16" s="20">
        <f t="shared" ca="1" si="1"/>
        <v>-496</v>
      </c>
      <c r="H16" s="19">
        <f t="shared" ca="1" si="3"/>
        <v>0.11849020544672718</v>
      </c>
      <c r="I16" s="19"/>
      <c r="J16" s="19"/>
    </row>
    <row r="17" spans="2:22" x14ac:dyDescent="0.25">
      <c r="B17" s="3">
        <v>9</v>
      </c>
      <c r="C17" s="20">
        <f ca="1">OFFSET(DATA!$A$4,$B17+LOOK!$R$3*60+LOOK!$E$3*120,LOOK!$C$3)</f>
        <v>2</v>
      </c>
      <c r="D17" s="20">
        <f ca="1">OFFSET(DATA!$A$34,$B17+LOOK!$R$3*60+LOOK!$E$3*120,LOOK!$C$3)</f>
        <v>163</v>
      </c>
      <c r="E17" s="20" t="str">
        <f t="shared" ca="1" si="0"/>
        <v/>
      </c>
      <c r="F17" s="19" t="str">
        <f t="shared" ca="1" si="2"/>
        <v/>
      </c>
      <c r="G17" s="20">
        <f t="shared" ca="1" si="1"/>
        <v>-80</v>
      </c>
      <c r="H17" s="19">
        <f t="shared" ca="1" si="3"/>
        <v>1.9111323459149548E-2</v>
      </c>
      <c r="I17" s="19"/>
      <c r="J17" s="19"/>
    </row>
    <row r="18" spans="2:22" x14ac:dyDescent="0.25">
      <c r="B18" s="3">
        <v>10</v>
      </c>
      <c r="C18" s="20">
        <f ca="1">OFFSET(DATA!$A$4,$B18+LOOK!$R$3*60+LOOK!$E$3*120,LOOK!$C$3)</f>
        <v>1</v>
      </c>
      <c r="D18" s="20">
        <f ca="1">OFFSET(DATA!$A$34,$B18+LOOK!$R$3*60+LOOK!$E$3*120,LOOK!$C$3)</f>
        <v>315</v>
      </c>
      <c r="E18" s="20" t="str">
        <f t="shared" ca="1" si="0"/>
        <v/>
      </c>
      <c r="F18" s="19" t="str">
        <f t="shared" ca="1" si="2"/>
        <v/>
      </c>
      <c r="G18" s="20">
        <f t="shared" ca="1" si="1"/>
        <v>-157</v>
      </c>
      <c r="H18" s="19">
        <f t="shared" ca="1" si="3"/>
        <v>3.7505972288580984E-2</v>
      </c>
      <c r="I18" s="19"/>
      <c r="J18" s="19"/>
      <c r="K18" s="12" t="s">
        <v>83</v>
      </c>
    </row>
    <row r="19" spans="2:22" x14ac:dyDescent="0.25">
      <c r="B19" s="3">
        <v>11</v>
      </c>
      <c r="C19" s="20">
        <f ca="1">OFFSET(DATA!$A$4,$B19+LOOK!$R$3*60+LOOK!$E$3*120,LOOK!$C$3)</f>
        <v>9</v>
      </c>
      <c r="D19" s="20">
        <f ca="1">OFFSET(DATA!$A$34,$B19+LOOK!$R$3*60+LOOK!$E$3*120,LOOK!$C$3)</f>
        <v>351</v>
      </c>
      <c r="E19" s="20" t="str">
        <f t="shared" ca="1" si="0"/>
        <v/>
      </c>
      <c r="F19" s="19" t="str">
        <f t="shared" ca="1" si="2"/>
        <v/>
      </c>
      <c r="G19" s="20">
        <f t="shared" ca="1" si="1"/>
        <v>-167</v>
      </c>
      <c r="H19" s="19">
        <f t="shared" ca="1" si="3"/>
        <v>3.989488772097468E-2</v>
      </c>
      <c r="I19" s="19"/>
      <c r="J19" s="19"/>
      <c r="K19" s="25">
        <f ca="1">OFFSET(DATA!$A$4,25+LOOK!$R$3*60+LOOK!$E$3*120,LN!K$8)</f>
        <v>193</v>
      </c>
      <c r="L19" s="25">
        <f ca="1">OFFSET(DATA!$A$4,25+LOOK!$R$3*60+LOOK!$E$3*120,LN!L$8)</f>
        <v>189</v>
      </c>
      <c r="M19" s="25">
        <f ca="1">OFFSET(DATA!$A$4,25+LOOK!$R$3*60+LOOK!$E$3*120,LN!M$8)</f>
        <v>168</v>
      </c>
      <c r="N19" s="25">
        <f ca="1">OFFSET(DATA!$A$4,25+LOOK!$R$3*60+LOOK!$E$3*120,LN!N$8)</f>
        <v>167</v>
      </c>
      <c r="O19" s="25">
        <f ca="1">OFFSET(DATA!$A$4,25+LOOK!$R$3*60+LOOK!$E$3*120,LN!O$8)</f>
        <v>140</v>
      </c>
      <c r="P19" s="25">
        <f ca="1">OFFSET(DATA!$A$4,25+LOOK!$R$3*60+LOOK!$E$3*120,LN!P$8)</f>
        <v>133</v>
      </c>
      <c r="Q19" s="25">
        <f ca="1">OFFSET(DATA!$A$4,25+LOOK!$R$3*60+LOOK!$E$3*120,LN!Q$8)</f>
        <v>0</v>
      </c>
      <c r="R19" s="25">
        <f ca="1">OFFSET(DATA!$A$4,25+LOOK!$R$3*60+LOOK!$E$3*120,LN!R$8)</f>
        <v>0</v>
      </c>
      <c r="S19" s="25">
        <f ca="1">OFFSET(DATA!$A$4,25+LOOK!$R$3*60+LOOK!$E$3*120,LN!S$8)</f>
        <v>0</v>
      </c>
      <c r="T19" s="25">
        <f ca="1">OFFSET(DATA!$A$4,25+LOOK!$R$3*60+LOOK!$E$3*120,LN!T$8)</f>
        <v>0</v>
      </c>
      <c r="U19" s="25">
        <f ca="1">OFFSET(DATA!$A$4,25+LOOK!$R$3*60+LOOK!$E$3*120,LN!U$8)</f>
        <v>0</v>
      </c>
      <c r="V19" s="25">
        <f ca="1">OFFSET(DATA!$A$4,25+LOOK!$R$3*60+LOOK!$E$3*120,LN!V$8)</f>
        <v>0</v>
      </c>
    </row>
    <row r="20" spans="2:22" x14ac:dyDescent="0.25">
      <c r="B20" s="3">
        <v>12</v>
      </c>
      <c r="C20" s="20">
        <f ca="1">OFFSET(DATA!$A$4,$B20+LOOK!$R$3*60+LOOK!$E$3*120,LOOK!$C$3)</f>
        <v>2</v>
      </c>
      <c r="D20" s="20">
        <f ca="1">OFFSET(DATA!$A$34,$B20+LOOK!$R$3*60+LOOK!$E$3*120,LOOK!$C$3)</f>
        <v>1119</v>
      </c>
      <c r="E20" s="20" t="str">
        <f t="shared" ca="1" si="0"/>
        <v/>
      </c>
      <c r="F20" s="19" t="str">
        <f t="shared" ca="1" si="2"/>
        <v/>
      </c>
      <c r="G20" s="20">
        <f t="shared" ca="1" si="1"/>
        <v>-558</v>
      </c>
      <c r="H20" s="19">
        <f t="shared" ca="1" si="3"/>
        <v>0.13330148112756809</v>
      </c>
      <c r="I20" s="19"/>
      <c r="J20" s="19"/>
      <c r="K20" s="25">
        <f ca="1">OFFSET(DATA!$A$34,25+LOOK!$R$3*60+LOOK!$E$3*120,LN!K$8)</f>
        <v>9562</v>
      </c>
      <c r="L20" s="25">
        <f ca="1">OFFSET(DATA!$A$34,25+LOOK!$R$3*60+LOOK!$E$3*120,LN!L$8)</f>
        <v>8643</v>
      </c>
      <c r="M20" s="25">
        <f ca="1">OFFSET(DATA!$A$34,25+LOOK!$R$3*60+LOOK!$E$3*120,LN!M$8)</f>
        <v>8570</v>
      </c>
      <c r="N20" s="25">
        <f ca="1">OFFSET(DATA!$A$34,25+LOOK!$R$3*60+LOOK!$E$3*120,LN!N$8)</f>
        <v>8692</v>
      </c>
      <c r="O20" s="25">
        <f ca="1">OFFSET(DATA!$A$34,25+LOOK!$R$3*60+LOOK!$E$3*120,LN!O$8)</f>
        <v>8077</v>
      </c>
      <c r="P20" s="25">
        <f ca="1">OFFSET(DATA!$A$34,25+LOOK!$R$3*60+LOOK!$E$3*120,LN!P$8)</f>
        <v>8192</v>
      </c>
      <c r="Q20" s="25">
        <f ca="1">OFFSET(DATA!$A$34,25+LOOK!$R$3*60+LOOK!$E$3*120,LN!Q$8)</f>
        <v>0</v>
      </c>
      <c r="R20" s="25">
        <f ca="1">OFFSET(DATA!$A$34,25+LOOK!$R$3*60+LOOK!$E$3*120,LN!R$8)</f>
        <v>0</v>
      </c>
      <c r="S20" s="25">
        <f ca="1">OFFSET(DATA!$A$34,25+LOOK!$R$3*60+LOOK!$E$3*120,LN!S$8)</f>
        <v>0</v>
      </c>
      <c r="T20" s="25">
        <f ca="1">OFFSET(DATA!$A$34,25+LOOK!$R$3*60+LOOK!$E$3*120,LN!T$8)</f>
        <v>0</v>
      </c>
      <c r="U20" s="25">
        <f ca="1">OFFSET(DATA!$A$34,25+LOOK!$R$3*60+LOOK!$E$3*120,LN!U$8)</f>
        <v>0</v>
      </c>
      <c r="V20" s="25">
        <f ca="1">OFFSET(DATA!$A$34,25+LOOK!$R$3*60+LOOK!$E$3*120,LN!V$8)</f>
        <v>0</v>
      </c>
    </row>
    <row r="21" spans="2:22" x14ac:dyDescent="0.25">
      <c r="B21" s="3">
        <v>13</v>
      </c>
      <c r="C21" s="20">
        <f ca="1">OFFSET(DATA!$A$4,$B21+LOOK!$R$3*60+LOOK!$E$3*120,LOOK!$C$3)</f>
        <v>5</v>
      </c>
      <c r="D21" s="20">
        <f ca="1">OFFSET(DATA!$A$34,$B21+LOOK!$R$3*60+LOOK!$E$3*120,LOOK!$C$3)</f>
        <v>191</v>
      </c>
      <c r="E21" s="20" t="str">
        <f t="shared" ca="1" si="0"/>
        <v/>
      </c>
      <c r="F21" s="19" t="str">
        <f t="shared" ca="1" si="2"/>
        <v/>
      </c>
      <c r="G21" s="20">
        <f t="shared" ca="1" si="1"/>
        <v>-91</v>
      </c>
      <c r="H21" s="19">
        <f t="shared" ca="1" si="3"/>
        <v>2.1739130434782608E-2</v>
      </c>
      <c r="I21" s="19"/>
      <c r="J21" s="19"/>
      <c r="K21" s="11">
        <f ca="1">IF(K$20&gt;0,K$19/K$20,"-")</f>
        <v>2.0184061911733948E-2</v>
      </c>
      <c r="L21" s="11">
        <f t="shared" ref="L21:V21" ca="1" si="8">IF(L$20&gt;0,L$19/L$20,"-")</f>
        <v>2.1867407150295035E-2</v>
      </c>
      <c r="M21" s="11">
        <f t="shared" ca="1" si="8"/>
        <v>1.9603267211201866E-2</v>
      </c>
      <c r="N21" s="11">
        <f t="shared" ca="1" si="8"/>
        <v>1.9213069489185459E-2</v>
      </c>
      <c r="O21" s="11">
        <f t="shared" ca="1" si="8"/>
        <v>1.7333168255540425E-2</v>
      </c>
      <c r="P21" s="11">
        <f t="shared" ca="1" si="8"/>
        <v>1.62353515625E-2</v>
      </c>
      <c r="Q21" s="11" t="str">
        <f t="shared" ca="1" si="8"/>
        <v>-</v>
      </c>
      <c r="R21" s="11" t="str">
        <f t="shared" ca="1" si="8"/>
        <v>-</v>
      </c>
      <c r="S21" s="11" t="str">
        <f t="shared" ca="1" si="8"/>
        <v>-</v>
      </c>
      <c r="T21" s="11" t="str">
        <f t="shared" ca="1" si="8"/>
        <v>-</v>
      </c>
      <c r="U21" s="11" t="str">
        <f t="shared" ca="1" si="8"/>
        <v>-</v>
      </c>
      <c r="V21" s="11" t="str">
        <f t="shared" ca="1" si="8"/>
        <v>-</v>
      </c>
    </row>
    <row r="22" spans="2:22" x14ac:dyDescent="0.25">
      <c r="B22" s="3">
        <v>14</v>
      </c>
      <c r="C22" s="20">
        <f ca="1">OFFSET(DATA!$A$4,$B22+LOOK!$R$3*60+LOOK!$E$3*120,LOOK!$C$3)</f>
        <v>22</v>
      </c>
      <c r="D22" s="20">
        <f ca="1">OFFSET(DATA!$A$34,$B22+LOOK!$R$3*60+LOOK!$E$3*120,LOOK!$C$3)</f>
        <v>402</v>
      </c>
      <c r="E22" s="20" t="str">
        <f t="shared" ca="1" si="0"/>
        <v/>
      </c>
      <c r="F22" s="19" t="str">
        <f t="shared" ca="1" si="2"/>
        <v/>
      </c>
      <c r="G22" s="20">
        <f t="shared" ca="1" si="1"/>
        <v>-179</v>
      </c>
      <c r="H22" s="19">
        <f t="shared" ca="1" si="3"/>
        <v>4.2761586239847112E-2</v>
      </c>
      <c r="I22" s="19"/>
      <c r="J22" s="19"/>
      <c r="K22" s="26" t="str">
        <f ca="1">IF(K$20=0,"-",IF(K$19/K$20&gt;=$G$6,K$19-ROUND($G$6*K$20,0),"-"))</f>
        <v>-</v>
      </c>
      <c r="L22" s="26" t="str">
        <f t="shared" ref="L22:V22" ca="1" si="9">IF(L$20=0,"-",IF(L$19/L$20&gt;=$G$6,L$19-ROUND($G$6*L$20,0),"-"))</f>
        <v>-</v>
      </c>
      <c r="M22" s="26" t="str">
        <f t="shared" ca="1" si="9"/>
        <v>-</v>
      </c>
      <c r="N22" s="26" t="str">
        <f t="shared" ca="1" si="9"/>
        <v>-</v>
      </c>
      <c r="O22" s="26" t="str">
        <f t="shared" ca="1" si="9"/>
        <v>-</v>
      </c>
      <c r="P22" s="26" t="str">
        <f t="shared" ca="1" si="9"/>
        <v>-</v>
      </c>
      <c r="Q22" s="26" t="str">
        <f t="shared" ca="1" si="9"/>
        <v>-</v>
      </c>
      <c r="R22" s="26" t="str">
        <f t="shared" ca="1" si="9"/>
        <v>-</v>
      </c>
      <c r="S22" s="26" t="str">
        <f t="shared" ca="1" si="9"/>
        <v>-</v>
      </c>
      <c r="T22" s="26" t="str">
        <f t="shared" ca="1" si="9"/>
        <v>-</v>
      </c>
      <c r="U22" s="26" t="str">
        <f t="shared" ca="1" si="9"/>
        <v>-</v>
      </c>
      <c r="V22" s="26" t="str">
        <f t="shared" ca="1" si="9"/>
        <v>-</v>
      </c>
    </row>
    <row r="23" spans="2:22" x14ac:dyDescent="0.25">
      <c r="B23" s="3">
        <v>15</v>
      </c>
      <c r="C23" s="20">
        <f ca="1">OFFSET(DATA!$A$4,$B23+LOOK!$R$3*60+LOOK!$E$3*120,LOOK!$C$3)</f>
        <v>8</v>
      </c>
      <c r="D23" s="20">
        <f ca="1">OFFSET(DATA!$A$34,$B23+LOOK!$R$3*60+LOOK!$E$3*120,LOOK!$C$3)</f>
        <v>646</v>
      </c>
      <c r="E23" s="20" t="str">
        <f t="shared" ca="1" si="0"/>
        <v/>
      </c>
      <c r="F23" s="19" t="str">
        <f t="shared" ca="1" si="2"/>
        <v/>
      </c>
      <c r="G23" s="20">
        <f t="shared" ca="1" si="1"/>
        <v>-315</v>
      </c>
      <c r="H23" s="19">
        <f t="shared" ca="1" si="3"/>
        <v>7.5250836120401343E-2</v>
      </c>
      <c r="I23" s="19"/>
      <c r="J23" s="19"/>
      <c r="K23" s="26">
        <f ca="1">IF(K$20=0,"-",IF(K$19/K$20&lt;$G$6,K$19-ROUND($G$6*K$20,0),"-"))</f>
        <v>-4588</v>
      </c>
      <c r="L23" s="26">
        <f t="shared" ref="L23:V23" ca="1" si="10">IF(L$20=0,"-",IF(L$19/L$20&lt;$G$6,L$19-ROUND($G$6*L$20,0),"-"))</f>
        <v>-4133</v>
      </c>
      <c r="M23" s="26">
        <f t="shared" ca="1" si="10"/>
        <v>-4117</v>
      </c>
      <c r="N23" s="26">
        <f t="shared" ca="1" si="10"/>
        <v>-4179</v>
      </c>
      <c r="O23" s="26">
        <f t="shared" ca="1" si="10"/>
        <v>-3899</v>
      </c>
      <c r="P23" s="26">
        <f t="shared" ca="1" si="10"/>
        <v>-3963</v>
      </c>
      <c r="Q23" s="26" t="str">
        <f t="shared" ca="1" si="10"/>
        <v>-</v>
      </c>
      <c r="R23" s="26" t="str">
        <f t="shared" ca="1" si="10"/>
        <v>-</v>
      </c>
      <c r="S23" s="26" t="str">
        <f t="shared" ca="1" si="10"/>
        <v>-</v>
      </c>
      <c r="T23" s="26" t="str">
        <f t="shared" ca="1" si="10"/>
        <v>-</v>
      </c>
      <c r="U23" s="26" t="str">
        <f t="shared" ca="1" si="10"/>
        <v>-</v>
      </c>
      <c r="V23" s="26" t="str">
        <f t="shared" ca="1" si="10"/>
        <v>-</v>
      </c>
    </row>
    <row r="24" spans="2:22" x14ac:dyDescent="0.25">
      <c r="B24" s="3">
        <v>16</v>
      </c>
      <c r="C24" s="20">
        <f ca="1">OFFSET(DATA!$A$4,$B24+LOOK!$R$3*60+LOOK!$E$3*120,LOOK!$C$3)</f>
        <v>13</v>
      </c>
      <c r="D24" s="20">
        <f ca="1">OFFSET(DATA!$A$34,$B24+LOOK!$R$3*60+LOOK!$E$3*120,LOOK!$C$3)</f>
        <v>374</v>
      </c>
      <c r="E24" s="20" t="str">
        <f t="shared" ca="1" si="0"/>
        <v/>
      </c>
      <c r="F24" s="19" t="str">
        <f t="shared" ca="1" si="2"/>
        <v/>
      </c>
      <c r="G24" s="20">
        <f t="shared" ca="1" si="1"/>
        <v>-174</v>
      </c>
      <c r="H24" s="19">
        <f t="shared" ca="1" si="3"/>
        <v>4.1567128523650264E-2</v>
      </c>
      <c r="I24" s="19"/>
      <c r="J24" s="19"/>
    </row>
    <row r="25" spans="2:22" x14ac:dyDescent="0.25">
      <c r="B25" s="3">
        <v>17</v>
      </c>
      <c r="C25" s="20">
        <f ca="1">OFFSET(DATA!$A$4,$B25+LOOK!$R$3*60+LOOK!$E$3*120,LOOK!$C$3)</f>
        <v>5</v>
      </c>
      <c r="D25" s="20">
        <f ca="1">OFFSET(DATA!$A$34,$B25+LOOK!$R$3*60+LOOK!$E$3*120,LOOK!$C$3)</f>
        <v>361</v>
      </c>
      <c r="E25" s="20" t="str">
        <f t="shared" ca="1" si="0"/>
        <v/>
      </c>
      <c r="F25" s="19" t="str">
        <f t="shared" ca="1" si="2"/>
        <v/>
      </c>
      <c r="G25" s="20">
        <f t="shared" ca="1" si="1"/>
        <v>-176</v>
      </c>
      <c r="H25" s="19">
        <f t="shared" ca="1" si="3"/>
        <v>4.2044911610129E-2</v>
      </c>
      <c r="I25" s="19"/>
      <c r="J25" s="19"/>
    </row>
    <row r="26" spans="2:22" x14ac:dyDescent="0.25">
      <c r="B26" s="3">
        <v>18</v>
      </c>
      <c r="C26" s="20">
        <f ca="1">OFFSET(DATA!$A$4,$B26+LOOK!$R$3*60+LOOK!$E$3*120,LOOK!$C$3)</f>
        <v>3</v>
      </c>
      <c r="D26" s="20">
        <f ca="1">OFFSET(DATA!$A$34,$B26+LOOK!$R$3*60+LOOK!$E$3*120,LOOK!$C$3)</f>
        <v>232</v>
      </c>
      <c r="E26" s="20" t="str">
        <f t="shared" ca="1" si="0"/>
        <v/>
      </c>
      <c r="F26" s="19" t="str">
        <f t="shared" ca="1" si="2"/>
        <v/>
      </c>
      <c r="G26" s="20">
        <f t="shared" ca="1" si="1"/>
        <v>-113</v>
      </c>
      <c r="H26" s="19">
        <f t="shared" ca="1" si="3"/>
        <v>2.6994744386048732E-2</v>
      </c>
      <c r="I26" s="19"/>
      <c r="J26" s="19"/>
    </row>
    <row r="27" spans="2:22" x14ac:dyDescent="0.25">
      <c r="B27" s="3">
        <v>19</v>
      </c>
      <c r="C27" s="20">
        <f ca="1">OFFSET(DATA!$A$4,$B27+LOOK!$R$3*60+LOOK!$E$3*120,LOOK!$C$3)</f>
        <v>0</v>
      </c>
      <c r="D27" s="20">
        <f ca="1">OFFSET(DATA!$A$34,$B27+LOOK!$R$3*60+LOOK!$E$3*120,LOOK!$C$3)</f>
        <v>93</v>
      </c>
      <c r="E27" s="20" t="str">
        <f t="shared" ca="1" si="0"/>
        <v/>
      </c>
      <c r="F27" s="19" t="str">
        <f t="shared" ca="1" si="2"/>
        <v/>
      </c>
      <c r="G27" s="20">
        <f t="shared" ca="1" si="1"/>
        <v>-47</v>
      </c>
      <c r="H27" s="19">
        <f t="shared" ca="1" si="3"/>
        <v>1.1227902532250358E-2</v>
      </c>
      <c r="I27" s="19"/>
      <c r="J27" s="19"/>
    </row>
    <row r="28" spans="2:22" x14ac:dyDescent="0.25">
      <c r="B28" s="3">
        <v>20</v>
      </c>
      <c r="C28" s="20">
        <f ca="1">OFFSET(DATA!$A$4,$B28+LOOK!$R$3*60+LOOK!$E$3*120,LOOK!$C$3)</f>
        <v>1</v>
      </c>
      <c r="D28" s="20">
        <f ca="1">OFFSET(DATA!$A$34,$B28+LOOK!$R$3*60+LOOK!$E$3*120,LOOK!$C$3)</f>
        <v>185</v>
      </c>
      <c r="E28" s="20" t="str">
        <f t="shared" ca="1" si="0"/>
        <v/>
      </c>
      <c r="F28" s="19" t="str">
        <f t="shared" ca="1" si="2"/>
        <v/>
      </c>
      <c r="G28" s="20">
        <f t="shared" ca="1" si="1"/>
        <v>-92</v>
      </c>
      <c r="H28" s="19">
        <f t="shared" ca="1" si="3"/>
        <v>2.197802197802198E-2</v>
      </c>
      <c r="I28" s="19"/>
      <c r="J28" s="19"/>
    </row>
    <row r="29" spans="2:22" x14ac:dyDescent="0.25">
      <c r="B29" s="3">
        <v>21</v>
      </c>
      <c r="C29" s="20">
        <f ca="1">OFFSET(DATA!$A$4,$B29+LOOK!$R$3*60+LOOK!$E$3*120,LOOK!$C$3)</f>
        <v>34</v>
      </c>
      <c r="D29" s="20">
        <f ca="1">OFFSET(DATA!$A$34,$B29+LOOK!$R$3*60+LOOK!$E$3*120,LOOK!$C$3)</f>
        <v>342</v>
      </c>
      <c r="E29" s="20" t="str">
        <f t="shared" ca="1" si="0"/>
        <v/>
      </c>
      <c r="F29" s="19" t="str">
        <f t="shared" ca="1" si="2"/>
        <v/>
      </c>
      <c r="G29" s="20">
        <f t="shared" ca="1" si="1"/>
        <v>-137</v>
      </c>
      <c r="H29" s="19">
        <f t="shared" ca="1" si="3"/>
        <v>3.27281414237936E-2</v>
      </c>
      <c r="I29" s="19"/>
      <c r="J29" s="19"/>
    </row>
    <row r="30" spans="2:22" x14ac:dyDescent="0.25">
      <c r="B30" s="3">
        <v>22</v>
      </c>
      <c r="C30" s="20">
        <f ca="1">OFFSET(DATA!$A$4,$B30+LOOK!$R$3*60+LOOK!$E$3*120,LOOK!$C$3)</f>
        <v>28</v>
      </c>
      <c r="D30" s="20">
        <f ca="1">OFFSET(DATA!$A$34,$B30+LOOK!$R$3*60+LOOK!$E$3*120,LOOK!$C$3)</f>
        <v>681</v>
      </c>
      <c r="E30" s="20" t="str">
        <f t="shared" ca="1" si="0"/>
        <v/>
      </c>
      <c r="F30" s="19" t="str">
        <f t="shared" ca="1" si="2"/>
        <v/>
      </c>
      <c r="G30" s="20">
        <f t="shared" ca="1" si="1"/>
        <v>-313</v>
      </c>
      <c r="H30" s="19">
        <f t="shared" ca="1" si="3"/>
        <v>7.4773053033922593E-2</v>
      </c>
      <c r="I30" s="19"/>
      <c r="J30" s="19"/>
    </row>
    <row r="31" spans="2:22" x14ac:dyDescent="0.25">
      <c r="B31" s="3">
        <v>23</v>
      </c>
      <c r="C31" s="20">
        <f ca="1">OFFSET(DATA!$A$4,$B31+LOOK!$R$3*60+LOOK!$E$3*120,LOOK!$C$3)</f>
        <v>0</v>
      </c>
      <c r="D31" s="20">
        <f ca="1">OFFSET(DATA!$A$34,$B31+LOOK!$R$3*60+LOOK!$E$3*120,LOOK!$C$3)</f>
        <v>907</v>
      </c>
      <c r="E31" s="20" t="str">
        <f t="shared" ca="1" si="0"/>
        <v/>
      </c>
      <c r="F31" s="19" t="str">
        <f t="shared" ca="1" si="2"/>
        <v/>
      </c>
      <c r="G31" s="20">
        <f t="shared" ca="1" si="1"/>
        <v>-454</v>
      </c>
      <c r="H31" s="19">
        <f t="shared" ca="1" si="3"/>
        <v>0.10845676063067368</v>
      </c>
      <c r="I31" s="19"/>
      <c r="J31" s="19"/>
    </row>
    <row r="32" spans="2:22" x14ac:dyDescent="0.25">
      <c r="B32" s="7">
        <v>24</v>
      </c>
      <c r="C32" s="22">
        <f ca="1">OFFSET(DATA!$A$4,$B32+LOOK!$R$3*60+LOOK!$E$3*120,LOOK!$C$3)</f>
        <v>0</v>
      </c>
      <c r="D32" s="22">
        <f ca="1">OFFSET(DATA!$A$34,$B32+LOOK!$R$3*60+LOOK!$E$3*120,LOOK!$C$3)</f>
        <v>373</v>
      </c>
      <c r="E32" s="22" t="str">
        <f t="shared" ca="1" si="0"/>
        <v/>
      </c>
      <c r="F32" s="23" t="str">
        <f t="shared" ca="1" si="2"/>
        <v/>
      </c>
      <c r="G32" s="22">
        <f t="shared" ca="1" si="1"/>
        <v>-187</v>
      </c>
      <c r="H32" s="23">
        <f t="shared" ca="1" si="3"/>
        <v>4.4672718585762064E-2</v>
      </c>
      <c r="I32" s="19"/>
      <c r="J32" s="19"/>
    </row>
    <row r="33" spans="2:7" x14ac:dyDescent="0.25">
      <c r="B33" s="3">
        <v>25</v>
      </c>
      <c r="C33" s="20">
        <f ca="1">SUM(C9:C32)</f>
        <v>167</v>
      </c>
      <c r="D33" s="20">
        <f ca="1">SUM(D9:D32)</f>
        <v>8692</v>
      </c>
      <c r="E33" s="20">
        <f ca="1">SUM(E9:E32)</f>
        <v>0</v>
      </c>
      <c r="F33" s="20"/>
      <c r="G33" s="20">
        <f ca="1">SUM(G9:G32)</f>
        <v>-4186</v>
      </c>
    </row>
  </sheetData>
  <customSheetViews>
    <customSheetView guid="{8D39929F-4FE8-4444-AB1C-DC054200058A}" showRuler="0">
      <selection activeCell="G5" sqref="G5"/>
      <pageMargins left="0.75" right="0.75" top="1" bottom="1" header="0.5" footer="0.5"/>
      <pageSetup orientation="portrait" horizontalDpi="4294967293" verticalDpi="0" r:id="rId1"/>
      <headerFooter alignWithMargins="0"/>
    </customSheetView>
    <customSheetView guid="{378CB72F-0FE0-4B46-BBC2-F0EE8D83D535}" state="hidden" showRuler="0">
      <selection activeCell="G9" sqref="G9"/>
      <pageMargins left="0.75" right="0.75" top="1" bottom="1" header="0.5" footer="0.5"/>
      <pageSetup orientation="portrait" horizontalDpi="4294967293" verticalDpi="0" r:id="rId2"/>
      <headerFooter alignWithMargins="0"/>
    </customSheetView>
  </customSheetViews>
  <phoneticPr fontId="0" type="noConversion"/>
  <pageMargins left="0.75" right="0.75" top="1" bottom="1" header="0.5" footer="0.5"/>
  <pageSetup orientation="portrait" horizontalDpi="4294967293" verticalDpi="1200"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2289" r:id="rId6" name="Spinner 1">
              <controlPr defaultSize="0" autoPict="0">
                <anchor moveWithCells="1" sizeWithCells="1">
                  <from>
                    <xdr:col>1</xdr:col>
                    <xdr:colOff>45720</xdr:colOff>
                    <xdr:row>4</xdr:row>
                    <xdr:rowOff>7620</xdr:rowOff>
                  </from>
                  <to>
                    <xdr:col>1</xdr:col>
                    <xdr:colOff>289560</xdr:colOff>
                    <xdr:row>6</xdr:row>
                    <xdr:rowOff>7620</xdr:rowOff>
                  </to>
                </anchor>
              </controlPr>
            </control>
          </mc:Choice>
        </mc:AlternateContent>
        <mc:AlternateContent xmlns:mc="http://schemas.openxmlformats.org/markup-compatibility/2006">
          <mc:Choice Requires="x14">
            <control shapeId="12290" r:id="rId7" name="Spinner 2">
              <controlPr defaultSize="0" autoPict="0">
                <anchor moveWithCells="1" sizeWithCells="1">
                  <from>
                    <xdr:col>2</xdr:col>
                    <xdr:colOff>121920</xdr:colOff>
                    <xdr:row>3</xdr:row>
                    <xdr:rowOff>137160</xdr:rowOff>
                  </from>
                  <to>
                    <xdr:col>2</xdr:col>
                    <xdr:colOff>365760</xdr:colOff>
                    <xdr:row>5</xdr:row>
                    <xdr:rowOff>137160</xdr:rowOff>
                  </to>
                </anchor>
              </controlPr>
            </control>
          </mc:Choice>
        </mc:AlternateContent>
        <mc:AlternateContent xmlns:mc="http://schemas.openxmlformats.org/markup-compatibility/2006">
          <mc:Choice Requires="x14">
            <control shapeId="12291" r:id="rId8" name="Spinner 3">
              <controlPr defaultSize="0" autoPict="0">
                <anchor moveWithCells="1" sizeWithCells="1">
                  <from>
                    <xdr:col>3</xdr:col>
                    <xdr:colOff>106680</xdr:colOff>
                    <xdr:row>4</xdr:row>
                    <xdr:rowOff>0</xdr:rowOff>
                  </from>
                  <to>
                    <xdr:col>3</xdr:col>
                    <xdr:colOff>342900</xdr:colOff>
                    <xdr:row>6</xdr:row>
                    <xdr:rowOff>0</xdr:rowOff>
                  </to>
                </anchor>
              </controlPr>
            </control>
          </mc:Choice>
        </mc:AlternateContent>
        <mc:AlternateContent xmlns:mc="http://schemas.openxmlformats.org/markup-compatibility/2006">
          <mc:Choice Requires="x14">
            <control shapeId="12292" r:id="rId9" name="Spinner 4">
              <controlPr defaultSize="0" autoPict="0">
                <anchor moveWithCells="1" sizeWithCells="1">
                  <from>
                    <xdr:col>4</xdr:col>
                    <xdr:colOff>137160</xdr:colOff>
                    <xdr:row>3</xdr:row>
                    <xdr:rowOff>137160</xdr:rowOff>
                  </from>
                  <to>
                    <xdr:col>4</xdr:col>
                    <xdr:colOff>373380</xdr:colOff>
                    <xdr:row>5</xdr:row>
                    <xdr:rowOff>137160</xdr:rowOff>
                  </to>
                </anchor>
              </controlPr>
            </control>
          </mc:Choice>
        </mc:AlternateContent>
        <mc:AlternateContent xmlns:mc="http://schemas.openxmlformats.org/markup-compatibility/2006">
          <mc:Choice Requires="x14">
            <control shapeId="12293" r:id="rId10" name="Spinner 5">
              <controlPr defaultSize="0" autoPict="0">
                <anchor moveWithCells="1" sizeWithCells="1">
                  <from>
                    <xdr:col>5</xdr:col>
                    <xdr:colOff>137160</xdr:colOff>
                    <xdr:row>4</xdr:row>
                    <xdr:rowOff>7620</xdr:rowOff>
                  </from>
                  <to>
                    <xdr:col>5</xdr:col>
                    <xdr:colOff>373380</xdr:colOff>
                    <xdr:row>6</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Chart</vt:lpstr>
      <vt:lpstr>Table</vt:lpstr>
      <vt:lpstr>Month</vt:lpstr>
      <vt:lpstr>Rank</vt:lpstr>
      <vt:lpstr>Number</vt:lpstr>
      <vt:lpstr>Definitions</vt:lpstr>
      <vt:lpstr>DATA</vt:lpstr>
      <vt:lpstr>LOOK</vt:lpstr>
      <vt:lpstr>LN</vt:lpstr>
      <vt:lpstr>Log Data Change</vt:lpstr>
      <vt:lpstr>Queries</vt:lpstr>
      <vt:lpstr>Chart!Print_Area</vt:lpstr>
      <vt:lpstr>Month!Print_Area</vt:lpstr>
      <vt:lpstr>Number!Print_Area</vt:lpstr>
      <vt:lpstr>Rank!Print_Area</vt:lpstr>
      <vt:lpstr>Table!Print_Area</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Dietrich</dc:creator>
  <cp:lastModifiedBy>Jin, Carrie</cp:lastModifiedBy>
  <cp:lastPrinted>2007-08-22T15:49:19Z</cp:lastPrinted>
  <dcterms:created xsi:type="dcterms:W3CDTF">2007-06-08T13:48:04Z</dcterms:created>
  <dcterms:modified xsi:type="dcterms:W3CDTF">2021-05-19T16:51:59Z</dcterms:modified>
</cp:coreProperties>
</file>