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6-17\Monitoring Website - Content\All Program Review Tools\WP\"/>
    </mc:Choice>
  </mc:AlternateContent>
  <bookViews>
    <workbookView xWindow="0" yWindow="0" windowWidth="25200" windowHeight="11385" activeTab="7"/>
  </bookViews>
  <sheets>
    <sheet name="PREP" sheetId="27" r:id="rId1"/>
    <sheet name="RESEA" sheetId="25" r:id="rId2"/>
    <sheet name="Jobseekers" sheetId="11" r:id="rId3"/>
    <sheet name="Job Orders" sheetId="23" r:id="rId4"/>
    <sheet name="Mgmt. Process" sheetId="26" r:id="rId5"/>
    <sheet name="Credentialing" sheetId="30" r:id="rId6"/>
    <sheet name="Totals" sheetId="18" r:id="rId7"/>
    <sheet name="Sample" sheetId="28" r:id="rId8"/>
    <sheet name="Sheet1" sheetId="22" state="hidden" r:id="rId9"/>
  </sheets>
  <externalReferences>
    <externalReference r:id="rId10"/>
  </externalReferences>
  <definedNames>
    <definedName name="Analysts">Sheet1!$B$1:$B$5</definedName>
    <definedName name="_xlnm.Print_Area" localSheetId="5">Credentialing!$A$1:$D$12</definedName>
    <definedName name="_xlnm.Print_Area" localSheetId="3">'Job Orders'!$A$1:$D$71</definedName>
    <definedName name="_xlnm.Print_Area" localSheetId="2">Jobseekers!$A$1:$D$79</definedName>
    <definedName name="_xlnm.Print_Area" localSheetId="4">'Mgmt. Process'!$A$1:$D$15</definedName>
    <definedName name="_xlnm.Print_Area" localSheetId="0">PREP!$A$1:$C$19</definedName>
    <definedName name="_xlnm.Print_Area" localSheetId="1">RESEA!$A$1:$C$37</definedName>
    <definedName name="_xlnm.Print_Area" localSheetId="6">Totals!$A$26:$H$78</definedName>
    <definedName name="QAA">Sheet1!$D$1:$D$4</definedName>
    <definedName name="QAB">Sheet1!$D$1:$D$3</definedName>
    <definedName name="QAC">Sheet1!$F$1:$F$3</definedName>
    <definedName name="QAD">Sheet1!$D$1:$D$6</definedName>
    <definedName name="RWBs">Sheet1!$A$1:$A$25</definedName>
    <definedName name="yn">Sheet1!$F$1:$F$3</definedName>
  </definedNames>
  <calcPr calcId="152511"/>
  <customWorkbookViews>
    <customWorkbookView name="mcdonalk - Personal View" guid="{8BADEEF2-3F9E-4E5E-964F-4A296CCC2119}" mergeInterval="0" personalView="1" maximized="1" xWindow="1" yWindow="1" windowWidth="1276" windowHeight="550" tabRatio="911" activeSheetId="4"/>
    <customWorkbookView name="wesjoht - Personal View" guid="{0BB5C046-3835-4751-A372-A631C7B5E58A}" mergeInterval="0" personalView="1" maximized="1" windowWidth="1020" windowHeight="596" tabRatio="911" activeSheetId="1"/>
    <customWorkbookView name="AWI0JML - Personal View" guid="{C88B22A9-CAE7-456F-836A-B1884D2FB5B4}" mergeInterval="0" personalView="1" maximized="1" windowWidth="1217" windowHeight="528" tabRatio="620" activeSheetId="2"/>
    <customWorkbookView name="J1BKM - Personal View" guid="{F87D30DD-8E44-447F-8E54-F338AC2672B6}" mergeInterval="0" personalView="1" maximized="1" windowWidth="1276" windowHeight="569" tabRatio="911" activeSheetId="3"/>
    <customWorkbookView name="mcneild - Personal View" guid="{D0A6BC74-9105-4D3F-9753-A795205DF704}" mergeInterval="0" personalView="1" maximized="1" xWindow="1" yWindow="1" windowWidth="1020" windowHeight="547" tabRatio="911" activeSheetId="8"/>
    <customWorkbookView name="losiewj - Personal View" guid="{3E4EE452-FFE4-4431-8D68-A98A9DBE99B0}" mergeInterval="0" personalView="1" maximized="1" xWindow="1" yWindow="1" windowWidth="1223" windowHeight="447" tabRatio="911" activeSheetId="7"/>
  </customWorkbookViews>
</workbook>
</file>

<file path=xl/calcChain.xml><?xml version="1.0" encoding="utf-8"?>
<calcChain xmlns="http://schemas.openxmlformats.org/spreadsheetml/2006/main">
  <c r="G86" i="18" l="1"/>
  <c r="F11" i="23" l="1"/>
  <c r="G11" i="23"/>
  <c r="H11" i="23"/>
  <c r="I11" i="23"/>
  <c r="J11" i="23"/>
  <c r="K11" i="23"/>
  <c r="L11" i="23"/>
  <c r="M11" i="23"/>
  <c r="N11" i="23"/>
  <c r="O11" i="23"/>
  <c r="P11" i="23"/>
  <c r="Q11" i="23"/>
  <c r="R11" i="23"/>
  <c r="S11" i="23"/>
  <c r="T11" i="23"/>
  <c r="U11" i="23"/>
  <c r="V11" i="23"/>
  <c r="W11" i="23"/>
  <c r="X11" i="23"/>
  <c r="E11" i="23"/>
  <c r="K50" i="18" l="1"/>
  <c r="K46" i="18"/>
  <c r="D135" i="18"/>
  <c r="D136" i="18"/>
  <c r="G127" i="18"/>
  <c r="G124" i="18"/>
  <c r="G108" i="18"/>
  <c r="G105" i="18"/>
  <c r="G93" i="18"/>
  <c r="G85" i="18"/>
  <c r="H82" i="18"/>
  <c r="H3" i="18"/>
  <c r="G41" i="18"/>
  <c r="G37" i="18"/>
  <c r="G28" i="18"/>
  <c r="H25" i="18"/>
  <c r="F62" i="23"/>
  <c r="G62" i="23"/>
  <c r="H62" i="23"/>
  <c r="I62" i="23"/>
  <c r="J62" i="23"/>
  <c r="K62" i="23"/>
  <c r="L62" i="23"/>
  <c r="M62" i="23"/>
  <c r="N62" i="23"/>
  <c r="O62" i="23"/>
  <c r="P62" i="23"/>
  <c r="Q62" i="23"/>
  <c r="R62" i="23"/>
  <c r="S62" i="23"/>
  <c r="T62" i="23"/>
  <c r="U62" i="23"/>
  <c r="V62" i="23"/>
  <c r="W62" i="23"/>
  <c r="X62" i="23"/>
  <c r="F50" i="23"/>
  <c r="G50" i="23"/>
  <c r="H50" i="23"/>
  <c r="I50" i="23"/>
  <c r="J50" i="23"/>
  <c r="K50" i="23"/>
  <c r="L50" i="23"/>
  <c r="M50" i="23"/>
  <c r="N50" i="23"/>
  <c r="O50" i="23"/>
  <c r="P50" i="23"/>
  <c r="Q50" i="23"/>
  <c r="R50" i="23"/>
  <c r="S50" i="23"/>
  <c r="T50" i="23"/>
  <c r="U50" i="23"/>
  <c r="V50" i="23"/>
  <c r="W50" i="23"/>
  <c r="X50" i="23"/>
  <c r="F43" i="23"/>
  <c r="G43" i="23"/>
  <c r="H43" i="23"/>
  <c r="I43" i="23"/>
  <c r="J43" i="23"/>
  <c r="K43" i="23"/>
  <c r="L43" i="23"/>
  <c r="M43" i="23"/>
  <c r="N43" i="23"/>
  <c r="O43" i="23"/>
  <c r="P43" i="23"/>
  <c r="Q43" i="23"/>
  <c r="R43" i="23"/>
  <c r="S43" i="23"/>
  <c r="T43" i="23"/>
  <c r="U43" i="23"/>
  <c r="V43" i="23"/>
  <c r="W43" i="23"/>
  <c r="X43" i="23"/>
  <c r="F44" i="23"/>
  <c r="G44" i="23"/>
  <c r="H44" i="23"/>
  <c r="I44" i="23"/>
  <c r="J44" i="23"/>
  <c r="K44" i="23"/>
  <c r="L44" i="23"/>
  <c r="M44" i="23"/>
  <c r="N44" i="23"/>
  <c r="O44" i="23"/>
  <c r="P44" i="23"/>
  <c r="Q44" i="23"/>
  <c r="R44" i="23"/>
  <c r="S44" i="23"/>
  <c r="T44" i="23"/>
  <c r="U44" i="23"/>
  <c r="V44" i="23"/>
  <c r="W44" i="23"/>
  <c r="X44" i="23"/>
  <c r="F45" i="23"/>
  <c r="G45" i="23"/>
  <c r="H45" i="23"/>
  <c r="I45" i="23"/>
  <c r="J45" i="23"/>
  <c r="K45" i="23"/>
  <c r="L45" i="23"/>
  <c r="M45" i="23"/>
  <c r="N45" i="23"/>
  <c r="O45" i="23"/>
  <c r="P45" i="23"/>
  <c r="Q45" i="23"/>
  <c r="R45" i="23"/>
  <c r="S45" i="23"/>
  <c r="T45" i="23"/>
  <c r="U45" i="23"/>
  <c r="V45" i="23"/>
  <c r="W45" i="23"/>
  <c r="X45" i="23"/>
  <c r="F46" i="23"/>
  <c r="G46" i="23"/>
  <c r="H46" i="23"/>
  <c r="I46" i="23"/>
  <c r="J46" i="23"/>
  <c r="K46" i="23"/>
  <c r="L46" i="23"/>
  <c r="M46" i="23"/>
  <c r="N46" i="23"/>
  <c r="O46" i="23"/>
  <c r="P46" i="23"/>
  <c r="Q46" i="23"/>
  <c r="R46" i="23"/>
  <c r="S46" i="23"/>
  <c r="T46" i="23"/>
  <c r="U46" i="23"/>
  <c r="V46" i="23"/>
  <c r="W46" i="23"/>
  <c r="X46" i="23"/>
  <c r="F47" i="23"/>
  <c r="G47" i="23"/>
  <c r="H47" i="23"/>
  <c r="I47" i="23"/>
  <c r="J47" i="23"/>
  <c r="K47" i="23"/>
  <c r="L47" i="23"/>
  <c r="M47" i="23"/>
  <c r="N47" i="23"/>
  <c r="O47" i="23"/>
  <c r="P47" i="23"/>
  <c r="Q47" i="23"/>
  <c r="R47" i="23"/>
  <c r="S47" i="23"/>
  <c r="T47" i="23"/>
  <c r="U47" i="23"/>
  <c r="V47" i="23"/>
  <c r="W47" i="23"/>
  <c r="X47" i="23"/>
  <c r="E62" i="23"/>
  <c r="E50" i="23"/>
  <c r="E44" i="23"/>
  <c r="E45" i="23"/>
  <c r="E46" i="23"/>
  <c r="E47" i="23"/>
  <c r="E43" i="23"/>
  <c r="F34" i="23"/>
  <c r="G34" i="23"/>
  <c r="H34" i="23"/>
  <c r="I34" i="23"/>
  <c r="J34" i="23"/>
  <c r="K34" i="23"/>
  <c r="L34" i="23"/>
  <c r="M34" i="23"/>
  <c r="N34" i="23"/>
  <c r="O34" i="23"/>
  <c r="P34" i="23"/>
  <c r="Q34" i="23"/>
  <c r="R34" i="23"/>
  <c r="S34" i="23"/>
  <c r="T34" i="23"/>
  <c r="U34" i="23"/>
  <c r="V34" i="23"/>
  <c r="W34" i="23"/>
  <c r="X34" i="23"/>
  <c r="E34" i="23"/>
  <c r="F30" i="23"/>
  <c r="G30" i="23"/>
  <c r="H30" i="23"/>
  <c r="I30" i="23"/>
  <c r="J30" i="23"/>
  <c r="K30" i="23"/>
  <c r="L30" i="23"/>
  <c r="M30" i="23"/>
  <c r="N30" i="23"/>
  <c r="O30" i="23"/>
  <c r="P30" i="23"/>
  <c r="Q30" i="23"/>
  <c r="R30" i="23"/>
  <c r="S30" i="23"/>
  <c r="T30" i="23"/>
  <c r="U30" i="23"/>
  <c r="V30" i="23"/>
  <c r="W30" i="23"/>
  <c r="X30" i="23"/>
  <c r="E30" i="23"/>
  <c r="F17" i="23"/>
  <c r="G17" i="23"/>
  <c r="H17" i="23"/>
  <c r="I17" i="23"/>
  <c r="J17" i="23"/>
  <c r="K17" i="23"/>
  <c r="L17" i="23"/>
  <c r="M17" i="23"/>
  <c r="N17" i="23"/>
  <c r="O17" i="23"/>
  <c r="P17" i="23"/>
  <c r="Q17" i="23"/>
  <c r="R17" i="23"/>
  <c r="S17" i="23"/>
  <c r="T17" i="23"/>
  <c r="U17" i="23"/>
  <c r="V17" i="23"/>
  <c r="W17" i="23"/>
  <c r="X17" i="23"/>
  <c r="E17" i="23"/>
  <c r="F2" i="23"/>
  <c r="G2" i="23"/>
  <c r="H2" i="23"/>
  <c r="I2" i="23"/>
  <c r="J2" i="23"/>
  <c r="K2" i="23"/>
  <c r="L2" i="23"/>
  <c r="M2" i="23"/>
  <c r="N2" i="23"/>
  <c r="O2" i="23"/>
  <c r="P2" i="23"/>
  <c r="Q2" i="23"/>
  <c r="R2" i="23"/>
  <c r="S2" i="23"/>
  <c r="T2" i="23"/>
  <c r="U2" i="23"/>
  <c r="V2" i="23"/>
  <c r="W2" i="23"/>
  <c r="X2" i="23"/>
  <c r="F3" i="23"/>
  <c r="G3" i="23"/>
  <c r="H3" i="23"/>
  <c r="I3" i="23"/>
  <c r="J3" i="23"/>
  <c r="K3" i="23"/>
  <c r="L3" i="23"/>
  <c r="M3" i="23"/>
  <c r="N3" i="23"/>
  <c r="O3" i="23"/>
  <c r="P3" i="23"/>
  <c r="Q3" i="23"/>
  <c r="R3" i="23"/>
  <c r="S3" i="23"/>
  <c r="T3" i="23"/>
  <c r="U3" i="23"/>
  <c r="V3" i="23"/>
  <c r="W3" i="23"/>
  <c r="X3" i="23"/>
  <c r="F4" i="23"/>
  <c r="G4" i="23"/>
  <c r="H4" i="23"/>
  <c r="I4" i="23"/>
  <c r="J4" i="23"/>
  <c r="K4" i="23"/>
  <c r="L4" i="23"/>
  <c r="M4" i="23"/>
  <c r="N4" i="23"/>
  <c r="O4" i="23"/>
  <c r="P4" i="23"/>
  <c r="Q4" i="23"/>
  <c r="R4" i="23"/>
  <c r="S4" i="23"/>
  <c r="T4" i="23"/>
  <c r="U4" i="23"/>
  <c r="V4" i="23"/>
  <c r="W4" i="23"/>
  <c r="X4" i="23"/>
  <c r="F5" i="23"/>
  <c r="G5" i="23"/>
  <c r="H5" i="23"/>
  <c r="I5" i="23"/>
  <c r="J5" i="23"/>
  <c r="K5" i="23"/>
  <c r="L5" i="23"/>
  <c r="M5" i="23"/>
  <c r="N5" i="23"/>
  <c r="O5" i="23"/>
  <c r="P5" i="23"/>
  <c r="Q5" i="23"/>
  <c r="R5" i="23"/>
  <c r="S5" i="23"/>
  <c r="T5" i="23"/>
  <c r="U5" i="23"/>
  <c r="V5" i="23"/>
  <c r="W5" i="23"/>
  <c r="X5" i="23"/>
  <c r="E5" i="23"/>
  <c r="E4" i="23"/>
  <c r="E3" i="23"/>
  <c r="E2" i="23"/>
  <c r="AC1" i="23"/>
  <c r="AB1" i="23"/>
  <c r="AA1" i="23"/>
  <c r="Z1" i="23"/>
  <c r="Y1" i="23"/>
  <c r="F1" i="23"/>
  <c r="G1" i="23" s="1"/>
  <c r="H1" i="23" s="1"/>
  <c r="I1" i="23" s="1"/>
  <c r="J1" i="23" s="1"/>
  <c r="K1" i="23" s="1"/>
  <c r="L1" i="23" s="1"/>
  <c r="M1" i="23" s="1"/>
  <c r="N1" i="23" s="1"/>
  <c r="O1" i="23" s="1"/>
  <c r="P1" i="23" s="1"/>
  <c r="Q1" i="23" s="1"/>
  <c r="R1" i="23" s="1"/>
  <c r="S1" i="23" s="1"/>
  <c r="T1" i="23" s="1"/>
  <c r="U1" i="23" s="1"/>
  <c r="V1" i="23" s="1"/>
  <c r="W1" i="23" s="1"/>
  <c r="X1" i="23" s="1"/>
  <c r="E1" i="23"/>
  <c r="G1" i="11"/>
  <c r="H1" i="11"/>
  <c r="I1" i="11"/>
  <c r="J1" i="11"/>
  <c r="K1" i="11"/>
  <c r="L1" i="11"/>
  <c r="M1" i="11"/>
  <c r="N1" i="11"/>
  <c r="O1" i="11"/>
  <c r="P1" i="11"/>
  <c r="Q1" i="11"/>
  <c r="R1" i="11"/>
  <c r="S1" i="11"/>
  <c r="T1" i="11"/>
  <c r="U1" i="11"/>
  <c r="V1" i="11"/>
  <c r="W1" i="11"/>
  <c r="X1" i="11"/>
  <c r="Y1" i="11"/>
  <c r="Z1" i="11"/>
  <c r="AA1" i="11"/>
  <c r="AB1" i="11"/>
  <c r="AC1" i="11"/>
  <c r="AD1" i="11"/>
  <c r="AE1" i="11"/>
  <c r="AF1" i="11"/>
  <c r="AG1" i="11"/>
  <c r="AH1" i="11"/>
  <c r="F1" i="11"/>
  <c r="E1" i="11"/>
  <c r="F2" i="11"/>
  <c r="G2" i="11"/>
  <c r="H2" i="11"/>
  <c r="I2" i="11"/>
  <c r="J2" i="11"/>
  <c r="K2" i="11"/>
  <c r="L2" i="11"/>
  <c r="M2" i="11"/>
  <c r="N2" i="11"/>
  <c r="O2" i="11"/>
  <c r="P2" i="11"/>
  <c r="Q2" i="11"/>
  <c r="R2" i="11"/>
  <c r="S2" i="11"/>
  <c r="T2" i="11"/>
  <c r="U2" i="11"/>
  <c r="V2" i="11"/>
  <c r="W2" i="11"/>
  <c r="X2" i="11"/>
  <c r="Y2" i="11"/>
  <c r="Z2" i="11"/>
  <c r="AA2" i="11"/>
  <c r="AB2" i="11"/>
  <c r="AC2" i="11"/>
  <c r="AD2" i="11"/>
  <c r="AE2" i="11"/>
  <c r="AF2" i="11"/>
  <c r="AG2" i="11"/>
  <c r="AH2" i="11"/>
  <c r="F3" i="11"/>
  <c r="G3" i="11"/>
  <c r="H3" i="11"/>
  <c r="I3" i="11"/>
  <c r="J3" i="11"/>
  <c r="K3" i="11"/>
  <c r="L3" i="11"/>
  <c r="M3" i="11"/>
  <c r="N3" i="11"/>
  <c r="O3" i="11"/>
  <c r="P3" i="11"/>
  <c r="Q3" i="11"/>
  <c r="R3" i="11"/>
  <c r="S3" i="11"/>
  <c r="T3" i="11"/>
  <c r="U3" i="11"/>
  <c r="V3" i="11"/>
  <c r="W3" i="11"/>
  <c r="X3" i="11"/>
  <c r="Y3" i="11"/>
  <c r="Z3" i="11"/>
  <c r="AA3" i="11"/>
  <c r="AB3" i="11"/>
  <c r="AC3" i="11"/>
  <c r="AD3" i="11"/>
  <c r="AE3" i="11"/>
  <c r="AF3" i="11"/>
  <c r="AG3" i="11"/>
  <c r="AH3"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E5" i="11"/>
  <c r="E4" i="11"/>
  <c r="E3" i="11"/>
  <c r="E2" i="11"/>
  <c r="F10" i="25"/>
  <c r="G10" i="25"/>
  <c r="H10" i="25"/>
  <c r="I10" i="25"/>
  <c r="J10" i="25"/>
  <c r="K10" i="25"/>
  <c r="L10" i="25"/>
  <c r="M10" i="25"/>
  <c r="N10" i="25"/>
  <c r="E10" i="25"/>
  <c r="F15" i="25"/>
  <c r="G15" i="25"/>
  <c r="H15" i="25"/>
  <c r="H18" i="25" s="1"/>
  <c r="I15" i="25"/>
  <c r="J15" i="25"/>
  <c r="K15" i="25"/>
  <c r="L15" i="25"/>
  <c r="L20" i="25" s="1"/>
  <c r="M15" i="25"/>
  <c r="N15" i="25"/>
  <c r="E15" i="25"/>
  <c r="F23" i="25"/>
  <c r="G23" i="25"/>
  <c r="H23" i="25"/>
  <c r="I23" i="25"/>
  <c r="J23" i="25"/>
  <c r="K23" i="25"/>
  <c r="L23" i="25"/>
  <c r="M23" i="25"/>
  <c r="N23" i="25"/>
  <c r="E23" i="25"/>
  <c r="E28" i="25"/>
  <c r="E27" i="25"/>
  <c r="E13" i="27"/>
  <c r="F8" i="25"/>
  <c r="G8" i="25"/>
  <c r="H8" i="25"/>
  <c r="I8" i="25"/>
  <c r="J8" i="25"/>
  <c r="K8" i="25"/>
  <c r="L8" i="25"/>
  <c r="M8" i="25"/>
  <c r="N8" i="25"/>
  <c r="F9" i="25"/>
  <c r="G9" i="25"/>
  <c r="H9" i="25"/>
  <c r="I9" i="25"/>
  <c r="J9" i="25"/>
  <c r="K9" i="25"/>
  <c r="L9" i="25"/>
  <c r="M9" i="25"/>
  <c r="N9" i="25"/>
  <c r="F11" i="25"/>
  <c r="G11" i="25"/>
  <c r="H11" i="25"/>
  <c r="I11" i="25"/>
  <c r="J11" i="25"/>
  <c r="K11" i="25"/>
  <c r="L11" i="25"/>
  <c r="M11" i="25"/>
  <c r="N11" i="25"/>
  <c r="F12" i="25"/>
  <c r="G12" i="25"/>
  <c r="H12" i="25"/>
  <c r="I12" i="25"/>
  <c r="J12" i="25"/>
  <c r="K12" i="25"/>
  <c r="L12" i="25"/>
  <c r="M12" i="25"/>
  <c r="N12" i="25"/>
  <c r="F13" i="25"/>
  <c r="G13" i="25"/>
  <c r="H13" i="25"/>
  <c r="I13" i="25"/>
  <c r="J13" i="25"/>
  <c r="K13" i="25"/>
  <c r="L13" i="25"/>
  <c r="M13" i="25"/>
  <c r="N13" i="25"/>
  <c r="F14" i="25"/>
  <c r="G14" i="25"/>
  <c r="G18" i="25" s="1"/>
  <c r="H14" i="25"/>
  <c r="I14" i="25"/>
  <c r="J14" i="25"/>
  <c r="K14" i="25"/>
  <c r="K18" i="25" s="1"/>
  <c r="L14" i="25"/>
  <c r="M14" i="25"/>
  <c r="N14" i="25"/>
  <c r="F16" i="25"/>
  <c r="G16" i="25"/>
  <c r="H16" i="25"/>
  <c r="I16" i="25"/>
  <c r="J16" i="25"/>
  <c r="K16" i="25"/>
  <c r="L16" i="25"/>
  <c r="M16" i="25"/>
  <c r="N16" i="25"/>
  <c r="F17" i="25"/>
  <c r="F18" i="25" s="1"/>
  <c r="G17" i="25"/>
  <c r="H17" i="25"/>
  <c r="I17" i="25"/>
  <c r="J17" i="25"/>
  <c r="J18" i="25" s="1"/>
  <c r="K17" i="25"/>
  <c r="L17" i="25"/>
  <c r="M17" i="25"/>
  <c r="N17" i="25"/>
  <c r="N18" i="25" s="1"/>
  <c r="L18" i="25"/>
  <c r="F19" i="25"/>
  <c r="G19" i="25"/>
  <c r="H19" i="25"/>
  <c r="I19" i="25"/>
  <c r="J19" i="25"/>
  <c r="K19" i="25"/>
  <c r="L19" i="25"/>
  <c r="M19" i="25"/>
  <c r="N19" i="25"/>
  <c r="F20" i="25"/>
  <c r="H20" i="25"/>
  <c r="I20" i="25"/>
  <c r="J20" i="25"/>
  <c r="M20" i="25"/>
  <c r="N20" i="25"/>
  <c r="F21" i="25"/>
  <c r="G21" i="25"/>
  <c r="H21" i="25"/>
  <c r="I21" i="25"/>
  <c r="J21" i="25"/>
  <c r="K21" i="25"/>
  <c r="L21" i="25"/>
  <c r="M21" i="25"/>
  <c r="N21" i="25"/>
  <c r="F22" i="25"/>
  <c r="G22" i="25"/>
  <c r="H22" i="25"/>
  <c r="I22" i="25"/>
  <c r="J22" i="25"/>
  <c r="K22" i="25"/>
  <c r="L22" i="25"/>
  <c r="M22" i="25"/>
  <c r="N22" i="25"/>
  <c r="F24" i="25"/>
  <c r="G24" i="25"/>
  <c r="H24" i="25"/>
  <c r="I24" i="25"/>
  <c r="J24" i="25"/>
  <c r="K24" i="25"/>
  <c r="L24" i="25"/>
  <c r="M24" i="25"/>
  <c r="N24" i="25"/>
  <c r="E24" i="25"/>
  <c r="E22" i="25"/>
  <c r="E21" i="25"/>
  <c r="E19" i="25"/>
  <c r="E17" i="25"/>
  <c r="E16" i="25"/>
  <c r="E14" i="25"/>
  <c r="E13" i="25"/>
  <c r="E12" i="25"/>
  <c r="E11" i="25"/>
  <c r="E8" i="25"/>
  <c r="F2" i="25"/>
  <c r="F1" i="25" s="1"/>
  <c r="G2" i="25"/>
  <c r="H2" i="25"/>
  <c r="H1" i="25" s="1"/>
  <c r="I2" i="25"/>
  <c r="J2" i="25"/>
  <c r="K2" i="25"/>
  <c r="L2" i="25"/>
  <c r="M2" i="25"/>
  <c r="N2" i="25"/>
  <c r="F3" i="25"/>
  <c r="G3" i="25"/>
  <c r="H3" i="25"/>
  <c r="I3" i="25"/>
  <c r="J3" i="25"/>
  <c r="K3" i="25"/>
  <c r="L3" i="25"/>
  <c r="M3" i="25"/>
  <c r="N3" i="25"/>
  <c r="F4" i="25"/>
  <c r="G4" i="25"/>
  <c r="H4" i="25"/>
  <c r="I4" i="25"/>
  <c r="J4" i="25"/>
  <c r="K4" i="25"/>
  <c r="L4" i="25"/>
  <c r="M4" i="25"/>
  <c r="N4" i="25"/>
  <c r="F5" i="25"/>
  <c r="G5" i="25"/>
  <c r="H5" i="25"/>
  <c r="I5" i="25"/>
  <c r="J5" i="25"/>
  <c r="K5" i="25"/>
  <c r="L5" i="25"/>
  <c r="M5" i="25"/>
  <c r="N5" i="25"/>
  <c r="G1" i="25"/>
  <c r="I1" i="25"/>
  <c r="J1" i="25" s="1"/>
  <c r="K1" i="25" s="1"/>
  <c r="L1" i="25" s="1"/>
  <c r="M1" i="25" s="1"/>
  <c r="N1" i="25" s="1"/>
  <c r="E1" i="25"/>
  <c r="E5" i="25"/>
  <c r="E4" i="25"/>
  <c r="E3" i="25"/>
  <c r="E2" i="25"/>
  <c r="F8" i="27"/>
  <c r="G8" i="27"/>
  <c r="H8" i="27"/>
  <c r="I8" i="27"/>
  <c r="J8" i="27"/>
  <c r="K8" i="27"/>
  <c r="L8" i="27"/>
  <c r="M8" i="27"/>
  <c r="N8" i="27"/>
  <c r="F9" i="27"/>
  <c r="G9" i="27"/>
  <c r="H9" i="27"/>
  <c r="I9" i="27"/>
  <c r="J9" i="27"/>
  <c r="K9" i="27"/>
  <c r="L9" i="27"/>
  <c r="M9" i="27"/>
  <c r="N9" i="27"/>
  <c r="F10" i="27"/>
  <c r="G10" i="27"/>
  <c r="H10" i="27"/>
  <c r="I10" i="27"/>
  <c r="J10" i="27"/>
  <c r="K10" i="27"/>
  <c r="L10" i="27"/>
  <c r="M10" i="27"/>
  <c r="N10" i="27"/>
  <c r="F11" i="27"/>
  <c r="G11" i="27"/>
  <c r="H11" i="27"/>
  <c r="I11" i="27"/>
  <c r="J11" i="27"/>
  <c r="K11" i="27"/>
  <c r="L11" i="27"/>
  <c r="M11" i="27"/>
  <c r="N11" i="27"/>
  <c r="E11" i="27"/>
  <c r="E10" i="27"/>
  <c r="E9" i="27"/>
  <c r="E8" i="27"/>
  <c r="G1" i="27"/>
  <c r="H1" i="27"/>
  <c r="I1" i="27"/>
  <c r="J1" i="27"/>
  <c r="K1" i="27"/>
  <c r="L1" i="27"/>
  <c r="M1" i="27"/>
  <c r="N1" i="27"/>
  <c r="F1" i="27"/>
  <c r="E1" i="27"/>
  <c r="D150" i="18"/>
  <c r="G149" i="18"/>
  <c r="D149" i="18"/>
  <c r="C150" i="18"/>
  <c r="B150" i="18"/>
  <c r="A150" i="18"/>
  <c r="F149" i="18"/>
  <c r="C149" i="18"/>
  <c r="B149" i="18"/>
  <c r="A149" i="18"/>
  <c r="F2" i="27"/>
  <c r="G2" i="27"/>
  <c r="H2" i="27"/>
  <c r="I2" i="27"/>
  <c r="J2" i="27"/>
  <c r="K2" i="27"/>
  <c r="L2" i="27"/>
  <c r="M2" i="27"/>
  <c r="N2" i="27"/>
  <c r="F3" i="27"/>
  <c r="G3" i="27"/>
  <c r="H3" i="27"/>
  <c r="I3" i="27"/>
  <c r="J3" i="27"/>
  <c r="K3" i="27"/>
  <c r="L3" i="27"/>
  <c r="M3" i="27"/>
  <c r="N3" i="27"/>
  <c r="F4" i="27"/>
  <c r="G4" i="27"/>
  <c r="H4" i="27"/>
  <c r="I4" i="27"/>
  <c r="J4" i="27"/>
  <c r="K4" i="27"/>
  <c r="L4" i="27"/>
  <c r="M4" i="27"/>
  <c r="N4" i="27"/>
  <c r="F5" i="27"/>
  <c r="G5" i="27"/>
  <c r="H5" i="27"/>
  <c r="I5" i="27"/>
  <c r="J5" i="27"/>
  <c r="K5" i="27"/>
  <c r="L5" i="27"/>
  <c r="M5" i="27"/>
  <c r="N5" i="27"/>
  <c r="E5" i="27"/>
  <c r="E4" i="27"/>
  <c r="E3" i="27"/>
  <c r="E2" i="27"/>
  <c r="M18" i="25" l="1"/>
  <c r="I18" i="25"/>
  <c r="K20" i="25"/>
  <c r="G20" i="25"/>
  <c r="H139" i="18"/>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144" i="18" l="1"/>
  <c r="B144" i="18"/>
  <c r="F117" i="18"/>
  <c r="D117" i="18"/>
  <c r="C117" i="18"/>
  <c r="B117" i="18"/>
  <c r="A117" i="18"/>
  <c r="B90" i="18"/>
  <c r="B89" i="18"/>
  <c r="B91" i="18"/>
  <c r="B88" i="18"/>
  <c r="B87" i="18"/>
  <c r="B86" i="18"/>
  <c r="B85" i="18"/>
  <c r="H117" i="18" l="1"/>
  <c r="G117" i="18" s="1"/>
  <c r="A80" i="18"/>
  <c r="B80" i="18"/>
  <c r="C80" i="18"/>
  <c r="D80" i="18"/>
  <c r="F80" i="18"/>
  <c r="H80" i="18" s="1"/>
  <c r="E80" i="18" s="1"/>
  <c r="B51" i="18"/>
  <c r="A23" i="18"/>
  <c r="A22" i="18"/>
  <c r="A14" i="18"/>
  <c r="A15" i="18"/>
  <c r="A16" i="18"/>
  <c r="A17" i="18"/>
  <c r="A18" i="18"/>
  <c r="A19" i="18"/>
  <c r="A20" i="18"/>
  <c r="A21" i="18"/>
  <c r="A12" i="18"/>
  <c r="A9" i="18"/>
  <c r="A10" i="18"/>
  <c r="A6" i="18"/>
  <c r="A7" i="18"/>
  <c r="E117" i="18" l="1"/>
  <c r="G80" i="18"/>
  <c r="E10" i="26"/>
  <c r="E8" i="26"/>
  <c r="AQ55" i="23" l="1"/>
  <c r="AP55" i="23"/>
  <c r="AO55" i="23"/>
  <c r="AN55" i="23"/>
  <c r="AM55" i="23"/>
  <c r="AL55" i="23"/>
  <c r="AH55" i="23"/>
  <c r="AG55" i="23"/>
  <c r="AF55" i="23"/>
  <c r="AE55" i="23"/>
  <c r="AD55" i="23"/>
  <c r="AC55" i="23"/>
  <c r="AB55" i="23"/>
  <c r="F58" i="23" l="1"/>
  <c r="G58" i="23"/>
  <c r="H58" i="23"/>
  <c r="I58" i="23"/>
  <c r="J58" i="23"/>
  <c r="K58" i="23"/>
  <c r="L58" i="23"/>
  <c r="M58" i="23"/>
  <c r="N58" i="23"/>
  <c r="O58" i="23"/>
  <c r="P58" i="23"/>
  <c r="Q58" i="23"/>
  <c r="R58" i="23"/>
  <c r="S58" i="23"/>
  <c r="T58" i="23"/>
  <c r="U58" i="23"/>
  <c r="V58" i="23"/>
  <c r="W58" i="23"/>
  <c r="X58" i="23"/>
  <c r="E58" i="23"/>
  <c r="E18" i="11" l="1"/>
  <c r="E19" i="11" s="1"/>
  <c r="E20" i="11" l="1"/>
  <c r="B56" i="28"/>
  <c r="B57" i="28"/>
  <c r="B58" i="28"/>
  <c r="C56" i="28" l="1"/>
  <c r="D56" i="28"/>
  <c r="E56" i="28"/>
  <c r="F56" i="28"/>
  <c r="G56" i="28"/>
  <c r="H56" i="28"/>
  <c r="I56" i="28"/>
  <c r="J56" i="28"/>
  <c r="K56" i="28"/>
  <c r="L56" i="28"/>
  <c r="M56" i="28"/>
  <c r="N56" i="28"/>
  <c r="O56" i="28"/>
  <c r="P56" i="28"/>
  <c r="Q56" i="28"/>
  <c r="R56" i="28"/>
  <c r="S56" i="28"/>
  <c r="T56" i="28"/>
  <c r="U56" i="28"/>
  <c r="V56" i="28"/>
  <c r="W56" i="28"/>
  <c r="X56" i="28"/>
  <c r="Y56" i="28"/>
  <c r="Z56" i="28"/>
  <c r="AA56" i="28"/>
  <c r="AB56" i="28"/>
  <c r="AC56" i="28"/>
  <c r="AD56" i="28"/>
  <c r="AE56" i="28"/>
  <c r="AF56" i="28"/>
  <c r="AG56" i="28"/>
  <c r="AH56" i="28"/>
  <c r="AI56" i="28"/>
  <c r="AJ56" i="28"/>
  <c r="AK56" i="28"/>
  <c r="AL56" i="28"/>
  <c r="AM56" i="28"/>
  <c r="AN56" i="28"/>
  <c r="AO56" i="28"/>
  <c r="AP56" i="28"/>
  <c r="C57" i="28"/>
  <c r="D57" i="28"/>
  <c r="E57" i="28"/>
  <c r="F57" i="28"/>
  <c r="G57" i="28"/>
  <c r="H57" i="28"/>
  <c r="I57" i="28"/>
  <c r="J57" i="28"/>
  <c r="K57" i="28"/>
  <c r="L57" i="28"/>
  <c r="M57" i="28"/>
  <c r="N57" i="28"/>
  <c r="O57" i="28"/>
  <c r="P57" i="28"/>
  <c r="Q57" i="28"/>
  <c r="R57" i="28"/>
  <c r="S57" i="28"/>
  <c r="T57" i="28"/>
  <c r="U57" i="28"/>
  <c r="V57" i="28"/>
  <c r="W57" i="28"/>
  <c r="X57" i="28"/>
  <c r="Y57" i="28"/>
  <c r="Z57" i="28"/>
  <c r="AA57" i="28"/>
  <c r="AB57" i="28"/>
  <c r="AC57" i="28"/>
  <c r="AD57" i="28"/>
  <c r="AE57" i="28"/>
  <c r="AF57" i="28"/>
  <c r="AG57" i="28"/>
  <c r="AH57" i="28"/>
  <c r="AI57" i="28"/>
  <c r="AJ57" i="28"/>
  <c r="AK57" i="28"/>
  <c r="AL57" i="28"/>
  <c r="AM57" i="28"/>
  <c r="AN57" i="28"/>
  <c r="AO57" i="28"/>
  <c r="AP57" i="28"/>
  <c r="N14" i="27" l="1"/>
  <c r="L14" i="27"/>
  <c r="J14" i="27"/>
  <c r="K14" i="27"/>
  <c r="M14" i="27"/>
  <c r="B59" i="28"/>
  <c r="E34" i="11" s="1"/>
  <c r="E29" i="11" l="1"/>
  <c r="E35" i="11" l="1"/>
  <c r="E38" i="11" s="1"/>
  <c r="E30" i="11"/>
  <c r="E31" i="11" s="1"/>
  <c r="E39" i="11" l="1"/>
  <c r="E36" i="11"/>
  <c r="E37" i="11" s="1"/>
  <c r="F52" i="11"/>
  <c r="G52" i="11"/>
  <c r="H52" i="11"/>
  <c r="I52" i="11"/>
  <c r="J52" i="11"/>
  <c r="K52" i="11"/>
  <c r="L52" i="11"/>
  <c r="M52" i="11"/>
  <c r="N52" i="11"/>
  <c r="O52" i="11"/>
  <c r="P52" i="11"/>
  <c r="Q52" i="11"/>
  <c r="R52" i="11"/>
  <c r="S52" i="11"/>
  <c r="T52" i="11"/>
  <c r="T53" i="11" s="1"/>
  <c r="U52" i="11"/>
  <c r="V52" i="11"/>
  <c r="W52" i="11"/>
  <c r="X52" i="11"/>
  <c r="Y52" i="11"/>
  <c r="Z52" i="11"/>
  <c r="AA52" i="11"/>
  <c r="AB52" i="11"/>
  <c r="AC52" i="11"/>
  <c r="AD52" i="11"/>
  <c r="AE52" i="11"/>
  <c r="AF52" i="11"/>
  <c r="AG52" i="11"/>
  <c r="AH52" i="11"/>
  <c r="N54" i="11"/>
  <c r="T54" i="11"/>
  <c r="AD54" i="11"/>
  <c r="L55" i="11"/>
  <c r="N55" i="11"/>
  <c r="T55" i="11"/>
  <c r="V55" i="11"/>
  <c r="AB55" i="11"/>
  <c r="AD55" i="11"/>
  <c r="F56" i="11"/>
  <c r="L56" i="11"/>
  <c r="T56" i="11"/>
  <c r="X56" i="11"/>
  <c r="AD56" i="11"/>
  <c r="H57" i="11"/>
  <c r="L57" i="11"/>
  <c r="P57" i="11"/>
  <c r="T57" i="11"/>
  <c r="X57" i="11"/>
  <c r="AB57" i="11"/>
  <c r="AF57" i="11"/>
  <c r="E52" i="11"/>
  <c r="E56" i="11" l="1"/>
  <c r="E54" i="11"/>
  <c r="E53" i="11"/>
  <c r="E57" i="11"/>
  <c r="E55" i="11"/>
  <c r="AG54" i="11"/>
  <c r="AG53" i="11"/>
  <c r="AE54" i="11"/>
  <c r="AE53" i="11"/>
  <c r="AC54" i="11"/>
  <c r="AC53" i="11"/>
  <c r="AA54" i="11"/>
  <c r="AA53" i="11"/>
  <c r="Y54" i="11"/>
  <c r="Y53" i="11"/>
  <c r="W54" i="11"/>
  <c r="W53" i="11"/>
  <c r="U54" i="11"/>
  <c r="U53" i="11"/>
  <c r="S54" i="11"/>
  <c r="S53" i="11"/>
  <c r="Q54" i="11"/>
  <c r="Q53" i="11"/>
  <c r="O54" i="11"/>
  <c r="O53" i="11"/>
  <c r="M54" i="11"/>
  <c r="M53" i="11"/>
  <c r="K54" i="11"/>
  <c r="K53" i="11"/>
  <c r="I54" i="11"/>
  <c r="I53" i="11"/>
  <c r="G54" i="11"/>
  <c r="G53" i="11"/>
  <c r="AE55" i="11"/>
  <c r="AC55" i="11"/>
  <c r="W55" i="11"/>
  <c r="U55" i="11"/>
  <c r="O55" i="11"/>
  <c r="M55" i="11"/>
  <c r="G55" i="11"/>
  <c r="AH56" i="11"/>
  <c r="AH53" i="11"/>
  <c r="AF55" i="11"/>
  <c r="AF53" i="11"/>
  <c r="AD57" i="11"/>
  <c r="AD53" i="11"/>
  <c r="AB54" i="11"/>
  <c r="AB53" i="11"/>
  <c r="Z54" i="11"/>
  <c r="Z53" i="11"/>
  <c r="X54" i="11"/>
  <c r="X53" i="11"/>
  <c r="V54" i="11"/>
  <c r="V53" i="11"/>
  <c r="R56" i="11"/>
  <c r="R53" i="11"/>
  <c r="P55" i="11"/>
  <c r="P53" i="11"/>
  <c r="N56" i="11"/>
  <c r="N53" i="11"/>
  <c r="L54" i="11"/>
  <c r="L53" i="11"/>
  <c r="J54" i="11"/>
  <c r="J53" i="11"/>
  <c r="H54" i="11"/>
  <c r="H53" i="11"/>
  <c r="F54" i="11"/>
  <c r="F53" i="11"/>
  <c r="F55" i="11"/>
  <c r="AH57" i="11"/>
  <c r="Z57" i="11"/>
  <c r="V57" i="11"/>
  <c r="R57" i="11"/>
  <c r="N57" i="11"/>
  <c r="J57" i="11"/>
  <c r="F57" i="11"/>
  <c r="AB56" i="11"/>
  <c r="V56" i="11"/>
  <c r="H56" i="11"/>
  <c r="AF54" i="11"/>
  <c r="P54" i="11"/>
  <c r="AG57" i="11"/>
  <c r="AE57" i="11"/>
  <c r="AC57" i="11"/>
  <c r="AA57" i="11"/>
  <c r="Y57" i="11"/>
  <c r="W57" i="11"/>
  <c r="U57" i="11"/>
  <c r="S57" i="11"/>
  <c r="Q57" i="11"/>
  <c r="O57" i="11"/>
  <c r="M57" i="11"/>
  <c r="K57" i="11"/>
  <c r="I57" i="11"/>
  <c r="G57" i="11"/>
  <c r="Z56" i="11"/>
  <c r="R54" i="11"/>
  <c r="AA55" i="11"/>
  <c r="S55" i="11"/>
  <c r="K55" i="11"/>
  <c r="AH55" i="11"/>
  <c r="Z55" i="11"/>
  <c r="R55" i="11"/>
  <c r="J55" i="11"/>
  <c r="J56" i="11"/>
  <c r="AH54" i="11"/>
  <c r="AG55" i="11"/>
  <c r="Y55" i="11"/>
  <c r="Q55" i="11"/>
  <c r="I55" i="11"/>
  <c r="AF56" i="11"/>
  <c r="P56" i="11"/>
  <c r="X55" i="11"/>
  <c r="H55" i="11"/>
  <c r="AG56" i="11"/>
  <c r="AE56" i="11"/>
  <c r="AC56" i="11"/>
  <c r="AA56" i="11"/>
  <c r="Y56" i="11"/>
  <c r="W56" i="11"/>
  <c r="U56" i="11"/>
  <c r="S56" i="11"/>
  <c r="Q56" i="11"/>
  <c r="O56" i="11"/>
  <c r="M56" i="11"/>
  <c r="K56" i="11"/>
  <c r="I56" i="11"/>
  <c r="G56" i="11"/>
  <c r="F53" i="23"/>
  <c r="F55" i="23" s="1"/>
  <c r="G53" i="23"/>
  <c r="G55" i="23" s="1"/>
  <c r="H53" i="23"/>
  <c r="H55" i="23" s="1"/>
  <c r="I53" i="23"/>
  <c r="I55" i="23" s="1"/>
  <c r="J53" i="23"/>
  <c r="J55" i="23" s="1"/>
  <c r="K53" i="23"/>
  <c r="K55" i="23" s="1"/>
  <c r="L53" i="23"/>
  <c r="L55" i="23" s="1"/>
  <c r="M53" i="23"/>
  <c r="M55" i="23" s="1"/>
  <c r="N53" i="23"/>
  <c r="N55" i="23" s="1"/>
  <c r="O53" i="23"/>
  <c r="O55" i="23" s="1"/>
  <c r="P53" i="23"/>
  <c r="P55" i="23" s="1"/>
  <c r="Q53" i="23"/>
  <c r="Q55" i="23" s="1"/>
  <c r="R53" i="23"/>
  <c r="R55" i="23" s="1"/>
  <c r="S53" i="23"/>
  <c r="S55" i="23" s="1"/>
  <c r="T53" i="23"/>
  <c r="T55" i="23" s="1"/>
  <c r="U53" i="23"/>
  <c r="U55" i="23" s="1"/>
  <c r="V53" i="23"/>
  <c r="V55" i="23" s="1"/>
  <c r="W53" i="23"/>
  <c r="W55" i="23" s="1"/>
  <c r="X53" i="23"/>
  <c r="X55" i="23" s="1"/>
  <c r="E53" i="23"/>
  <c r="E55" i="23" s="1"/>
  <c r="AP58" i="28" l="1"/>
  <c r="AP59" i="28"/>
  <c r="AP60" i="28"/>
  <c r="AF58" i="28"/>
  <c r="AG58" i="28"/>
  <c r="AH58" i="28"/>
  <c r="AI58" i="28"/>
  <c r="AJ58" i="28"/>
  <c r="AK58" i="28"/>
  <c r="AL58" i="28"/>
  <c r="AM58" i="28"/>
  <c r="AN58" i="28"/>
  <c r="AO58" i="28"/>
  <c r="AF59" i="28"/>
  <c r="AG59" i="28"/>
  <c r="AH59" i="28"/>
  <c r="AI59" i="28"/>
  <c r="AJ59" i="28"/>
  <c r="AK59" i="28"/>
  <c r="AL59" i="28"/>
  <c r="AM59" i="28"/>
  <c r="AN59" i="28"/>
  <c r="AO59" i="28"/>
  <c r="AF60" i="28"/>
  <c r="AG60" i="28"/>
  <c r="AH60" i="28"/>
  <c r="AI60" i="28"/>
  <c r="AJ60" i="28"/>
  <c r="AK60" i="28"/>
  <c r="AL60" i="28"/>
  <c r="AM60" i="28"/>
  <c r="AN60" i="28"/>
  <c r="AO60" i="28"/>
  <c r="A135" i="18" l="1"/>
  <c r="B135" i="18"/>
  <c r="C135" i="18"/>
  <c r="A136" i="18"/>
  <c r="B136" i="18"/>
  <c r="C136" i="18"/>
  <c r="B137" i="18"/>
  <c r="C60" i="28" l="1"/>
  <c r="D60" i="28"/>
  <c r="E60" i="28"/>
  <c r="F60" i="28"/>
  <c r="G60" i="28"/>
  <c r="H60" i="28"/>
  <c r="I60" i="28"/>
  <c r="J60" i="28"/>
  <c r="K60" i="28"/>
  <c r="L60" i="28"/>
  <c r="M60" i="28"/>
  <c r="N60" i="28"/>
  <c r="O60" i="28"/>
  <c r="P60" i="28"/>
  <c r="Q60" i="28"/>
  <c r="R60" i="28"/>
  <c r="S60" i="28"/>
  <c r="T60" i="28"/>
  <c r="U60" i="28"/>
  <c r="V60" i="28"/>
  <c r="W60" i="28"/>
  <c r="X60" i="28"/>
  <c r="Y60" i="28"/>
  <c r="Z60" i="28"/>
  <c r="AA60" i="28"/>
  <c r="AB60" i="28"/>
  <c r="AC60" i="28"/>
  <c r="AD60" i="28"/>
  <c r="AE60" i="28"/>
  <c r="B60" i="28"/>
  <c r="F144" i="18" l="1"/>
  <c r="D144" i="18"/>
  <c r="F142" i="18"/>
  <c r="D141" i="18"/>
  <c r="F141" i="18"/>
  <c r="I14" i="27"/>
  <c r="G14" i="27"/>
  <c r="D142" i="18"/>
  <c r="H14" i="27"/>
  <c r="F14" i="27"/>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E8" i="11"/>
  <c r="E10" i="11" l="1"/>
  <c r="E9" i="11"/>
  <c r="AG10" i="11"/>
  <c r="AG9" i="11"/>
  <c r="AE10" i="11"/>
  <c r="AE9" i="11"/>
  <c r="AC10" i="11"/>
  <c r="AC9" i="11"/>
  <c r="AA10" i="11"/>
  <c r="AA9" i="11"/>
  <c r="Y10" i="11"/>
  <c r="Y9" i="11"/>
  <c r="W10" i="11"/>
  <c r="W9" i="11"/>
  <c r="U10" i="11"/>
  <c r="U9" i="11"/>
  <c r="S10" i="11"/>
  <c r="S9" i="11"/>
  <c r="Q10" i="11"/>
  <c r="Q9" i="11"/>
  <c r="O10" i="11"/>
  <c r="O9" i="11"/>
  <c r="M10" i="11"/>
  <c r="M9" i="11"/>
  <c r="K10" i="11"/>
  <c r="K9" i="11"/>
  <c r="I10" i="11"/>
  <c r="I9" i="11"/>
  <c r="G10" i="11"/>
  <c r="G9" i="11"/>
  <c r="K143" i="18"/>
  <c r="H144" i="18"/>
  <c r="AH10" i="11"/>
  <c r="AH9" i="11"/>
  <c r="AF10" i="11"/>
  <c r="AF9" i="11"/>
  <c r="AD10" i="11"/>
  <c r="AD9" i="11"/>
  <c r="AB10" i="11"/>
  <c r="AB9" i="11"/>
  <c r="Z10" i="11"/>
  <c r="Z9" i="11"/>
  <c r="X10" i="11"/>
  <c r="X9" i="11"/>
  <c r="V10" i="11"/>
  <c r="V9" i="11"/>
  <c r="T10" i="11"/>
  <c r="T9" i="11"/>
  <c r="R10" i="11"/>
  <c r="R9" i="11"/>
  <c r="P10" i="11"/>
  <c r="P9" i="11"/>
  <c r="N10" i="11"/>
  <c r="N9" i="11"/>
  <c r="L10" i="11"/>
  <c r="L9" i="11"/>
  <c r="J10" i="11"/>
  <c r="J9" i="11"/>
  <c r="H10" i="11"/>
  <c r="H9" i="11"/>
  <c r="F10" i="11"/>
  <c r="F9" i="11"/>
  <c r="H142" i="18"/>
  <c r="G142" i="18" s="1"/>
  <c r="D143" i="18"/>
  <c r="K141" i="18" s="1"/>
  <c r="F143" i="18"/>
  <c r="H141" i="18"/>
  <c r="E15" i="11"/>
  <c r="E13" i="11"/>
  <c r="E11" i="11"/>
  <c r="E14" i="11"/>
  <c r="E12" i="11"/>
  <c r="A134" i="18"/>
  <c r="B134" i="18"/>
  <c r="C134" i="18"/>
  <c r="D134" i="18"/>
  <c r="F130" i="18"/>
  <c r="D130" i="18"/>
  <c r="A111" i="18"/>
  <c r="B111" i="18"/>
  <c r="A112" i="18"/>
  <c r="B112" i="18"/>
  <c r="B104" i="18"/>
  <c r="A97" i="18"/>
  <c r="B97" i="18"/>
  <c r="H97" i="18"/>
  <c r="G97" i="18" s="1"/>
  <c r="A60" i="18"/>
  <c r="B60" i="18"/>
  <c r="A61" i="18"/>
  <c r="B61" i="18"/>
  <c r="A62" i="18"/>
  <c r="B62" i="18"/>
  <c r="B23" i="18"/>
  <c r="C23" i="18"/>
  <c r="D23" i="18"/>
  <c r="F23" i="18"/>
  <c r="B20" i="18"/>
  <c r="B21" i="18"/>
  <c r="B22" i="18"/>
  <c r="C22" i="18"/>
  <c r="D22" i="18"/>
  <c r="F22" i="18"/>
  <c r="B19" i="18"/>
  <c r="B10" i="18"/>
  <c r="A8" i="18"/>
  <c r="B8" i="18"/>
  <c r="E142" i="18" l="1"/>
  <c r="E144" i="18"/>
  <c r="G144" i="18"/>
  <c r="E141" i="18"/>
  <c r="G141" i="18"/>
  <c r="H143" i="18"/>
  <c r="H130" i="18"/>
  <c r="E130" i="18" s="1"/>
  <c r="E98" i="18"/>
  <c r="E99" i="18"/>
  <c r="G98" i="18"/>
  <c r="G99" i="18"/>
  <c r="H23" i="18"/>
  <c r="E23" i="18" s="1"/>
  <c r="H22" i="18"/>
  <c r="E22" i="18" s="1"/>
  <c r="E143" i="18" l="1"/>
  <c r="G143" i="18"/>
  <c r="G22" i="18"/>
  <c r="G130" i="18"/>
  <c r="G23" i="18"/>
  <c r="F8" i="23"/>
  <c r="G8" i="23"/>
  <c r="H8" i="23"/>
  <c r="I8" i="23"/>
  <c r="J8" i="23"/>
  <c r="K8" i="23"/>
  <c r="L8" i="23"/>
  <c r="M8" i="23"/>
  <c r="N8" i="23"/>
  <c r="O8" i="23"/>
  <c r="P8" i="23"/>
  <c r="Q8" i="23"/>
  <c r="R8" i="23"/>
  <c r="S8" i="23"/>
  <c r="T8" i="23"/>
  <c r="U8" i="23"/>
  <c r="V8" i="23"/>
  <c r="W8" i="23"/>
  <c r="X8" i="23"/>
  <c r="E8" i="23"/>
  <c r="K85" i="18" l="1"/>
  <c r="J85" i="18"/>
  <c r="E36" i="23"/>
  <c r="E9" i="23"/>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E69" i="11"/>
  <c r="E70" i="11" s="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E64"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E60"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E42" i="11"/>
  <c r="C58" i="28"/>
  <c r="D58" i="28"/>
  <c r="E58" i="28"/>
  <c r="F58" i="28"/>
  <c r="G58" i="28"/>
  <c r="H58" i="28"/>
  <c r="I58" i="28"/>
  <c r="J58" i="28"/>
  <c r="K58" i="28"/>
  <c r="L58" i="28"/>
  <c r="M58" i="28"/>
  <c r="N58" i="28"/>
  <c r="O58" i="28"/>
  <c r="P58" i="28"/>
  <c r="Q58" i="28"/>
  <c r="R58" i="28"/>
  <c r="S58" i="28"/>
  <c r="T58" i="28"/>
  <c r="U58" i="28"/>
  <c r="V58" i="28"/>
  <c r="W58" i="28"/>
  <c r="X58" i="28"/>
  <c r="Y58" i="28"/>
  <c r="Z58" i="28"/>
  <c r="AA58" i="28"/>
  <c r="AB58" i="28"/>
  <c r="AC58" i="28"/>
  <c r="AD58" i="28"/>
  <c r="AE58" i="28"/>
  <c r="C59" i="28"/>
  <c r="D59" i="28"/>
  <c r="E59" i="28"/>
  <c r="F59" i="28"/>
  <c r="G59" i="28"/>
  <c r="H59" i="28"/>
  <c r="I59" i="28"/>
  <c r="J59" i="28"/>
  <c r="K59" i="28"/>
  <c r="L59" i="28"/>
  <c r="M59" i="28"/>
  <c r="N59" i="28"/>
  <c r="O59" i="28"/>
  <c r="P59" i="28"/>
  <c r="Q59" i="28"/>
  <c r="R59" i="28"/>
  <c r="S59" i="28"/>
  <c r="T59" i="28"/>
  <c r="U59" i="28"/>
  <c r="V59" i="28"/>
  <c r="W59" i="28"/>
  <c r="X59" i="28"/>
  <c r="Y59" i="28"/>
  <c r="Z59" i="28"/>
  <c r="AA59" i="28"/>
  <c r="AB59" i="28"/>
  <c r="AC59" i="28"/>
  <c r="AD59" i="28"/>
  <c r="AE59" i="28"/>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E26"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E23" i="11"/>
  <c r="AH18" i="11"/>
  <c r="AH20" i="11" s="1"/>
  <c r="F18" i="11"/>
  <c r="F20" i="11" s="1"/>
  <c r="G18" i="11"/>
  <c r="G20" i="11" s="1"/>
  <c r="H18" i="11"/>
  <c r="H20" i="11" s="1"/>
  <c r="I18" i="11"/>
  <c r="I20" i="11" s="1"/>
  <c r="J18" i="11"/>
  <c r="J20" i="11" s="1"/>
  <c r="K18" i="11"/>
  <c r="K20" i="11" s="1"/>
  <c r="L18" i="11"/>
  <c r="L20" i="11" s="1"/>
  <c r="M18" i="11"/>
  <c r="M20" i="11" s="1"/>
  <c r="N18" i="11"/>
  <c r="N20" i="11" s="1"/>
  <c r="O18" i="11"/>
  <c r="O20" i="11" s="1"/>
  <c r="P18" i="11"/>
  <c r="P20" i="11" s="1"/>
  <c r="Q18" i="11"/>
  <c r="Q20" i="11" s="1"/>
  <c r="R18" i="11"/>
  <c r="R20" i="11" s="1"/>
  <c r="S18" i="11"/>
  <c r="S20" i="11" s="1"/>
  <c r="T18" i="11"/>
  <c r="T20" i="11" s="1"/>
  <c r="U18" i="11"/>
  <c r="U20" i="11" s="1"/>
  <c r="V18" i="11"/>
  <c r="V20" i="11" s="1"/>
  <c r="W18" i="11"/>
  <c r="W20" i="11" s="1"/>
  <c r="X18" i="11"/>
  <c r="X20" i="11" s="1"/>
  <c r="Y18" i="11"/>
  <c r="Y20" i="11" s="1"/>
  <c r="Z18" i="11"/>
  <c r="Z20" i="11" s="1"/>
  <c r="AA18" i="11"/>
  <c r="AA20" i="11" s="1"/>
  <c r="AB18" i="11"/>
  <c r="AB20" i="11" s="1"/>
  <c r="AC18" i="11"/>
  <c r="AC20" i="11" s="1"/>
  <c r="AD18" i="11"/>
  <c r="AD20" i="11" s="1"/>
  <c r="AE18" i="11"/>
  <c r="AE20" i="11" s="1"/>
  <c r="AF18" i="11"/>
  <c r="AF20" i="11" s="1"/>
  <c r="AG18" i="11"/>
  <c r="AG20" i="11" s="1"/>
  <c r="H44" i="18" l="1"/>
  <c r="M46" i="18" s="1"/>
  <c r="E24" i="11"/>
  <c r="E25" i="11"/>
  <c r="E44" i="11"/>
  <c r="E45" i="11"/>
  <c r="E61" i="11"/>
  <c r="E65" i="11"/>
  <c r="E66" i="11" s="1"/>
  <c r="AG29" i="11"/>
  <c r="AE29" i="11"/>
  <c r="AC29" i="11"/>
  <c r="AA29" i="11"/>
  <c r="Y29" i="11"/>
  <c r="W29" i="11"/>
  <c r="U29" i="11"/>
  <c r="S29" i="11"/>
  <c r="Q29" i="11"/>
  <c r="O29" i="11"/>
  <c r="M29" i="11"/>
  <c r="K29" i="11"/>
  <c r="I29" i="11"/>
  <c r="G29" i="11"/>
  <c r="AG34" i="11"/>
  <c r="AE34" i="11"/>
  <c r="AC34" i="11"/>
  <c r="AA34" i="11"/>
  <c r="Y34" i="11"/>
  <c r="W34" i="11"/>
  <c r="U34" i="11"/>
  <c r="S34" i="11"/>
  <c r="Q34" i="11"/>
  <c r="O34" i="11"/>
  <c r="M34" i="11"/>
  <c r="K34" i="11"/>
  <c r="I34" i="11"/>
  <c r="G34" i="11"/>
  <c r="AH29" i="11"/>
  <c r="AF29" i="11"/>
  <c r="AD29" i="11"/>
  <c r="AB29" i="11"/>
  <c r="Z29" i="11"/>
  <c r="X29" i="11"/>
  <c r="V29" i="11"/>
  <c r="T29" i="11"/>
  <c r="R29" i="11"/>
  <c r="P29" i="11"/>
  <c r="N29" i="11"/>
  <c r="L29" i="11"/>
  <c r="J29" i="11"/>
  <c r="H29" i="11"/>
  <c r="F29" i="11"/>
  <c r="AG44" i="11"/>
  <c r="AG45" i="11"/>
  <c r="AE44" i="11"/>
  <c r="AE45" i="11"/>
  <c r="AC44" i="11"/>
  <c r="AC45" i="11"/>
  <c r="AA44" i="11"/>
  <c r="AA45" i="11"/>
  <c r="Y44" i="11"/>
  <c r="Y45" i="11"/>
  <c r="W44" i="11"/>
  <c r="W45" i="11"/>
  <c r="U44" i="11"/>
  <c r="U45" i="11"/>
  <c r="S44" i="11"/>
  <c r="S45" i="11"/>
  <c r="Q44" i="11"/>
  <c r="Q45" i="11"/>
  <c r="O44" i="11"/>
  <c r="O45" i="11"/>
  <c r="M44" i="11"/>
  <c r="M45" i="11"/>
  <c r="K44" i="11"/>
  <c r="K45" i="11"/>
  <c r="I44" i="11"/>
  <c r="I45" i="11"/>
  <c r="G44" i="11"/>
  <c r="G45" i="11"/>
  <c r="AH45" i="11"/>
  <c r="AH48" i="11" s="1"/>
  <c r="AH44" i="11"/>
  <c r="AF44" i="11"/>
  <c r="AF45" i="11"/>
  <c r="AF48" i="11" s="1"/>
  <c r="AD45" i="11"/>
  <c r="AD48" i="11" s="1"/>
  <c r="AD44" i="11"/>
  <c r="AB44" i="11"/>
  <c r="AB45" i="11"/>
  <c r="AB48" i="11" s="1"/>
  <c r="Z45" i="11"/>
  <c r="Z44" i="11"/>
  <c r="Z48" i="11"/>
  <c r="X44" i="11"/>
  <c r="X45" i="11"/>
  <c r="X48" i="11" s="1"/>
  <c r="V45" i="11"/>
  <c r="V48" i="11" s="1"/>
  <c r="V44" i="11"/>
  <c r="T44" i="11"/>
  <c r="T45" i="11"/>
  <c r="T48" i="11" s="1"/>
  <c r="R45" i="11"/>
  <c r="R44" i="11"/>
  <c r="R48" i="11"/>
  <c r="P44" i="11"/>
  <c r="P45" i="11"/>
  <c r="P48" i="11" s="1"/>
  <c r="N45" i="11"/>
  <c r="N48" i="11" s="1"/>
  <c r="N44" i="11"/>
  <c r="L44" i="11"/>
  <c r="L45" i="11"/>
  <c r="L48" i="11" s="1"/>
  <c r="J45" i="11"/>
  <c r="J48" i="11" s="1"/>
  <c r="J44" i="11"/>
  <c r="H44" i="11"/>
  <c r="H45" i="11"/>
  <c r="H48" i="11" s="1"/>
  <c r="F45" i="11"/>
  <c r="F44" i="11"/>
  <c r="F34" i="11"/>
  <c r="AH34" i="11"/>
  <c r="AF34" i="11"/>
  <c r="AD34" i="11"/>
  <c r="AB34" i="11"/>
  <c r="Z34" i="11"/>
  <c r="X34" i="11"/>
  <c r="V34" i="11"/>
  <c r="T34" i="11"/>
  <c r="R34" i="11"/>
  <c r="P34" i="11"/>
  <c r="N34" i="11"/>
  <c r="L34" i="11"/>
  <c r="J34" i="11"/>
  <c r="H34" i="11"/>
  <c r="N49" i="11" l="1"/>
  <c r="V49" i="11"/>
  <c r="AD49" i="11"/>
  <c r="J49" i="11"/>
  <c r="R49" i="11"/>
  <c r="Z49" i="11"/>
  <c r="AH49" i="11"/>
  <c r="H49" i="11"/>
  <c r="L49" i="11"/>
  <c r="P49" i="11"/>
  <c r="T49" i="11"/>
  <c r="X49" i="11"/>
  <c r="AB49" i="11"/>
  <c r="AF49" i="11"/>
  <c r="E46" i="11"/>
  <c r="F48" i="11"/>
  <c r="F49" i="11" s="1"/>
  <c r="AG48" i="11"/>
  <c r="AG49" i="11" s="1"/>
  <c r="Q48" i="11"/>
  <c r="Q49" i="11" s="1"/>
  <c r="Q47" i="11"/>
  <c r="Q46" i="11"/>
  <c r="I47" i="11"/>
  <c r="Y47" i="11"/>
  <c r="I48" i="11"/>
  <c r="I49" i="11" s="1"/>
  <c r="I46" i="11"/>
  <c r="Y48" i="11"/>
  <c r="Y49" i="11" s="1"/>
  <c r="Y46" i="11"/>
  <c r="M47" i="11"/>
  <c r="U47" i="11"/>
  <c r="AC47" i="11"/>
  <c r="AG47" i="11"/>
  <c r="AG46" i="11"/>
  <c r="F46" i="11"/>
  <c r="F47" i="11"/>
  <c r="J46" i="11"/>
  <c r="J47" i="11"/>
  <c r="N46" i="11"/>
  <c r="N47" i="11"/>
  <c r="R46" i="11"/>
  <c r="R47" i="11"/>
  <c r="V46" i="11"/>
  <c r="V47" i="11"/>
  <c r="Z46" i="11"/>
  <c r="Z47" i="11"/>
  <c r="AD46" i="11"/>
  <c r="AD47" i="11"/>
  <c r="AH46" i="11"/>
  <c r="AH47" i="11"/>
  <c r="E48" i="11"/>
  <c r="E49" i="11" s="1"/>
  <c r="E47" i="11"/>
  <c r="M48" i="11"/>
  <c r="M49" i="11" s="1"/>
  <c r="M46" i="11"/>
  <c r="U48" i="11"/>
  <c r="U49" i="11" s="1"/>
  <c r="U46" i="11"/>
  <c r="AC48" i="11"/>
  <c r="AC49" i="11" s="1"/>
  <c r="AC46" i="11"/>
  <c r="G47" i="11"/>
  <c r="K47" i="11"/>
  <c r="O47" i="11"/>
  <c r="S47" i="11"/>
  <c r="W47" i="11"/>
  <c r="AA47" i="11"/>
  <c r="AE47" i="11"/>
  <c r="G48" i="11"/>
  <c r="G49" i="11" s="1"/>
  <c r="G46" i="11"/>
  <c r="K48" i="11"/>
  <c r="K49" i="11" s="1"/>
  <c r="K46" i="11"/>
  <c r="O48" i="11"/>
  <c r="O49" i="11" s="1"/>
  <c r="O46" i="11"/>
  <c r="S48" i="11"/>
  <c r="S49" i="11" s="1"/>
  <c r="S46" i="11"/>
  <c r="W48" i="11"/>
  <c r="W49" i="11" s="1"/>
  <c r="W46" i="11"/>
  <c r="AA48" i="11"/>
  <c r="AA49" i="11" s="1"/>
  <c r="AA46" i="11"/>
  <c r="AE48" i="11"/>
  <c r="AE49" i="11" s="1"/>
  <c r="AE46" i="11"/>
  <c r="H46" i="11"/>
  <c r="L46" i="11"/>
  <c r="P46" i="11"/>
  <c r="T46" i="11"/>
  <c r="X46" i="11"/>
  <c r="AB46" i="11"/>
  <c r="AF46" i="11"/>
  <c r="H47" i="11"/>
  <c r="L47" i="11"/>
  <c r="P47" i="11"/>
  <c r="T47" i="11"/>
  <c r="X47" i="11"/>
  <c r="AB47" i="11"/>
  <c r="AF47" i="11"/>
  <c r="E59" i="23"/>
  <c r="B130" i="18"/>
  <c r="A130" i="18"/>
  <c r="B129" i="18"/>
  <c r="A91" i="18"/>
  <c r="B68" i="18"/>
  <c r="A68" i="18"/>
  <c r="B55" i="18"/>
  <c r="A55" i="18"/>
  <c r="B54" i="18"/>
  <c r="A54" i="18"/>
  <c r="B53" i="18"/>
  <c r="A53" i="18"/>
  <c r="F35" i="23"/>
  <c r="F38" i="23" s="1"/>
  <c r="G35" i="23"/>
  <c r="G39" i="23" s="1"/>
  <c r="G40" i="23" s="1"/>
  <c r="H35" i="23"/>
  <c r="H38" i="23" s="1"/>
  <c r="I35" i="23"/>
  <c r="I38" i="23" s="1"/>
  <c r="J35" i="23"/>
  <c r="J38" i="23" s="1"/>
  <c r="K35" i="23"/>
  <c r="K38" i="23" s="1"/>
  <c r="L35" i="23"/>
  <c r="L38" i="23" s="1"/>
  <c r="M35" i="23"/>
  <c r="M38" i="23" s="1"/>
  <c r="N35" i="23"/>
  <c r="N38" i="23" s="1"/>
  <c r="O35" i="23"/>
  <c r="O38" i="23" s="1"/>
  <c r="P35" i="23"/>
  <c r="P38" i="23" s="1"/>
  <c r="Q35" i="23"/>
  <c r="Q38" i="23" s="1"/>
  <c r="R35" i="23"/>
  <c r="R38" i="23" s="1"/>
  <c r="S35" i="23"/>
  <c r="S38" i="23" s="1"/>
  <c r="T35" i="23"/>
  <c r="T38" i="23" s="1"/>
  <c r="U35" i="23"/>
  <c r="U38" i="23" s="1"/>
  <c r="V35" i="23"/>
  <c r="V38" i="23" s="1"/>
  <c r="W35" i="23"/>
  <c r="W39" i="23" s="1"/>
  <c r="W40" i="23" s="1"/>
  <c r="X35" i="23"/>
  <c r="X38" i="23" s="1"/>
  <c r="F36" i="23"/>
  <c r="G36" i="23"/>
  <c r="H36" i="23"/>
  <c r="I36" i="23"/>
  <c r="J36" i="23"/>
  <c r="K36" i="23"/>
  <c r="L36" i="23"/>
  <c r="M36" i="23"/>
  <c r="N36" i="23"/>
  <c r="O36" i="23"/>
  <c r="P36" i="23"/>
  <c r="Q36" i="23"/>
  <c r="R36" i="23"/>
  <c r="S36" i="23"/>
  <c r="T36" i="23"/>
  <c r="U36" i="23"/>
  <c r="V36" i="23"/>
  <c r="W36" i="23"/>
  <c r="X36" i="23"/>
  <c r="F37" i="23"/>
  <c r="M37" i="23"/>
  <c r="T37" i="23"/>
  <c r="V37" i="23"/>
  <c r="G38" i="23"/>
  <c r="E35" i="23"/>
  <c r="F9" i="23"/>
  <c r="G9" i="23"/>
  <c r="H9" i="23"/>
  <c r="I9" i="23"/>
  <c r="J9" i="23"/>
  <c r="K9" i="23"/>
  <c r="L9" i="23"/>
  <c r="M9" i="23"/>
  <c r="N9" i="23"/>
  <c r="O9" i="23"/>
  <c r="P9" i="23"/>
  <c r="Q9" i="23"/>
  <c r="R9" i="23"/>
  <c r="S9" i="23"/>
  <c r="T9" i="23"/>
  <c r="U9" i="23"/>
  <c r="V9" i="23"/>
  <c r="W9" i="23"/>
  <c r="X9" i="23"/>
  <c r="F10" i="23"/>
  <c r="G10" i="23"/>
  <c r="H10" i="23"/>
  <c r="I10" i="23"/>
  <c r="J10" i="23"/>
  <c r="K10" i="23"/>
  <c r="L10" i="23"/>
  <c r="M10" i="23"/>
  <c r="N10" i="23"/>
  <c r="O10" i="23"/>
  <c r="P10" i="23"/>
  <c r="Q10" i="23"/>
  <c r="R10" i="23"/>
  <c r="S10" i="23"/>
  <c r="T10" i="23"/>
  <c r="U10" i="23"/>
  <c r="V10" i="23"/>
  <c r="W10" i="23"/>
  <c r="X10" i="23"/>
  <c r="F13" i="23"/>
  <c r="G13" i="23"/>
  <c r="H13" i="23"/>
  <c r="I13" i="23"/>
  <c r="J13" i="23"/>
  <c r="K13" i="23"/>
  <c r="L13" i="23"/>
  <c r="M13" i="23"/>
  <c r="N13" i="23"/>
  <c r="O13" i="23"/>
  <c r="P13" i="23"/>
  <c r="Q13" i="23"/>
  <c r="R13" i="23"/>
  <c r="S13" i="23"/>
  <c r="T13" i="23"/>
  <c r="U13" i="23"/>
  <c r="V13" i="23"/>
  <c r="W13" i="23"/>
  <c r="X13" i="23"/>
  <c r="F12" i="23"/>
  <c r="G12" i="23"/>
  <c r="H12" i="23"/>
  <c r="I12" i="23"/>
  <c r="J12" i="23"/>
  <c r="K12" i="23"/>
  <c r="L12" i="23"/>
  <c r="M12" i="23"/>
  <c r="N12" i="23"/>
  <c r="O12" i="23"/>
  <c r="P12" i="23"/>
  <c r="Q12" i="23"/>
  <c r="R12" i="23"/>
  <c r="S12" i="23"/>
  <c r="T12" i="23"/>
  <c r="U12" i="23"/>
  <c r="V12" i="23"/>
  <c r="W12" i="23"/>
  <c r="X12" i="23"/>
  <c r="F14" i="23"/>
  <c r="G14" i="23"/>
  <c r="H14" i="23"/>
  <c r="I14" i="23"/>
  <c r="J14" i="23"/>
  <c r="K14" i="23"/>
  <c r="L14" i="23"/>
  <c r="M14" i="23"/>
  <c r="N14" i="23"/>
  <c r="O14" i="23"/>
  <c r="P14" i="23"/>
  <c r="Q14" i="23"/>
  <c r="R14" i="23"/>
  <c r="S14" i="23"/>
  <c r="T14" i="23"/>
  <c r="U14" i="23"/>
  <c r="V14" i="23"/>
  <c r="W14" i="23"/>
  <c r="X14" i="23"/>
  <c r="E14" i="23"/>
  <c r="E12" i="23"/>
  <c r="U37" i="23" l="1"/>
  <c r="N37" i="23"/>
  <c r="L37" i="23"/>
  <c r="X37" i="23"/>
  <c r="P37" i="23"/>
  <c r="H37" i="23"/>
  <c r="R37" i="23"/>
  <c r="I37" i="23"/>
  <c r="W37" i="23"/>
  <c r="O37" i="23"/>
  <c r="G37" i="23"/>
  <c r="S37" i="23"/>
  <c r="K37" i="23"/>
  <c r="J37" i="23"/>
  <c r="Q37" i="23"/>
  <c r="E39" i="23"/>
  <c r="E40" i="23" s="1"/>
  <c r="E37" i="23"/>
  <c r="T39" i="23"/>
  <c r="T40" i="23" s="1"/>
  <c r="L39" i="23"/>
  <c r="L40" i="23" s="1"/>
  <c r="X39" i="23"/>
  <c r="X40" i="23" s="1"/>
  <c r="P39" i="23"/>
  <c r="P40" i="23" s="1"/>
  <c r="H39" i="23"/>
  <c r="H40" i="23" s="1"/>
  <c r="V39" i="23"/>
  <c r="V40" i="23" s="1"/>
  <c r="R39" i="23"/>
  <c r="R40" i="23" s="1"/>
  <c r="N39" i="23"/>
  <c r="N40" i="23" s="1"/>
  <c r="J39" i="23"/>
  <c r="J40" i="23" s="1"/>
  <c r="F39" i="23"/>
  <c r="F40" i="23" s="1"/>
  <c r="W38" i="23"/>
  <c r="U39" i="23"/>
  <c r="U40" i="23" s="1"/>
  <c r="S39" i="23"/>
  <c r="S40" i="23" s="1"/>
  <c r="Q39" i="23"/>
  <c r="Q40" i="23" s="1"/>
  <c r="O39" i="23"/>
  <c r="O40" i="23" s="1"/>
  <c r="M39" i="23"/>
  <c r="M40" i="23" s="1"/>
  <c r="K39" i="23"/>
  <c r="K40" i="23" s="1"/>
  <c r="I39" i="23"/>
  <c r="I40" i="23" s="1"/>
  <c r="F90" i="18"/>
  <c r="E38" i="23"/>
  <c r="D91" i="18"/>
  <c r="D90" i="18"/>
  <c r="C91" i="18"/>
  <c r="F91" i="18"/>
  <c r="C90" i="18"/>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F35" i="11"/>
  <c r="H35" i="11"/>
  <c r="J35" i="11"/>
  <c r="L35" i="11"/>
  <c r="N35" i="11"/>
  <c r="P35" i="11"/>
  <c r="R35" i="11"/>
  <c r="T35" i="11"/>
  <c r="X35" i="11"/>
  <c r="Z35" i="11"/>
  <c r="AB35" i="11"/>
  <c r="AD35" i="11"/>
  <c r="AF35" i="11"/>
  <c r="AH35" i="11"/>
  <c r="AH38" i="11" s="1"/>
  <c r="F30" i="11"/>
  <c r="F31" i="11" s="1"/>
  <c r="G30" i="11"/>
  <c r="G31" i="11" s="1"/>
  <c r="H30" i="11"/>
  <c r="H31" i="11" s="1"/>
  <c r="I30" i="11"/>
  <c r="I31" i="11" s="1"/>
  <c r="J30" i="11"/>
  <c r="J31" i="11" s="1"/>
  <c r="K30" i="11"/>
  <c r="K31" i="11" s="1"/>
  <c r="L30" i="11"/>
  <c r="L31" i="11" s="1"/>
  <c r="M30" i="11"/>
  <c r="M31" i="11" s="1"/>
  <c r="N30" i="11"/>
  <c r="N31" i="11" s="1"/>
  <c r="O30" i="11"/>
  <c r="O31" i="11" s="1"/>
  <c r="P30" i="11"/>
  <c r="P31" i="11" s="1"/>
  <c r="Q30" i="11"/>
  <c r="Q31" i="11" s="1"/>
  <c r="R30" i="11"/>
  <c r="R31" i="11" s="1"/>
  <c r="S30" i="11"/>
  <c r="S31" i="11" s="1"/>
  <c r="T30" i="11"/>
  <c r="T31" i="11" s="1"/>
  <c r="U30" i="11"/>
  <c r="U31" i="11" s="1"/>
  <c r="V30" i="11"/>
  <c r="V31" i="11" s="1"/>
  <c r="W30" i="11"/>
  <c r="W31" i="11" s="1"/>
  <c r="X30" i="11"/>
  <c r="X31" i="11" s="1"/>
  <c r="Y30" i="11"/>
  <c r="Y31" i="11" s="1"/>
  <c r="Z30" i="11"/>
  <c r="Z31" i="11" s="1"/>
  <c r="AA30" i="11"/>
  <c r="AA31" i="11" s="1"/>
  <c r="AB30" i="11"/>
  <c r="AB31" i="11" s="1"/>
  <c r="AC30" i="11"/>
  <c r="AC31" i="11" s="1"/>
  <c r="AD30" i="11"/>
  <c r="AD31" i="11" s="1"/>
  <c r="AE30" i="11"/>
  <c r="AE31" i="11" s="1"/>
  <c r="AF30" i="11"/>
  <c r="AF31" i="11" s="1"/>
  <c r="AG30" i="11"/>
  <c r="AG31" i="11" s="1"/>
  <c r="AH30" i="11"/>
  <c r="AH31" i="11" s="1"/>
  <c r="G35" i="11"/>
  <c r="G38" i="11" s="1"/>
  <c r="I35" i="11"/>
  <c r="K35" i="11"/>
  <c r="K38" i="11" s="1"/>
  <c r="M35" i="11"/>
  <c r="O35" i="11"/>
  <c r="O38" i="11" s="1"/>
  <c r="Q35" i="11"/>
  <c r="S35" i="11"/>
  <c r="S38" i="11" s="1"/>
  <c r="U35" i="11"/>
  <c r="W35" i="11"/>
  <c r="W38" i="11" s="1"/>
  <c r="Y35" i="11"/>
  <c r="AA35" i="11"/>
  <c r="AA38" i="11" s="1"/>
  <c r="AC35" i="11"/>
  <c r="AE35" i="11"/>
  <c r="AE38" i="11" s="1"/>
  <c r="AG35" i="11"/>
  <c r="V35"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C111" i="18" l="1"/>
  <c r="D111" i="18"/>
  <c r="F111" i="18"/>
  <c r="F12" i="18"/>
  <c r="H90" i="18"/>
  <c r="G90" i="18" s="1"/>
  <c r="D112" i="18"/>
  <c r="C112" i="18"/>
  <c r="F112" i="18"/>
  <c r="H91" i="18"/>
  <c r="G91" i="18" s="1"/>
  <c r="AD38" i="11"/>
  <c r="AD39" i="11" s="1"/>
  <c r="N38" i="11"/>
  <c r="N39" i="11" s="1"/>
  <c r="Z38" i="11"/>
  <c r="Z39" i="11" s="1"/>
  <c r="R38" i="11"/>
  <c r="R39" i="11" s="1"/>
  <c r="J38" i="11"/>
  <c r="J39" i="11" s="1"/>
  <c r="V38" i="11"/>
  <c r="V39" i="11" s="1"/>
  <c r="F38" i="11"/>
  <c r="F39" i="11" s="1"/>
  <c r="AD36" i="11"/>
  <c r="V36" i="11"/>
  <c r="N36" i="11"/>
  <c r="F36" i="11"/>
  <c r="AG38" i="11"/>
  <c r="AG39" i="11" s="1"/>
  <c r="AG36" i="11"/>
  <c r="AC36" i="11"/>
  <c r="Y36" i="11"/>
  <c r="U36" i="11"/>
  <c r="Q36" i="11"/>
  <c r="M36" i="11"/>
  <c r="I36" i="11"/>
  <c r="AH39" i="11"/>
  <c r="AH36" i="11"/>
  <c r="Z36" i="11"/>
  <c r="R36" i="11"/>
  <c r="J36" i="11"/>
  <c r="AE39" i="11"/>
  <c r="AE36" i="11"/>
  <c r="AA39" i="11"/>
  <c r="AA36" i="11"/>
  <c r="W39" i="11"/>
  <c r="W36" i="11"/>
  <c r="S39" i="11"/>
  <c r="S36" i="11"/>
  <c r="O39" i="11"/>
  <c r="O36" i="11"/>
  <c r="K39" i="11"/>
  <c r="K36" i="11"/>
  <c r="G39" i="11"/>
  <c r="G36" i="11"/>
  <c r="AF36" i="11"/>
  <c r="AB36" i="11"/>
  <c r="X36" i="11"/>
  <c r="T36" i="11"/>
  <c r="P36" i="11"/>
  <c r="L36" i="11"/>
  <c r="H36" i="11"/>
  <c r="AF38" i="11"/>
  <c r="AF39" i="11" s="1"/>
  <c r="AB38" i="11"/>
  <c r="AB39" i="11" s="1"/>
  <c r="X38" i="11"/>
  <c r="X39" i="11" s="1"/>
  <c r="T38" i="11"/>
  <c r="T39" i="11" s="1"/>
  <c r="P38" i="11"/>
  <c r="P39" i="11" s="1"/>
  <c r="L38" i="11"/>
  <c r="L39" i="11" s="1"/>
  <c r="H38" i="11"/>
  <c r="H39" i="11" s="1"/>
  <c r="AC38" i="11"/>
  <c r="AC39" i="11" s="1"/>
  <c r="Y38" i="11"/>
  <c r="Y39" i="11" s="1"/>
  <c r="U38" i="11"/>
  <c r="U39" i="11" s="1"/>
  <c r="Q38" i="11"/>
  <c r="Q39" i="11" s="1"/>
  <c r="M38" i="11"/>
  <c r="M39" i="11" s="1"/>
  <c r="I38" i="11"/>
  <c r="I39" i="11" s="1"/>
  <c r="H111" i="18" l="1"/>
  <c r="G111" i="18" s="1"/>
  <c r="M30" i="25"/>
  <c r="E90" i="18"/>
  <c r="E91" i="18"/>
  <c r="H112" i="18"/>
  <c r="F55" i="18"/>
  <c r="C55" i="18"/>
  <c r="D55" i="18"/>
  <c r="H55" i="18" s="1"/>
  <c r="F53" i="18"/>
  <c r="C53" i="18"/>
  <c r="D53" i="18"/>
  <c r="H53" i="18" s="1"/>
  <c r="D54" i="18"/>
  <c r="F54" i="18"/>
  <c r="C54" i="18"/>
  <c r="E111" i="18" l="1"/>
  <c r="N30" i="25"/>
  <c r="J30" i="25"/>
  <c r="F30" i="25"/>
  <c r="L30" i="25"/>
  <c r="H30" i="25"/>
  <c r="E112" i="18"/>
  <c r="G112" i="18"/>
  <c r="H54" i="18"/>
  <c r="G54" i="18" s="1"/>
  <c r="G53" i="18"/>
  <c r="E53" i="18"/>
  <c r="G55" i="18"/>
  <c r="E55" i="18"/>
  <c r="D20" i="18" l="1"/>
  <c r="F20" i="18"/>
  <c r="C20" i="18"/>
  <c r="G30" i="25"/>
  <c r="I30" i="25"/>
  <c r="K30" i="25"/>
  <c r="C10" i="18"/>
  <c r="F10" i="18"/>
  <c r="D10" i="18"/>
  <c r="E18" i="25"/>
  <c r="E30" i="25" s="1"/>
  <c r="E20" i="25"/>
  <c r="E54" i="18"/>
  <c r="P25" i="23"/>
  <c r="E20" i="23"/>
  <c r="E21" i="23" s="1"/>
  <c r="H20" i="18" l="1"/>
  <c r="D8" i="18"/>
  <c r="C8" i="18"/>
  <c r="F8" i="18"/>
  <c r="H10" i="18"/>
  <c r="X24" i="23"/>
  <c r="V18" i="23"/>
  <c r="T24" i="23"/>
  <c r="R18" i="23"/>
  <c r="P24" i="23"/>
  <c r="N18" i="23"/>
  <c r="L24" i="23"/>
  <c r="J18" i="23"/>
  <c r="H24" i="23"/>
  <c r="F18" i="23"/>
  <c r="L19" i="23"/>
  <c r="W25" i="23"/>
  <c r="U25" i="23"/>
  <c r="S25" i="23"/>
  <c r="Q25" i="23"/>
  <c r="O25" i="23"/>
  <c r="M25" i="23"/>
  <c r="K25" i="23"/>
  <c r="I25" i="23"/>
  <c r="G25" i="23"/>
  <c r="L27" i="23"/>
  <c r="P20" i="23"/>
  <c r="P21" i="23" s="1"/>
  <c r="P23" i="23" s="1"/>
  <c r="N26" i="23"/>
  <c r="R24" i="23"/>
  <c r="T19" i="23"/>
  <c r="T18" i="23"/>
  <c r="T27" i="23"/>
  <c r="V26" i="23"/>
  <c r="F26" i="23"/>
  <c r="X25" i="23"/>
  <c r="H25" i="23"/>
  <c r="J24" i="23"/>
  <c r="X20" i="23"/>
  <c r="X21" i="23" s="1"/>
  <c r="H20" i="23"/>
  <c r="H21" i="23" s="1"/>
  <c r="X19" i="23"/>
  <c r="P19" i="23"/>
  <c r="H19" i="23"/>
  <c r="L18" i="23"/>
  <c r="X27" i="23"/>
  <c r="P27" i="23"/>
  <c r="H27" i="23"/>
  <c r="R26" i="23"/>
  <c r="J26" i="23"/>
  <c r="T25" i="23"/>
  <c r="L25" i="23"/>
  <c r="V24" i="23"/>
  <c r="N24" i="23"/>
  <c r="F24" i="23"/>
  <c r="T20" i="23"/>
  <c r="T21" i="23" s="1"/>
  <c r="T22" i="23" s="1"/>
  <c r="L20" i="23"/>
  <c r="L21" i="23" s="1"/>
  <c r="V19" i="23"/>
  <c r="R19" i="23"/>
  <c r="N19" i="23"/>
  <c r="J19" i="23"/>
  <c r="F19" i="23"/>
  <c r="X18" i="23"/>
  <c r="P18" i="23"/>
  <c r="H18" i="23"/>
  <c r="W19" i="23"/>
  <c r="U19" i="23"/>
  <c r="S19" i="23"/>
  <c r="Q19" i="23"/>
  <c r="O19" i="23"/>
  <c r="M19" i="23"/>
  <c r="K19" i="23"/>
  <c r="I19" i="23"/>
  <c r="G19" i="23"/>
  <c r="V27" i="23"/>
  <c r="R27" i="23"/>
  <c r="N27" i="23"/>
  <c r="J27" i="23"/>
  <c r="F27" i="23"/>
  <c r="X26" i="23"/>
  <c r="T26" i="23"/>
  <c r="P26" i="23"/>
  <c r="L26" i="23"/>
  <c r="H26" i="23"/>
  <c r="V25" i="23"/>
  <c r="R25" i="23"/>
  <c r="N25" i="23"/>
  <c r="J25" i="23"/>
  <c r="F25" i="23"/>
  <c r="V20" i="23"/>
  <c r="V21" i="23" s="1"/>
  <c r="V23" i="23" s="1"/>
  <c r="R20" i="23"/>
  <c r="R21" i="23" s="1"/>
  <c r="R22" i="23" s="1"/>
  <c r="N20" i="23"/>
  <c r="N21" i="23" s="1"/>
  <c r="J20" i="23"/>
  <c r="J21" i="23" s="1"/>
  <c r="F20" i="23"/>
  <c r="F21" i="23" s="1"/>
  <c r="W26" i="23"/>
  <c r="U26" i="23"/>
  <c r="S26" i="23"/>
  <c r="Q26" i="23"/>
  <c r="O26" i="23"/>
  <c r="M26" i="23"/>
  <c r="K26" i="23"/>
  <c r="I26" i="23"/>
  <c r="G26" i="23"/>
  <c r="W24" i="23"/>
  <c r="U24" i="23"/>
  <c r="S24" i="23"/>
  <c r="Q24" i="23"/>
  <c r="O24" i="23"/>
  <c r="M24" i="23"/>
  <c r="K24" i="23"/>
  <c r="I24" i="23"/>
  <c r="G24" i="23"/>
  <c r="W27" i="23"/>
  <c r="U27" i="23"/>
  <c r="S27" i="23"/>
  <c r="Q27" i="23"/>
  <c r="O27" i="23"/>
  <c r="M27" i="23"/>
  <c r="K27" i="23"/>
  <c r="I27" i="23"/>
  <c r="G27" i="23"/>
  <c r="W18" i="23"/>
  <c r="W20" i="23"/>
  <c r="W21" i="23" s="1"/>
  <c r="U18" i="23"/>
  <c r="U20" i="23"/>
  <c r="U21" i="23" s="1"/>
  <c r="S18" i="23"/>
  <c r="S20" i="23"/>
  <c r="S21" i="23" s="1"/>
  <c r="Q18" i="23"/>
  <c r="Q20" i="23"/>
  <c r="Q21" i="23" s="1"/>
  <c r="O18" i="23"/>
  <c r="O20" i="23"/>
  <c r="O21" i="23" s="1"/>
  <c r="M18" i="23"/>
  <c r="M20" i="23"/>
  <c r="M21" i="23" s="1"/>
  <c r="K18" i="23"/>
  <c r="K20" i="23"/>
  <c r="K21" i="23" s="1"/>
  <c r="I18" i="23"/>
  <c r="I20" i="23"/>
  <c r="I21" i="23" s="1"/>
  <c r="G18" i="23"/>
  <c r="G20" i="23"/>
  <c r="G21" i="23" s="1"/>
  <c r="A141" i="18"/>
  <c r="B141" i="18"/>
  <c r="A142" i="18"/>
  <c r="B142" i="18"/>
  <c r="A143" i="18"/>
  <c r="B143" i="18"/>
  <c r="B145" i="18"/>
  <c r="A146" i="18"/>
  <c r="B146" i="18"/>
  <c r="D138" i="18"/>
  <c r="F133" i="18" s="1"/>
  <c r="C133" i="18"/>
  <c r="D133" i="18"/>
  <c r="G133" i="18" s="1"/>
  <c r="A138" i="18"/>
  <c r="A133" i="18"/>
  <c r="B138" i="18"/>
  <c r="B133" i="18"/>
  <c r="I85" i="18"/>
  <c r="H85" i="18" s="1"/>
  <c r="H127" i="18"/>
  <c r="H108" i="18"/>
  <c r="H124" i="18"/>
  <c r="C116" i="18"/>
  <c r="D116" i="18"/>
  <c r="F116" i="18"/>
  <c r="C118" i="18"/>
  <c r="D118" i="18"/>
  <c r="F118" i="18"/>
  <c r="C119" i="18"/>
  <c r="D119" i="18"/>
  <c r="F119" i="18"/>
  <c r="C120" i="18"/>
  <c r="D120" i="18"/>
  <c r="F120" i="18"/>
  <c r="C122" i="18"/>
  <c r="D122" i="18"/>
  <c r="F122" i="18"/>
  <c r="H105" i="18"/>
  <c r="A106" i="18"/>
  <c r="A124" i="18"/>
  <c r="A125" i="18"/>
  <c r="A108" i="18"/>
  <c r="A109" i="18"/>
  <c r="A114" i="18"/>
  <c r="A110" i="18"/>
  <c r="A113" i="18"/>
  <c r="A116" i="18"/>
  <c r="A118" i="18"/>
  <c r="A119" i="18"/>
  <c r="A120" i="18"/>
  <c r="A85" i="18"/>
  <c r="A86" i="18"/>
  <c r="A87" i="18"/>
  <c r="A88" i="18"/>
  <c r="A93" i="18"/>
  <c r="A94" i="18"/>
  <c r="A95" i="18"/>
  <c r="A96" i="18"/>
  <c r="A98" i="18"/>
  <c r="A99" i="18"/>
  <c r="A100" i="18"/>
  <c r="A101" i="18"/>
  <c r="A102" i="18"/>
  <c r="A103" i="18"/>
  <c r="A122" i="18"/>
  <c r="A127" i="18"/>
  <c r="A128" i="18"/>
  <c r="A105" i="18"/>
  <c r="B106" i="18"/>
  <c r="B123" i="18"/>
  <c r="B124" i="18"/>
  <c r="B125" i="18"/>
  <c r="B107" i="18"/>
  <c r="B108" i="18"/>
  <c r="B109" i="18"/>
  <c r="B114" i="18"/>
  <c r="B110" i="18"/>
  <c r="B113" i="18"/>
  <c r="B115" i="18"/>
  <c r="B116" i="18"/>
  <c r="B118" i="18"/>
  <c r="B119" i="18"/>
  <c r="B120" i="18"/>
  <c r="B84" i="18"/>
  <c r="B92" i="18"/>
  <c r="B93" i="18"/>
  <c r="B94" i="18"/>
  <c r="B95" i="18"/>
  <c r="B96" i="18"/>
  <c r="B98" i="18"/>
  <c r="B99" i="18"/>
  <c r="B100" i="18"/>
  <c r="B101" i="18"/>
  <c r="B102" i="18"/>
  <c r="B103" i="18"/>
  <c r="B121" i="18"/>
  <c r="B122" i="18"/>
  <c r="B126" i="18"/>
  <c r="B127" i="18"/>
  <c r="B128" i="18"/>
  <c r="B105" i="18"/>
  <c r="C6" i="18"/>
  <c r="D6" i="18"/>
  <c r="F6" i="18"/>
  <c r="C9" i="18"/>
  <c r="D9" i="18"/>
  <c r="F9" i="18"/>
  <c r="C11" i="18"/>
  <c r="D11" i="18"/>
  <c r="F11" i="18"/>
  <c r="F5" i="18"/>
  <c r="D5" i="18"/>
  <c r="C5" i="18"/>
  <c r="A11" i="18"/>
  <c r="A13" i="18"/>
  <c r="A5" i="18"/>
  <c r="B6" i="18"/>
  <c r="B7" i="18"/>
  <c r="B9" i="18"/>
  <c r="B11" i="18"/>
  <c r="B12" i="18"/>
  <c r="B13" i="18"/>
  <c r="B14" i="18"/>
  <c r="B15" i="18"/>
  <c r="B16" i="18"/>
  <c r="B17" i="18"/>
  <c r="B18" i="18"/>
  <c r="B5" i="18"/>
  <c r="E20" i="18" l="1"/>
  <c r="G20" i="18"/>
  <c r="C18" i="18"/>
  <c r="F18" i="18"/>
  <c r="D18" i="18"/>
  <c r="D19" i="18"/>
  <c r="E10" i="18"/>
  <c r="G10" i="18"/>
  <c r="H8" i="18"/>
  <c r="D21" i="18"/>
  <c r="C21" i="18"/>
  <c r="F21" i="18"/>
  <c r="P22" i="23"/>
  <c r="H23" i="23"/>
  <c r="T23" i="23"/>
  <c r="J23" i="23"/>
  <c r="H22" i="23"/>
  <c r="L22" i="23"/>
  <c r="L23" i="23"/>
  <c r="X22" i="23"/>
  <c r="X23" i="23"/>
  <c r="V22" i="23"/>
  <c r="N23" i="23"/>
  <c r="J22" i="23"/>
  <c r="R23" i="23"/>
  <c r="F22" i="23"/>
  <c r="N22" i="23"/>
  <c r="G22" i="23"/>
  <c r="I22" i="23"/>
  <c r="K22" i="23"/>
  <c r="M22" i="23"/>
  <c r="O22" i="23"/>
  <c r="Q22" i="23"/>
  <c r="S22" i="23"/>
  <c r="U22" i="23"/>
  <c r="W22" i="23"/>
  <c r="H9" i="18"/>
  <c r="H122" i="18"/>
  <c r="H120" i="18"/>
  <c r="H118" i="18"/>
  <c r="H119" i="18"/>
  <c r="H116" i="18"/>
  <c r="H5" i="18"/>
  <c r="H11" i="18"/>
  <c r="H6" i="18"/>
  <c r="H18" i="18" l="1"/>
  <c r="C19" i="18"/>
  <c r="F19" i="18"/>
  <c r="H19" i="18" s="1"/>
  <c r="E8" i="18"/>
  <c r="G8" i="18"/>
  <c r="H21" i="18"/>
  <c r="C97" i="18"/>
  <c r="F23" i="23"/>
  <c r="W23" i="23"/>
  <c r="S23" i="23"/>
  <c r="O23" i="23"/>
  <c r="K23" i="23"/>
  <c r="G23" i="23"/>
  <c r="U23" i="23"/>
  <c r="Q23" i="23"/>
  <c r="M23" i="23"/>
  <c r="I23" i="23"/>
  <c r="B79" i="18"/>
  <c r="B29" i="18"/>
  <c r="E19" i="18" l="1"/>
  <c r="G19" i="18"/>
  <c r="E21" i="18"/>
  <c r="G21" i="18"/>
  <c r="D146" i="18"/>
  <c r="W18" i="25"/>
  <c r="V18" i="25"/>
  <c r="U18" i="25"/>
  <c r="T18" i="25"/>
  <c r="S18" i="25"/>
  <c r="R18" i="25"/>
  <c r="W19" i="25"/>
  <c r="V19" i="25"/>
  <c r="U19" i="25"/>
  <c r="T19" i="25"/>
  <c r="S19" i="25"/>
  <c r="R19" i="25"/>
  <c r="W17" i="25"/>
  <c r="W20" i="25" s="1"/>
  <c r="V17" i="25"/>
  <c r="V20" i="25" s="1"/>
  <c r="U17" i="25"/>
  <c r="U20" i="25" s="1"/>
  <c r="T17" i="25"/>
  <c r="T20" i="25" s="1"/>
  <c r="S17" i="25"/>
  <c r="S20" i="25" s="1"/>
  <c r="R17" i="25"/>
  <c r="R20" i="25" s="1"/>
  <c r="W14" i="25"/>
  <c r="V14" i="25"/>
  <c r="U14" i="25"/>
  <c r="T14" i="25"/>
  <c r="S14" i="25"/>
  <c r="R14" i="25"/>
  <c r="D145" i="18" l="1"/>
  <c r="C12" i="18"/>
  <c r="D12" i="18"/>
  <c r="C7" i="18"/>
  <c r="F7" i="18"/>
  <c r="D7" i="18"/>
  <c r="E13" i="23"/>
  <c r="E10" i="23"/>
  <c r="F54" i="23"/>
  <c r="G54" i="23"/>
  <c r="H54" i="23"/>
  <c r="I54" i="23"/>
  <c r="J54" i="23"/>
  <c r="K54" i="23"/>
  <c r="L54" i="23"/>
  <c r="M54" i="23"/>
  <c r="N54" i="23"/>
  <c r="O54" i="23"/>
  <c r="P54" i="23"/>
  <c r="Q54" i="23"/>
  <c r="R54" i="23"/>
  <c r="S54" i="23"/>
  <c r="T54" i="23"/>
  <c r="U54" i="23"/>
  <c r="V54" i="23"/>
  <c r="W54" i="23"/>
  <c r="X54" i="23"/>
  <c r="J4" i="18" l="1"/>
  <c r="G2" i="18" s="1"/>
  <c r="D114" i="18"/>
  <c r="C114" i="18"/>
  <c r="F114" i="18"/>
  <c r="H7" i="18"/>
  <c r="H12" i="18"/>
  <c r="E14" i="27"/>
  <c r="C16" i="18"/>
  <c r="F16" i="18"/>
  <c r="D16" i="18"/>
  <c r="D13" i="18"/>
  <c r="C13" i="18"/>
  <c r="F13" i="18"/>
  <c r="C14" i="18"/>
  <c r="F14" i="18"/>
  <c r="D14" i="18"/>
  <c r="D15" i="18"/>
  <c r="C15" i="18"/>
  <c r="F15" i="18"/>
  <c r="C86" i="18"/>
  <c r="F86" i="18"/>
  <c r="D86" i="18"/>
  <c r="C88" i="18"/>
  <c r="F88" i="18"/>
  <c r="D88" i="18"/>
  <c r="H93" i="18"/>
  <c r="D87" i="18"/>
  <c r="C87" i="18"/>
  <c r="F87" i="18"/>
  <c r="D89" i="18"/>
  <c r="C89" i="18"/>
  <c r="F89" i="18"/>
  <c r="H86" i="18" l="1"/>
  <c r="E22" i="23"/>
  <c r="H114" i="18"/>
  <c r="H88" i="18"/>
  <c r="H14" i="18"/>
  <c r="H16" i="18"/>
  <c r="H87" i="18"/>
  <c r="H89" i="18"/>
  <c r="H15" i="18"/>
  <c r="H13" i="18"/>
  <c r="D17" i="18"/>
  <c r="J5" i="18" s="1"/>
  <c r="C17" i="18"/>
  <c r="F17" i="18"/>
  <c r="C96" i="18"/>
  <c r="F96" i="18"/>
  <c r="D96" i="18"/>
  <c r="E23" i="23" l="1"/>
  <c r="H96" i="18"/>
  <c r="H17" i="18"/>
  <c r="E27" i="23"/>
  <c r="E26" i="23"/>
  <c r="E25" i="23"/>
  <c r="E24" i="23"/>
  <c r="E19" i="23"/>
  <c r="E18" i="23"/>
  <c r="D99" i="18" l="1"/>
  <c r="F99" i="18"/>
  <c r="D113" i="18"/>
  <c r="C113" i="18"/>
  <c r="F113" i="18"/>
  <c r="D100" i="18"/>
  <c r="C100" i="18"/>
  <c r="F100" i="18"/>
  <c r="D102" i="18"/>
  <c r="C102" i="18"/>
  <c r="F102" i="18"/>
  <c r="D98" i="18"/>
  <c r="C98" i="18"/>
  <c r="F98" i="18"/>
  <c r="C94" i="18"/>
  <c r="F94" i="18"/>
  <c r="D94" i="18"/>
  <c r="D95" i="18"/>
  <c r="C95" i="18"/>
  <c r="F95" i="18"/>
  <c r="C101" i="18"/>
  <c r="F101" i="18"/>
  <c r="D101" i="18"/>
  <c r="C103" i="18"/>
  <c r="F103" i="18"/>
  <c r="D103" i="18"/>
  <c r="X59" i="23"/>
  <c r="W59" i="23"/>
  <c r="V59" i="23"/>
  <c r="U59" i="23"/>
  <c r="T59" i="23"/>
  <c r="S59" i="23"/>
  <c r="R59" i="23"/>
  <c r="Q59" i="23"/>
  <c r="P59" i="23"/>
  <c r="O59" i="23"/>
  <c r="N59" i="23"/>
  <c r="M59" i="23"/>
  <c r="L59" i="23"/>
  <c r="K59" i="23"/>
  <c r="J59" i="23"/>
  <c r="I59" i="23"/>
  <c r="H59" i="23"/>
  <c r="G59" i="23"/>
  <c r="F59" i="23"/>
  <c r="AB11" i="23"/>
  <c r="AG9" i="23"/>
  <c r="AF9" i="23"/>
  <c r="AE9" i="23"/>
  <c r="AD9" i="23"/>
  <c r="AC9" i="23"/>
  <c r="AB9" i="23"/>
  <c r="AG54" i="23"/>
  <c r="AF54" i="23"/>
  <c r="AE54" i="23"/>
  <c r="AD54" i="23"/>
  <c r="AC54" i="23"/>
  <c r="AB54" i="23"/>
  <c r="E54" i="23"/>
  <c r="AG26" i="23"/>
  <c r="AF26" i="23"/>
  <c r="AE26" i="23"/>
  <c r="AD26" i="23"/>
  <c r="AC26" i="23"/>
  <c r="AB26" i="23"/>
  <c r="AB23" i="23"/>
  <c r="AI22" i="23"/>
  <c r="AH22" i="23"/>
  <c r="AG22" i="23"/>
  <c r="AF22" i="23"/>
  <c r="AE22" i="23"/>
  <c r="AD22" i="23"/>
  <c r="AC22" i="23"/>
  <c r="AB22" i="23"/>
  <c r="AB24" i="23" s="1"/>
  <c r="AG18" i="23"/>
  <c r="AF18" i="23"/>
  <c r="AE18" i="23"/>
  <c r="AD18" i="23"/>
  <c r="AC18" i="23"/>
  <c r="AB18" i="23"/>
  <c r="AM47" i="23"/>
  <c r="AL47" i="23"/>
  <c r="AK47" i="23"/>
  <c r="AJ47" i="23"/>
  <c r="AI47" i="23"/>
  <c r="AH47" i="23"/>
  <c r="AG47" i="23"/>
  <c r="AF47" i="23"/>
  <c r="AE47" i="23"/>
  <c r="AD47" i="23"/>
  <c r="AC47" i="23"/>
  <c r="AB47" i="23"/>
  <c r="AF45" i="23"/>
  <c r="AE45" i="23"/>
  <c r="AD45" i="23"/>
  <c r="AC45" i="23"/>
  <c r="AB45" i="23"/>
  <c r="AG40" i="23"/>
  <c r="AF40" i="23"/>
  <c r="AE40" i="23"/>
  <c r="AD40" i="23"/>
  <c r="AC40" i="23"/>
  <c r="AB40" i="23"/>
  <c r="AG35" i="23"/>
  <c r="AG36" i="23" s="1"/>
  <c r="AF35" i="23"/>
  <c r="AF36" i="23" s="1"/>
  <c r="AE35" i="23"/>
  <c r="AE36" i="23" s="1"/>
  <c r="AD35" i="23"/>
  <c r="AD36" i="23" s="1"/>
  <c r="AC35" i="23"/>
  <c r="AC36" i="23" s="1"/>
  <c r="AB35" i="23"/>
  <c r="AB36" i="23" s="1"/>
  <c r="X31" i="23"/>
  <c r="X64" i="23" s="1"/>
  <c r="W31" i="23"/>
  <c r="V31" i="23"/>
  <c r="V64" i="23" s="1"/>
  <c r="U31" i="23"/>
  <c r="T31" i="23"/>
  <c r="T64" i="23" s="1"/>
  <c r="S31" i="23"/>
  <c r="R31" i="23"/>
  <c r="R64" i="23" s="1"/>
  <c r="Q31" i="23"/>
  <c r="P31" i="23"/>
  <c r="P64" i="23" s="1"/>
  <c r="O31" i="23"/>
  <c r="N31" i="23"/>
  <c r="N64" i="23" s="1"/>
  <c r="M31" i="23"/>
  <c r="L31" i="23"/>
  <c r="L64" i="23" s="1"/>
  <c r="K31" i="23"/>
  <c r="J31" i="23"/>
  <c r="J64" i="23" s="1"/>
  <c r="I31" i="23"/>
  <c r="H31" i="23"/>
  <c r="H64" i="23" s="1"/>
  <c r="G31" i="23"/>
  <c r="F31" i="23"/>
  <c r="F64" i="23" s="1"/>
  <c r="E31" i="23"/>
  <c r="E64" i="23" s="1"/>
  <c r="H78" i="18"/>
  <c r="H74" i="18"/>
  <c r="H71" i="18"/>
  <c r="H65" i="18"/>
  <c r="H57" i="18"/>
  <c r="AL10" i="11"/>
  <c r="AL11" i="11"/>
  <c r="AL12" i="11"/>
  <c r="AL13" i="11"/>
  <c r="AL14" i="11"/>
  <c r="AL19" i="11"/>
  <c r="AL20" i="11"/>
  <c r="AL24" i="11"/>
  <c r="AL25" i="11"/>
  <c r="AL26" i="11"/>
  <c r="AL30" i="11"/>
  <c r="AL35" i="11"/>
  <c r="AL36" i="11"/>
  <c r="AL43" i="11"/>
  <c r="AL49" i="11"/>
  <c r="AL61" i="11"/>
  <c r="AL65" i="11"/>
  <c r="AL66" i="11"/>
  <c r="H41" i="18"/>
  <c r="B37" i="18"/>
  <c r="H37" i="18"/>
  <c r="G64" i="23" l="1"/>
  <c r="I64" i="23"/>
  <c r="K64" i="23"/>
  <c r="M64" i="23"/>
  <c r="O64" i="23"/>
  <c r="Q64" i="23"/>
  <c r="S64" i="23"/>
  <c r="U64" i="23"/>
  <c r="W64" i="23"/>
  <c r="H99" i="18"/>
  <c r="C110" i="18"/>
  <c r="D110" i="18"/>
  <c r="J83" i="18" s="1"/>
  <c r="F110" i="18"/>
  <c r="C106" i="18"/>
  <c r="F106" i="18"/>
  <c r="D106" i="18"/>
  <c r="F109" i="18"/>
  <c r="C109" i="18"/>
  <c r="D109" i="18"/>
  <c r="H109" i="18" s="1"/>
  <c r="D125" i="18"/>
  <c r="C125" i="18"/>
  <c r="F125" i="18"/>
  <c r="C128" i="18"/>
  <c r="F128" i="18"/>
  <c r="D128" i="18"/>
  <c r="H113" i="18"/>
  <c r="H101" i="18"/>
  <c r="H94" i="18"/>
  <c r="H103" i="18"/>
  <c r="H102" i="18"/>
  <c r="H95" i="18"/>
  <c r="H98" i="18"/>
  <c r="H100" i="18"/>
  <c r="C99" i="18"/>
  <c r="G44" i="18"/>
  <c r="C41" i="18"/>
  <c r="L83" i="18" l="1"/>
  <c r="I2" i="18" s="1"/>
  <c r="H106" i="18"/>
  <c r="H125" i="18"/>
  <c r="H110" i="18"/>
  <c r="H128" i="18"/>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F65" i="11"/>
  <c r="F66" i="11" s="1"/>
  <c r="G65" i="11"/>
  <c r="H65" i="11"/>
  <c r="H66" i="11" s="1"/>
  <c r="I65" i="11"/>
  <c r="I66" i="11" s="1"/>
  <c r="J65" i="11"/>
  <c r="J66" i="11" s="1"/>
  <c r="K65" i="11"/>
  <c r="K66" i="11" s="1"/>
  <c r="L65" i="11"/>
  <c r="L66" i="11" s="1"/>
  <c r="M65" i="11"/>
  <c r="M66" i="11" s="1"/>
  <c r="N65" i="11"/>
  <c r="N66" i="11" s="1"/>
  <c r="O65" i="11"/>
  <c r="O66" i="11" s="1"/>
  <c r="P65" i="11"/>
  <c r="P66" i="11" s="1"/>
  <c r="Q65" i="11"/>
  <c r="Q66" i="11" s="1"/>
  <c r="R65" i="11"/>
  <c r="R66" i="11" s="1"/>
  <c r="S65" i="11"/>
  <c r="S66" i="11" s="1"/>
  <c r="T65" i="11"/>
  <c r="T66" i="11" s="1"/>
  <c r="U65" i="11"/>
  <c r="U66" i="11" s="1"/>
  <c r="V65" i="11"/>
  <c r="V66" i="11" s="1"/>
  <c r="W65" i="11"/>
  <c r="W66" i="11" s="1"/>
  <c r="X65" i="11"/>
  <c r="X66" i="11" s="1"/>
  <c r="Y65" i="11"/>
  <c r="Y66" i="11" s="1"/>
  <c r="Z65" i="11"/>
  <c r="Z66" i="11" s="1"/>
  <c r="AA65" i="11"/>
  <c r="AA66" i="11" s="1"/>
  <c r="AB65" i="11"/>
  <c r="AB66" i="11" s="1"/>
  <c r="AC65" i="11"/>
  <c r="AC66" i="11" s="1"/>
  <c r="AD65" i="11"/>
  <c r="AD66" i="11" s="1"/>
  <c r="AE65" i="11"/>
  <c r="AE66" i="11" s="1"/>
  <c r="AF65" i="11"/>
  <c r="AF66" i="11" s="1"/>
  <c r="AG65" i="11"/>
  <c r="AG66" i="11" s="1"/>
  <c r="AH65" i="11"/>
  <c r="AH66" i="11" s="1"/>
  <c r="G66"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E43" i="11" l="1"/>
  <c r="E72" i="11" s="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F58" i="18" l="1"/>
  <c r="D58" i="18"/>
  <c r="C60" i="18" l="1"/>
  <c r="F60" i="18"/>
  <c r="D60" i="18"/>
  <c r="C62" i="18"/>
  <c r="F62" i="18"/>
  <c r="D62" i="18"/>
  <c r="D61" i="18"/>
  <c r="C61" i="18"/>
  <c r="F61" i="18"/>
  <c r="H58" i="18"/>
  <c r="F59" i="18"/>
  <c r="D59" i="18"/>
  <c r="H62" i="18" l="1"/>
  <c r="G62" i="18" s="1"/>
  <c r="H60" i="18"/>
  <c r="G60" i="18" s="1"/>
  <c r="E62" i="18"/>
  <c r="H61" i="18"/>
  <c r="H59" i="18"/>
  <c r="J50" i="18"/>
  <c r="H50" i="18"/>
  <c r="E60" i="18" l="1"/>
  <c r="E61" i="18"/>
  <c r="G61" i="18"/>
  <c r="H72" i="11"/>
  <c r="L50" i="18"/>
  <c r="L46" i="18"/>
  <c r="H46" i="18"/>
  <c r="J46" i="18"/>
  <c r="M50" i="18" l="1"/>
  <c r="B35" i="18"/>
  <c r="A35" i="18"/>
  <c r="C65" i="18" l="1"/>
  <c r="C37" i="18"/>
  <c r="C58" i="18"/>
  <c r="C59" i="18"/>
  <c r="C57" i="18"/>
  <c r="C28" i="18"/>
  <c r="C50" i="18"/>
  <c r="C46" i="18"/>
  <c r="C74" i="18"/>
  <c r="C71" i="18"/>
  <c r="H28" i="18"/>
  <c r="B78" i="18"/>
  <c r="A78" i="18"/>
  <c r="A79" i="18"/>
  <c r="B50" i="18"/>
  <c r="B52" i="18"/>
  <c r="A51" i="18"/>
  <c r="A52" i="18"/>
  <c r="B46" i="18"/>
  <c r="B47" i="18"/>
  <c r="B48" i="18"/>
  <c r="A47" i="18"/>
  <c r="A48" i="18"/>
  <c r="B74" i="18"/>
  <c r="B75" i="18"/>
  <c r="B76" i="18"/>
  <c r="A74" i="18"/>
  <c r="A75" i="18"/>
  <c r="A76" i="18"/>
  <c r="B71" i="18"/>
  <c r="B72" i="18"/>
  <c r="A71" i="18"/>
  <c r="A72" i="18"/>
  <c r="B65" i="18"/>
  <c r="B69" i="18"/>
  <c r="B67" i="18"/>
  <c r="B66" i="18"/>
  <c r="A66" i="18"/>
  <c r="A65" i="18"/>
  <c r="A69" i="18"/>
  <c r="A67" i="18"/>
  <c r="B58" i="18"/>
  <c r="B59" i="18"/>
  <c r="B63" i="18"/>
  <c r="A58" i="18"/>
  <c r="A59" i="18"/>
  <c r="A63" i="18"/>
  <c r="B57" i="18"/>
  <c r="A57" i="18"/>
  <c r="B38" i="18"/>
  <c r="B39" i="18"/>
  <c r="A38" i="18"/>
  <c r="A39" i="18"/>
  <c r="A37" i="18"/>
  <c r="B30" i="18"/>
  <c r="B31" i="18"/>
  <c r="B32" i="18"/>
  <c r="B33" i="18"/>
  <c r="B34" i="18"/>
  <c r="A28" i="18"/>
  <c r="A29" i="18"/>
  <c r="A30" i="18"/>
  <c r="A31" i="18"/>
  <c r="A32" i="18"/>
  <c r="A33" i="18"/>
  <c r="A34" i="18"/>
  <c r="B42" i="18"/>
  <c r="B43" i="18"/>
  <c r="B44" i="18"/>
  <c r="A42" i="18"/>
  <c r="A43" i="18"/>
  <c r="A44" i="18"/>
  <c r="A41" i="18"/>
  <c r="AM26" i="11" l="1"/>
  <c r="AM24" i="11"/>
  <c r="AN24" i="11"/>
  <c r="AO24" i="11"/>
  <c r="AP24" i="11"/>
  <c r="AM25" i="11"/>
  <c r="AN25" i="11"/>
  <c r="AO25" i="11"/>
  <c r="AP25" i="11"/>
  <c r="AQ25" i="11"/>
  <c r="AR25" i="11"/>
  <c r="AS25" i="11"/>
  <c r="AT25" i="11"/>
  <c r="AU25" i="11"/>
  <c r="AV25" i="11"/>
  <c r="AW25" i="11"/>
  <c r="AM11" i="11"/>
  <c r="AN11" i="11"/>
  <c r="AO11" i="11"/>
  <c r="AM13" i="11"/>
  <c r="AM14" i="11"/>
  <c r="AM12" i="11"/>
  <c r="AN12" i="11"/>
  <c r="AO12" i="11"/>
  <c r="AP12" i="11"/>
  <c r="AQ12" i="11"/>
  <c r="AM19" i="11"/>
  <c r="AN19" i="11"/>
  <c r="AO19" i="11"/>
  <c r="AP19" i="11"/>
  <c r="AQ19" i="11"/>
  <c r="AM20" i="11"/>
  <c r="AN20" i="11"/>
  <c r="AO20" i="11"/>
  <c r="AP20" i="11"/>
  <c r="AQ20" i="11"/>
  <c r="AM43" i="11"/>
  <c r="AN43" i="11"/>
  <c r="AO43" i="11"/>
  <c r="AP43" i="11"/>
  <c r="AQ43" i="11"/>
  <c r="AM49" i="11"/>
  <c r="AN49" i="11"/>
  <c r="AO49" i="11"/>
  <c r="AP49" i="11"/>
  <c r="AQ49" i="11"/>
  <c r="AM65" i="11"/>
  <c r="AN65" i="11"/>
  <c r="AO65" i="11"/>
  <c r="AP65" i="11"/>
  <c r="AQ65" i="11"/>
  <c r="AM61" i="11"/>
  <c r="AN61" i="11"/>
  <c r="AO61" i="11"/>
  <c r="AP61" i="11"/>
  <c r="AQ61" i="11"/>
  <c r="AM30" i="11"/>
  <c r="AN30" i="11"/>
  <c r="AO30" i="11"/>
  <c r="AP30" i="11"/>
  <c r="AQ30" i="11"/>
  <c r="AM35" i="11"/>
  <c r="AN35" i="11"/>
  <c r="AO35" i="11"/>
  <c r="AP35" i="11"/>
  <c r="AQ35" i="11"/>
  <c r="AR35" i="11"/>
  <c r="AS35" i="11"/>
  <c r="D63" i="18" l="1"/>
  <c r="F63" i="18"/>
  <c r="G72" i="11"/>
  <c r="J72" i="11"/>
  <c r="L72" i="11"/>
  <c r="N72" i="11"/>
  <c r="P72" i="11"/>
  <c r="R72" i="11"/>
  <c r="T72" i="11"/>
  <c r="V72" i="11"/>
  <c r="X72" i="11"/>
  <c r="Z72" i="11"/>
  <c r="AB72" i="11"/>
  <c r="AD72" i="11"/>
  <c r="AF72" i="11"/>
  <c r="AH72" i="11"/>
  <c r="F72" i="11"/>
  <c r="I72" i="11"/>
  <c r="K72" i="11"/>
  <c r="M72" i="11"/>
  <c r="O72" i="11"/>
  <c r="Q72" i="11"/>
  <c r="S72" i="11"/>
  <c r="U72" i="11"/>
  <c r="W72" i="11"/>
  <c r="Y72" i="11"/>
  <c r="AA72" i="11"/>
  <c r="AC72" i="11"/>
  <c r="AE72" i="11"/>
  <c r="AG72" i="11"/>
  <c r="D38" i="18"/>
  <c r="D43" i="18"/>
  <c r="C43" i="18"/>
  <c r="F43" i="18"/>
  <c r="C44" i="18"/>
  <c r="D35" i="18"/>
  <c r="F35" i="18"/>
  <c r="C35" i="18"/>
  <c r="C42" i="18"/>
  <c r="F42" i="18"/>
  <c r="D42" i="18"/>
  <c r="D29" i="18"/>
  <c r="F29" i="18"/>
  <c r="C29" i="18"/>
  <c r="F38" i="18"/>
  <c r="C38" i="18"/>
  <c r="F30" i="18"/>
  <c r="C30" i="18"/>
  <c r="D30" i="18"/>
  <c r="C78" i="18"/>
  <c r="F79" i="18"/>
  <c r="D79" i="18"/>
  <c r="C51" i="18"/>
  <c r="F51" i="18"/>
  <c r="D51" i="18"/>
  <c r="C52" i="18"/>
  <c r="D52" i="18"/>
  <c r="F52" i="18"/>
  <c r="F47" i="18"/>
  <c r="C47" i="18"/>
  <c r="D47" i="18"/>
  <c r="H47" i="18" s="1"/>
  <c r="D48" i="18"/>
  <c r="C48" i="18"/>
  <c r="F48" i="18"/>
  <c r="C75" i="18"/>
  <c r="D75" i="18"/>
  <c r="F75" i="18"/>
  <c r="C76" i="18"/>
  <c r="F76" i="18"/>
  <c r="D76" i="18"/>
  <c r="D72" i="18"/>
  <c r="C72" i="18"/>
  <c r="F72" i="18"/>
  <c r="C63" i="18"/>
  <c r="C39" i="18"/>
  <c r="F39" i="18"/>
  <c r="D39" i="18"/>
  <c r="F32" i="18"/>
  <c r="D32" i="18"/>
  <c r="C32" i="18"/>
  <c r="F33" i="18"/>
  <c r="D33" i="18"/>
  <c r="C33" i="18"/>
  <c r="D34" i="18"/>
  <c r="C34" i="18"/>
  <c r="F34" i="18"/>
  <c r="C31" i="18"/>
  <c r="F31" i="18"/>
  <c r="D31" i="18"/>
  <c r="H30" i="18" l="1"/>
  <c r="E30" i="18" s="1"/>
  <c r="G57" i="18"/>
  <c r="H32" i="18"/>
  <c r="G32" i="18" s="1"/>
  <c r="H39" i="18"/>
  <c r="E39" i="18" s="1"/>
  <c r="H63" i="18"/>
  <c r="G63" i="18" s="1"/>
  <c r="H51" i="18"/>
  <c r="G51" i="18" s="1"/>
  <c r="H33" i="18"/>
  <c r="E33" i="18" s="1"/>
  <c r="H76" i="18"/>
  <c r="G76" i="18" s="1"/>
  <c r="H79" i="18"/>
  <c r="G79" i="18" s="1"/>
  <c r="H42" i="18"/>
  <c r="G42" i="18" s="1"/>
  <c r="H72" i="18"/>
  <c r="E72" i="18" s="1"/>
  <c r="H52" i="18"/>
  <c r="G52" i="18" s="1"/>
  <c r="H75" i="18"/>
  <c r="G75" i="18" s="1"/>
  <c r="H48" i="18"/>
  <c r="G48" i="18" s="1"/>
  <c r="H31" i="18"/>
  <c r="E31" i="18" s="1"/>
  <c r="H29" i="18"/>
  <c r="G29" i="18" s="1"/>
  <c r="H35" i="18"/>
  <c r="E35" i="18" s="1"/>
  <c r="H43" i="18"/>
  <c r="G43" i="18" s="1"/>
  <c r="H34" i="18"/>
  <c r="G34" i="18" s="1"/>
  <c r="H38" i="18"/>
  <c r="G38" i="18" s="1"/>
  <c r="G122" i="18"/>
  <c r="E122" i="18"/>
  <c r="G120" i="18"/>
  <c r="E120" i="18"/>
  <c r="G5" i="18"/>
  <c r="E5" i="18"/>
  <c r="G7" i="18"/>
  <c r="G13" i="18"/>
  <c r="G14" i="18"/>
  <c r="G18" i="18"/>
  <c r="E13" i="18"/>
  <c r="E14" i="18"/>
  <c r="E7" i="18"/>
  <c r="G12" i="18"/>
  <c r="E12" i="18"/>
  <c r="G17" i="18"/>
  <c r="E17" i="18"/>
  <c r="G11" i="18"/>
  <c r="E11" i="18"/>
  <c r="G6" i="18"/>
  <c r="E6" i="18"/>
  <c r="E18" i="18"/>
  <c r="G16" i="18"/>
  <c r="E16" i="18"/>
  <c r="G9" i="18"/>
  <c r="E9" i="18"/>
  <c r="G15" i="18"/>
  <c r="E15" i="18"/>
  <c r="G47" i="18"/>
  <c r="E47" i="18"/>
  <c r="G58" i="18"/>
  <c r="E58" i="18"/>
  <c r="G59" i="18"/>
  <c r="E59" i="18"/>
  <c r="G106" i="18"/>
  <c r="E106" i="18"/>
  <c r="G125" i="18"/>
  <c r="E125" i="18"/>
  <c r="G109" i="18"/>
  <c r="E109" i="18"/>
  <c r="G113" i="18"/>
  <c r="G116" i="18"/>
  <c r="E116" i="18"/>
  <c r="G114" i="18"/>
  <c r="G119" i="18"/>
  <c r="G118" i="18"/>
  <c r="G110" i="18"/>
  <c r="E110" i="18"/>
  <c r="E114" i="18"/>
  <c r="E119" i="18"/>
  <c r="E113" i="18"/>
  <c r="E118" i="18"/>
  <c r="E86" i="18"/>
  <c r="G89" i="18"/>
  <c r="G87" i="18"/>
  <c r="G88" i="18"/>
  <c r="E88" i="18"/>
  <c r="E89" i="18"/>
  <c r="E87" i="18"/>
  <c r="G94" i="18"/>
  <c r="E94" i="18"/>
  <c r="G96" i="18"/>
  <c r="E96" i="18"/>
  <c r="G95" i="18"/>
  <c r="G100" i="18"/>
  <c r="G102" i="18"/>
  <c r="E95" i="18"/>
  <c r="G101" i="18"/>
  <c r="E101" i="18"/>
  <c r="E100" i="18"/>
  <c r="G103" i="18"/>
  <c r="E103" i="18"/>
  <c r="E102" i="18"/>
  <c r="G128" i="18"/>
  <c r="E128" i="18"/>
  <c r="G30" i="18" l="1"/>
  <c r="G33" i="18"/>
  <c r="G50" i="18"/>
  <c r="G71" i="18"/>
  <c r="E63" i="18"/>
  <c r="G46" i="18"/>
  <c r="G65" i="18"/>
  <c r="G78" i="18"/>
  <c r="G74" i="18"/>
  <c r="E48" i="18"/>
  <c r="G72" i="18"/>
  <c r="E32" i="18"/>
  <c r="G35" i="18"/>
  <c r="E79" i="18"/>
  <c r="E34" i="18"/>
  <c r="G31" i="18"/>
  <c r="G39" i="18"/>
  <c r="E52" i="18"/>
  <c r="E42" i="18"/>
  <c r="E76" i="18"/>
  <c r="E29" i="18"/>
  <c r="E51" i="18"/>
  <c r="E75" i="18"/>
  <c r="E43" i="18"/>
  <c r="E38" i="18"/>
  <c r="F66" i="18"/>
  <c r="C66" i="18"/>
  <c r="F67" i="18"/>
  <c r="D66" i="18"/>
  <c r="H66" i="18" l="1"/>
  <c r="E66" i="18" s="1"/>
  <c r="D67" i="18"/>
  <c r="J26" i="18" s="1"/>
  <c r="C67" i="18"/>
  <c r="G66" i="18" l="1"/>
  <c r="F68" i="18"/>
  <c r="C68" i="18"/>
  <c r="D68" i="18"/>
  <c r="H67" i="18"/>
  <c r="C79" i="18"/>
  <c r="F69" i="18"/>
  <c r="D69" i="18"/>
  <c r="C69" i="18"/>
  <c r="J27" i="18" l="1"/>
  <c r="H68" i="18"/>
  <c r="H69" i="18"/>
  <c r="G67" i="18"/>
  <c r="E67" i="18"/>
  <c r="G68" i="18" l="1"/>
  <c r="E68" i="18"/>
  <c r="E69" i="18"/>
  <c r="G69" i="18"/>
</calcChain>
</file>

<file path=xl/sharedStrings.xml><?xml version="1.0" encoding="utf-8"?>
<sst xmlns="http://schemas.openxmlformats.org/spreadsheetml/2006/main" count="1429" uniqueCount="463">
  <si>
    <t>Location of Data</t>
  </si>
  <si>
    <t>Participant last name</t>
  </si>
  <si>
    <t>Participant first name</t>
  </si>
  <si>
    <t>Reviewer Name</t>
  </si>
  <si>
    <t>X</t>
  </si>
  <si>
    <t>Veterans</t>
  </si>
  <si>
    <t>JOB SEEKER SERVICES</t>
  </si>
  <si>
    <t>List the job order number for the participant.</t>
  </si>
  <si>
    <t>Wage Rate</t>
  </si>
  <si>
    <t>7</t>
  </si>
  <si>
    <t>8</t>
  </si>
  <si>
    <t>9</t>
  </si>
  <si>
    <t>10</t>
  </si>
  <si>
    <t>1</t>
  </si>
  <si>
    <t>2</t>
  </si>
  <si>
    <t>3</t>
  </si>
  <si>
    <t>4</t>
  </si>
  <si>
    <t>5</t>
  </si>
  <si>
    <t>6</t>
  </si>
  <si>
    <t>I-9</t>
  </si>
  <si>
    <t>EFM Job Order Statistics</t>
  </si>
  <si>
    <t>EFM Job Order Description</t>
  </si>
  <si>
    <t xml:space="preserve">EFM Job Order Compensation and Hours </t>
  </si>
  <si>
    <t>Other Information</t>
  </si>
  <si>
    <t>i</t>
  </si>
  <si>
    <t>No wage data available for employer</t>
  </si>
  <si>
    <t>u</t>
  </si>
  <si>
    <t>Unable to determine</t>
  </si>
  <si>
    <t>Private Employment Agency</t>
  </si>
  <si>
    <t>Job Order Details</t>
  </si>
  <si>
    <t>Paper or scanned copy</t>
  </si>
  <si>
    <t>Placements</t>
  </si>
  <si>
    <t>Counseling</t>
  </si>
  <si>
    <t>Job Development</t>
  </si>
  <si>
    <t>Assessment</t>
  </si>
  <si>
    <t>EDP</t>
  </si>
  <si>
    <t>Referrals</t>
  </si>
  <si>
    <t>EFM User ID</t>
  </si>
  <si>
    <t>EFM Individual application-résumé</t>
  </si>
  <si>
    <t>Migrant &amp; Seasonal Farm Workers</t>
  </si>
  <si>
    <t>Soft Exit</t>
  </si>
  <si>
    <t>EFM Job Order Statistics notes/change status or Staff notes on job order</t>
  </si>
  <si>
    <t>LEGEND</t>
  </si>
  <si>
    <t>Obtained Employment</t>
  </si>
  <si>
    <t>DATA COLLECTION QUESTION/OBSERVATION</t>
  </si>
  <si>
    <t>PREP</t>
  </si>
  <si>
    <t>BONDING</t>
  </si>
  <si>
    <t>State ID</t>
  </si>
  <si>
    <t>Yes</t>
  </si>
  <si>
    <t>No</t>
  </si>
  <si>
    <t>Total</t>
  </si>
  <si>
    <t>Percent Yes</t>
  </si>
  <si>
    <t>Percent No</t>
  </si>
  <si>
    <t>Career Center</t>
  </si>
  <si>
    <t>Bonding</t>
  </si>
  <si>
    <t>y</t>
  </si>
  <si>
    <t>n</t>
  </si>
  <si>
    <t>x</t>
  </si>
  <si>
    <t>1. write up for case no. 1
4. write up for case no. 4
8. write up for case no. 8</t>
  </si>
  <si>
    <t>.</t>
  </si>
  <si>
    <t>CORRECTIVE ACTION REQUIRED</t>
  </si>
  <si>
    <t>Not applicable</t>
  </si>
  <si>
    <t>Number of blank cells</t>
  </si>
  <si>
    <r>
      <rPr>
        <b/>
        <sz val="8"/>
        <rFont val="Arial"/>
        <family val="2"/>
      </rPr>
      <t xml:space="preserve">Finding </t>
    </r>
    <r>
      <rPr>
        <sz val="8"/>
        <rFont val="Arial"/>
        <family val="2"/>
      </rPr>
      <t>- Noncompliance with requirements contained in federal or State law, regulations, administrative code, guidance or other documents are found  and considered to be issues that are of high risk that could result in questioned costs and/or impact the integrity of program operations. Findings are expected to be reported to the Preventative Corrective Action Plan. (PCAP).</t>
    </r>
  </si>
  <si>
    <t>Meredith Wright</t>
  </si>
  <si>
    <t>SELECT</t>
  </si>
  <si>
    <r>
      <t xml:space="preserve">Date of Review: </t>
    </r>
    <r>
      <rPr>
        <b/>
        <sz val="8"/>
        <color rgb="FF0070C0"/>
        <rFont val="Arial"/>
        <family val="2"/>
      </rPr>
      <t>mm/dd/yyyy</t>
    </r>
  </si>
  <si>
    <t>Number of registered veterans</t>
  </si>
  <si>
    <t>Number of MSFW</t>
  </si>
  <si>
    <t>Sample Size</t>
  </si>
  <si>
    <t>Vets -</t>
  </si>
  <si>
    <t>DEO Final Comments (Indicate case no.)</t>
  </si>
  <si>
    <t>DEO Prelim Comments (Indicate case no.)</t>
  </si>
  <si>
    <t>Job Order Number</t>
  </si>
  <si>
    <t>SSIC Code</t>
  </si>
  <si>
    <t>O*Net Code</t>
  </si>
  <si>
    <t>NAICS</t>
  </si>
  <si>
    <t>Alien Labor</t>
  </si>
  <si>
    <t>PERM</t>
  </si>
  <si>
    <t>H2a</t>
  </si>
  <si>
    <t>H2b</t>
  </si>
  <si>
    <t xml:space="preserve">Job Development </t>
  </si>
  <si>
    <t>Process Questions</t>
  </si>
  <si>
    <t>y - EFM</t>
  </si>
  <si>
    <t xml:space="preserve">DEO Prelim Comments </t>
  </si>
  <si>
    <t>DEO Final Comments</t>
  </si>
  <si>
    <t xml:space="preserve">Date of Review: </t>
  </si>
  <si>
    <t>mm/dd/yyyy</t>
  </si>
  <si>
    <t># of PERM</t>
  </si>
  <si>
    <t># of H2a</t>
  </si>
  <si>
    <t># of H2b</t>
  </si>
  <si>
    <t xml:space="preserve">Job Orders </t>
  </si>
  <si>
    <t>Total Findings</t>
  </si>
  <si>
    <t>Management Process</t>
  </si>
  <si>
    <t>Findings</t>
  </si>
  <si>
    <t>Wagner-Peyser Monitoring Summary</t>
  </si>
  <si>
    <t>Total all WP Services</t>
  </si>
  <si>
    <t>References</t>
  </si>
  <si>
    <t>EFM Guide and Memo issued 7/12/07</t>
  </si>
  <si>
    <t>EFM "Manage Labor Exchange"</t>
  </si>
  <si>
    <t>Memos issued 7/2/05, 11/22/05, 7/12/07 and 10/22/07</t>
  </si>
  <si>
    <t>Data warehouse query/reg. after 1/12/07-History info-last modified by: system user; system comments: auto enabled</t>
  </si>
  <si>
    <t>TEGL 17-05</t>
  </si>
  <si>
    <t>Job Seeker Activities Screen</t>
  </si>
  <si>
    <t>Location of data</t>
  </si>
  <si>
    <t>Reviewer Name (1)</t>
  </si>
  <si>
    <t>Reviewer Name (2)</t>
  </si>
  <si>
    <t>NOTES</t>
  </si>
  <si>
    <t>CSF Admin Policy 068</t>
  </si>
  <si>
    <t>20 CFR 651.10</t>
  </si>
  <si>
    <t>Was an initial assessment (code 102) recorded for the participant? (y, n)</t>
  </si>
  <si>
    <t>Was labor market information (LMI) (code 107) recorded for the participant? (y, n)</t>
  </si>
  <si>
    <t>11</t>
  </si>
  <si>
    <t>12</t>
  </si>
  <si>
    <t>13</t>
  </si>
  <si>
    <t>14</t>
  </si>
  <si>
    <r>
      <t xml:space="preserve">If yes to #14, </t>
    </r>
    <r>
      <rPr>
        <sz val="10"/>
        <rFont val="Arial"/>
        <family val="2"/>
      </rPr>
      <t>was the work search activity scheduled and resulted through the EFM Event Calendar module? (y, n, x)</t>
    </r>
  </si>
  <si>
    <t>EFM Activity History/Service Plan</t>
  </si>
  <si>
    <t>EFM Event Calendar, Category - REA Work Search Activity</t>
  </si>
  <si>
    <t>15</t>
  </si>
  <si>
    <t>16</t>
  </si>
  <si>
    <t>EFM Custom Reports</t>
  </si>
  <si>
    <t>Performance Reporting and Analysis Unit Query</t>
  </si>
  <si>
    <t>20 CFR 653.103(a)</t>
  </si>
  <si>
    <t>EFM WP Registration, Personal/General Information</t>
  </si>
  <si>
    <t>EFM WP Registration, Personal/General Information, and Background/Employment History</t>
  </si>
  <si>
    <t>Was a "511N Issued and Explained" service (code 099) added? (y, n, x)</t>
  </si>
  <si>
    <t>Was a significant work history listed (at least 12 months prior to date of application/participation)? (y, n, x)</t>
  </si>
  <si>
    <t>EFM Personal/ Background/ Employment History</t>
  </si>
  <si>
    <t>Was "Education and training" information listed if the job seeker's highest level of education was a high school diploma/equivalent or higher? (y, n, x)</t>
  </si>
  <si>
    <t xml:space="preserve">EFM WP Application, Personal/General Information, and/or Background/ Education and Training </t>
  </si>
  <si>
    <t>EFM WP Application/ Employment Information/ "Desired Occupation/Type of Job Looking for"</t>
  </si>
  <si>
    <t>Were crops/crop codes listed in a case note? (y, n, x)</t>
  </si>
  <si>
    <t>EFM Job Seeker Case Notes</t>
  </si>
  <si>
    <t>Were the documents prepared according to federal requirements? (y, n, x)</t>
  </si>
  <si>
    <t>20 CFR Part 1010</t>
  </si>
  <si>
    <t>EFM Registration - General Information</t>
  </si>
  <si>
    <t>Florida Veterans' Services Guide</t>
  </si>
  <si>
    <t>State Veterans’ Program Plan of Service-case management required on all VR&amp;E referrals</t>
  </si>
  <si>
    <t>Federal Definition of Assessment/UI Handbook-NO. 401-ETA 9048</t>
  </si>
  <si>
    <t>EFM Activity History/Service Plan or Objective Assessment, Paper EDP, Counseling Record Card, Assessment instrument</t>
  </si>
  <si>
    <t>EFM Activity History/Service Plan, Objective Assessment, Paper EDP, Counseling Record Card, Assessment instrument</t>
  </si>
  <si>
    <t>EFM Activity History/Service Plan or Case Notes ; EFM Job Order Statistics notes/change status or Staff notes on job order</t>
  </si>
  <si>
    <t>EFM Activity History/Service Plan or Case Notes; EFM Job Order Statistics notes/change status or Staff notes on job order</t>
  </si>
  <si>
    <t>Does the case note contain the employer's name? (y, n, x)</t>
  </si>
  <si>
    <t>Does the case note contain the source that confirmed the placement? (y, n, x)</t>
  </si>
  <si>
    <t>Does the case note contain a job start date? (hire date does not suffice) (y, n, x)</t>
  </si>
  <si>
    <t>EFM Activity History/Service Plan or Case Notes; EFM Job Order Statistics notes/change status or Staff notes on job order "</t>
  </si>
  <si>
    <t>DEO FG 03-035</t>
  </si>
  <si>
    <t>Was the job start date recorded? (y, n, x)</t>
  </si>
  <si>
    <t>Is the name of the employer identified in the case note? (y, n, x)</t>
  </si>
  <si>
    <t>Federal Definition of Counseling/UI Handbook-NO. 401-ETA 9048/FG 00-016</t>
  </si>
  <si>
    <t>EFM Case Notes</t>
  </si>
  <si>
    <t>Federal Definition of Counseling/UI Handbook-NO. 401-ETA 9048</t>
  </si>
  <si>
    <t>EFM Case Notes/Obj. Assessment or Counseling Case File</t>
  </si>
  <si>
    <t xml:space="preserve">Was a federal bonding service (code 124) recorded? (y, x) </t>
  </si>
  <si>
    <t>Federal Bonding Program-Procedures for Bond Issuance and Management</t>
  </si>
  <si>
    <t xml:space="preserve">Was a copy of the bond certification kept on file at the career center? (y, n, x) </t>
  </si>
  <si>
    <t xml:space="preserve"> 20 CFR 653; DEO FG 03-040</t>
  </si>
  <si>
    <t>Employer Registration NAICS code=111, 112, 115 Farming Category except 1125, 1152, &amp; 1153/Job Occupation</t>
  </si>
  <si>
    <t>Does the job order contain specific days and hours to be worked in the job description? (y, n, x)</t>
  </si>
  <si>
    <t>20 CFR 653.104; DEO FG 03-040</t>
  </si>
  <si>
    <t>Does the job order describe the job specifically (how to do the job, equipment used, height or other measurements/units, etc.)? (y, n, x)</t>
  </si>
  <si>
    <t>Does the job order contain both employer address and job site location(s)? (y, n, x)</t>
  </si>
  <si>
    <t>Job Details; Staff Information Category</t>
  </si>
  <si>
    <t>20 CFR 656.20(A)</t>
  </si>
  <si>
    <t>Job Details Earliest/Last Date to Display</t>
  </si>
  <si>
    <t>DEO FG OSPS-78</t>
  </si>
  <si>
    <t>Job Details Anticipated Hire Date</t>
  </si>
  <si>
    <t>Job Details Anticipated Hire Date/ Earliest/Last Date to Display</t>
  </si>
  <si>
    <t xml:space="preserve"> 20 CFR 652.3</t>
  </si>
  <si>
    <t>General Information</t>
  </si>
  <si>
    <t>EFM Job Order Statistics notes/change status or Staff Information on job order</t>
  </si>
  <si>
    <t>EFM Activity History/Service Plan; EFM Data Store</t>
  </si>
  <si>
    <t>Employer Registration/Application; Job Order</t>
  </si>
  <si>
    <t>Equal Employment Opportunity Laws - Title VII of the Civil Rights Act of 1964, as amended, Section 2000e-3 (Section 704); Age Discrimination in Employment Act if 1967; Pregnancy Discrimination Act; Equal Pay Act of 1963; Title I of the Americans with Disabilities Act of 1990 and Florida Statutes 760; Sections 501 and 55 of the Rehabilitation Act of 1973; Genetic Information Nondiscrimination Act of 2008; TEGL 37-14; TEGL 10-14; TEGL 11-14</t>
  </si>
  <si>
    <t>EFM Job Order - Job Description, Hiring Requirements, Minimum Education, Experience and Age Requirements</t>
  </si>
  <si>
    <t>Immigration and Nationality Act, 8 U.S.C. 1324B</t>
  </si>
  <si>
    <t>EFM Terms of Use</t>
  </si>
  <si>
    <t>Employer Registration; Job Order</t>
  </si>
  <si>
    <t>EFM Job Order Occupation and Description</t>
  </si>
  <si>
    <t xml:space="preserve">Fair Labor Standards Act/FL Statutes - Title XXXI Labor Section 448.01 </t>
  </si>
  <si>
    <t xml:space="preserve"> 20 CFR 651.10/ FG 03-035</t>
  </si>
  <si>
    <t>EFM Activity History/Service Plan and Jobseeker Case Notes</t>
  </si>
  <si>
    <t>Wagner-Peyser Act of 1933 as amended Sec 13 (b)(1)</t>
  </si>
  <si>
    <t>EFM Employer Verification Memorandum 3/18/14; Job Order Training Presentation</t>
  </si>
  <si>
    <t>EFM Job Order Status/ Staff Information</t>
  </si>
  <si>
    <t>EFM Case Notes, OBJ. assessment, hard copy</t>
  </si>
  <si>
    <t>EFM Event Calendar/Class Size</t>
  </si>
  <si>
    <t xml:space="preserve">Was an orientation (code 098 or 101) recorded for the participant? (y, n) </t>
  </si>
  <si>
    <t xml:space="preserve">Was an initial assessment service (code 102) recorded for the participant? (y, n) </t>
  </si>
  <si>
    <t xml:space="preserve">Was the appropriate MSFW coding used? (y, n, x, u) </t>
  </si>
  <si>
    <t xml:space="preserve">  </t>
  </si>
  <si>
    <t>col_username</t>
  </si>
  <si>
    <t>stateid</t>
  </si>
  <si>
    <t>firstname</t>
  </si>
  <si>
    <t>lastname</t>
  </si>
  <si>
    <t>last4</t>
  </si>
  <si>
    <t>col_appid</t>
  </si>
  <si>
    <t>col_rea</t>
  </si>
  <si>
    <t>col_event_date</t>
  </si>
  <si>
    <t>col_event_id</t>
  </si>
  <si>
    <t>col_event_status</t>
  </si>
  <si>
    <t>Job Seekers</t>
  </si>
  <si>
    <t>usn</t>
  </si>
  <si>
    <t>fname</t>
  </si>
  <si>
    <t>lname</t>
  </si>
  <si>
    <t>ssn</t>
  </si>
  <si>
    <t>vetHitYN</t>
  </si>
  <si>
    <t>vet</t>
  </si>
  <si>
    <t>col_veteran</t>
  </si>
  <si>
    <t>vetstat</t>
  </si>
  <si>
    <t>col_vetstatus</t>
  </si>
  <si>
    <t>regxDte</t>
  </si>
  <si>
    <t>partxDte</t>
  </si>
  <si>
    <t>xdt</t>
  </si>
  <si>
    <t>empAtPartx</t>
  </si>
  <si>
    <t>pYQ</t>
  </si>
  <si>
    <t>xYQ</t>
  </si>
  <si>
    <t>migrant</t>
  </si>
  <si>
    <t>migranttype</t>
  </si>
  <si>
    <t>Job Orders</t>
  </si>
  <si>
    <t>createdate</t>
  </si>
  <si>
    <t>jodisplay</t>
  </si>
  <si>
    <t>closedate</t>
  </si>
  <si>
    <t>jobdev</t>
  </si>
  <si>
    <t>col_emp_h2b</t>
  </si>
  <si>
    <t>col_staff_h2b</t>
  </si>
  <si>
    <t>referrals</t>
  </si>
  <si>
    <t>Plx</t>
  </si>
  <si>
    <t>Ag</t>
  </si>
  <si>
    <t>JD</t>
  </si>
  <si>
    <t>Agency</t>
  </si>
  <si>
    <t>Asst./EDP</t>
  </si>
  <si>
    <t>Vet</t>
  </si>
  <si>
    <t>rwb</t>
  </si>
  <si>
    <t>sda</t>
  </si>
  <si>
    <t>svpjobnum</t>
  </si>
  <si>
    <t>joidnum</t>
  </si>
  <si>
    <t>category</t>
  </si>
  <si>
    <t>wgerte</t>
  </si>
  <si>
    <t>siccode</t>
  </si>
  <si>
    <t>onet</t>
  </si>
  <si>
    <t>col_lwia</t>
  </si>
  <si>
    <t>EFM Case Notes, EFM Objective Assessment Summary, Career Center's paper copy files</t>
  </si>
  <si>
    <t>EFM Case Notes, Career Center's Paper Copy files</t>
  </si>
  <si>
    <t>EFM Case Notes, Plan Wizard or Career Center's Paper copy files</t>
  </si>
  <si>
    <t>EFM Case Notes, Plan Wizard or Career Center's Paper Copy files</t>
  </si>
  <si>
    <t>Paper copy files</t>
  </si>
  <si>
    <t>20 CFR 653.103(b)-(c); DEO FG 03-040; Desk Aid</t>
  </si>
  <si>
    <t>20 CFR 653.103(d); DEO FG 03-040; Desk Aid</t>
  </si>
  <si>
    <t>20 CFR 653.107(j); 20 CFR 653.112(a)-(b); Florida DEO Agricultural Services Outreach Plan</t>
  </si>
  <si>
    <t>Notes</t>
  </si>
  <si>
    <t>I-9 and 516 INS</t>
  </si>
  <si>
    <t> References</t>
  </si>
  <si>
    <t>Location of Data </t>
  </si>
  <si>
    <t>Has an I-9 (code 100) been recorded for the individual? (y, x) If not applicable (x), go to #12.</t>
  </si>
  <si>
    <t xml:space="preserve">Immigration Reform and Control Act of 1986;  8 CFR 274a.6; DEO FG 071 </t>
  </si>
  <si>
    <t>Is the job seeker registered as a vet in EFM? (y, x) If not applicable (x), go to #16.</t>
  </si>
  <si>
    <t xml:space="preserve">Was a service provided at registration? (Mark 'x' if the registration was self-service) (y, n, x) </t>
  </si>
  <si>
    <t xml:space="preserve">If the veteran did not receive an Automated Priority of Service (code 089) previously, is there a staff assisted priority of service (code 189) recorded? (y, n, x) </t>
  </si>
  <si>
    <t>Was case management code 128 or 129 recorded? (y, n, x) If yes, must answer questions #16-24</t>
  </si>
  <si>
    <t xml:space="preserve">Was the assessment documented in a case note or in a paper copy? (y, n, x) </t>
  </si>
  <si>
    <t xml:space="preserve">Notes </t>
  </si>
  <si>
    <t>EFM Case Notes/Service Plan</t>
  </si>
  <si>
    <t>EFM Case Notes; Career Center Paper Copy</t>
  </si>
  <si>
    <t>Was a placement (code 750-879) recorded for the job seeker? (y, x) If not applicable (x), go to #33.</t>
  </si>
  <si>
    <t xml:space="preserve">Is there a case note on the job order to verify the placement? (y, n, x) (Note: placement verification not necessary if employer entered) If no (n), go to #33   </t>
  </si>
  <si>
    <t>Was an obtained employment (code 880), or post exit obtained employment (code 882), recorded for the job seeker? (y, x) If not applicable (x), go to #38.</t>
  </si>
  <si>
    <t>Was a Job Development contact (code 123) recorded for the job seeker? (y, x) If not applicable (x), go to #41.</t>
  </si>
  <si>
    <t>20 CFR 651.10/DEO FG 03-035</t>
  </si>
  <si>
    <t xml:space="preserve">EFM Case Notes </t>
  </si>
  <si>
    <t>Employer's Recruitment Plan</t>
  </si>
  <si>
    <t xml:space="preserve">Was a counseling service (code 200 or 201) recorded during the review period? (y, x) If not applicable (x), go to #44. </t>
  </si>
  <si>
    <t>Wagner-Peyser Act of 1933 as amended SEC. 7. (a)(1)</t>
  </si>
  <si>
    <t xml:space="preserve">Is there an entry in the case note or a paper copy of the counseling plan? (y, n, x) </t>
  </si>
  <si>
    <r>
      <t>If yes to #21,</t>
    </r>
    <r>
      <rPr>
        <sz val="10"/>
        <rFont val="Arial"/>
        <family val="2"/>
      </rPr>
      <t xml:space="preserve"> are there specific action steps listed for the participant to work toward achievement of the short term goal? (y, n, x)</t>
    </r>
  </si>
  <si>
    <r>
      <t>If yes to #23,</t>
    </r>
    <r>
      <rPr>
        <sz val="10"/>
        <rFont val="Arial"/>
        <family val="2"/>
      </rPr>
      <t xml:space="preserve"> are there specific action steps listed for the participant to work toward achievement of the long term goal? (y, n, x)</t>
    </r>
  </si>
  <si>
    <r>
      <t xml:space="preserve">Was the placement recorded on or after the </t>
    </r>
    <r>
      <rPr>
        <b/>
        <sz val="10"/>
        <rFont val="Arial"/>
        <family val="2"/>
      </rPr>
      <t>referral</t>
    </r>
    <r>
      <rPr>
        <sz val="10"/>
        <rFont val="Arial"/>
        <family val="2"/>
      </rPr>
      <t xml:space="preserve"> date? (y, n, x) </t>
    </r>
  </si>
  <si>
    <r>
      <t xml:space="preserve">If yes to #42, </t>
    </r>
    <r>
      <rPr>
        <sz val="10"/>
        <rFont val="Arial"/>
        <family val="2"/>
      </rPr>
      <t>does the plan indicate the purpose of the counseling as a change of careers, a choice of careers, or adjustment/adaptation to a job or personal situation? (y, n, x)</t>
    </r>
  </si>
  <si>
    <r>
      <t> </t>
    </r>
    <r>
      <rPr>
        <b/>
        <sz val="9"/>
        <rFont val="Arial"/>
        <family val="2"/>
      </rPr>
      <t>References</t>
    </r>
  </si>
  <si>
    <t xml:space="preserve">Wagner-Peyser Act of 1933 as amended SEC. 7. (a)(1);
State Veterans’ Program Plan of Service
</t>
  </si>
  <si>
    <t>20 CFR 651.10; State Veterans’ Program Plan of Service</t>
  </si>
  <si>
    <t>Was the job order listed as an Alien Labor Certification job order? (PERM, H2A, H2B, x) If not applicable (x), go to #8.</t>
  </si>
  <si>
    <r>
      <t>If coded as PERM,</t>
    </r>
    <r>
      <rPr>
        <sz val="10"/>
        <rFont val="Arial"/>
        <family val="2"/>
      </rPr>
      <t xml:space="preserve"> was the job order posted publicly for the full 30 days? (y, n, x) </t>
    </r>
  </si>
  <si>
    <r>
      <t>If coded as H-2A,</t>
    </r>
    <r>
      <rPr>
        <sz val="10"/>
        <rFont val="Arial"/>
        <family val="2"/>
      </rPr>
      <t xml:space="preserve"> were the results of the staff referral documented via case notes? (y, n, x)</t>
    </r>
  </si>
  <si>
    <r>
      <t>If coded as H-2B</t>
    </r>
    <r>
      <rPr>
        <sz val="10"/>
        <rFont val="Arial"/>
        <family val="2"/>
      </rPr>
      <t>, was the job order posted publicly for the full 10 days? (y, n, x) (Note: only applicable if anticipated hire date is prior to 4/29/15)</t>
    </r>
  </si>
  <si>
    <t>20 CFR 655.15(e) (2008 Final Rule)</t>
  </si>
  <si>
    <r>
      <t>If coded as H-2B</t>
    </r>
    <r>
      <rPr>
        <sz val="10"/>
        <rFont val="Arial"/>
        <family val="2"/>
      </rPr>
      <t>, was the job order placed on hold status until further notice from DEO? (y, n, x) (Note: only applicable if anticipated hire date is on or after 10/1/15)</t>
    </r>
  </si>
  <si>
    <t>20 CFR 655.16 (2015 Interim Final Rule)</t>
  </si>
  <si>
    <r>
      <t>If coded as H-2B</t>
    </r>
    <r>
      <rPr>
        <sz val="10"/>
        <rFont val="Arial"/>
        <family val="2"/>
      </rPr>
      <t>, were an I-9 and 516 INS properly prepared for each staff referral made? (y, n, x) (Note: only applicable if anticipated hire date is prior to 4/29/15)</t>
    </r>
  </si>
  <si>
    <t>The Immigration Reform and Control Act of 1986 (IRCA), Immigration and Nationality Act, as amended, I-9 Employer Handbook; 09-01 Communiqué on Referral Procedures for H-2B Job Orders issued January 23, 2009</t>
  </si>
  <si>
    <t xml:space="preserve">Job Details Anticipated Hire Date; View Applicants/Applicant Information/Filters/Application Method – Staff Referred Resume or Staff Referred; Paper copy I-9 and 516INS </t>
  </si>
  <si>
    <t>Agricultural Job Orders</t>
  </si>
  <si>
    <t>Is the job order an agricultural job order? (y, x) If not applicable (x), go to #19.</t>
  </si>
  <si>
    <t xml:space="preserve">Does the job order specify a wage rate? ("Depending on experience" is not acceptable) (y, n, x) </t>
  </si>
  <si>
    <t>Is the pay by piece rate? (y, x) If not applicable (x), go to #15</t>
  </si>
  <si>
    <r>
      <t>If yes to #12,</t>
    </r>
    <r>
      <rPr>
        <sz val="10"/>
        <rFont val="Arial"/>
        <family val="2"/>
      </rPr>
      <t xml:space="preserve"> does the job description include the amount to be paid, the unit of measurement, and a description of the size or capacity of the measurement? (y, n, x)</t>
    </r>
  </si>
  <si>
    <r>
      <t>If yes to #12,</t>
    </r>
    <r>
      <rPr>
        <sz val="10"/>
        <rFont val="Arial"/>
        <family val="2"/>
      </rPr>
      <t xml:space="preserve"> is there a statement as to whether the employer is covered by the Fair Labor Standards Act (FLSA) or guarantees minimum wage? (y, n, x)</t>
    </r>
  </si>
  <si>
    <r>
      <t>If the employer is a crew leader/farm labor contractor (FLC) or FLC employee (FLCE),</t>
    </r>
    <r>
      <rPr>
        <sz val="10"/>
        <rFont val="Arial"/>
        <family val="2"/>
      </rPr>
      <t xml:space="preserve"> is the FLC/FLCE's federal and state registration number listed on the job order? (y, n, x)</t>
    </r>
  </si>
  <si>
    <t>Does the job description state "Referrals within commuting distance only"? (y, n, x)</t>
  </si>
  <si>
    <r>
      <t>If the job type is not regular or permanent,</t>
    </r>
    <r>
      <rPr>
        <sz val="10"/>
        <rFont val="Arial"/>
        <family val="2"/>
      </rPr>
      <t xml:space="preserve"> does the job description specify an estimated number of days or months? (y, n, x)</t>
    </r>
  </si>
  <si>
    <t>Are staff-assisted referrals available on the job order? (y, x) If not applicable (x), go to #21.</t>
  </si>
  <si>
    <t>EFM Job Order "View applicants"- Application Method – Staff Referred/Resume</t>
  </si>
  <si>
    <t>Was a placement (code 750-879) recorded for the job order? (y, x) If not applicable (x), go to #28.</t>
  </si>
  <si>
    <t xml:space="preserve">Was the placement recorded on or after the referral date (staff assisted referral – application date)? (y, n, x) </t>
  </si>
  <si>
    <r>
      <t xml:space="preserve">If yes to #26, </t>
    </r>
    <r>
      <rPr>
        <sz val="10"/>
        <rFont val="Arial"/>
        <family val="2"/>
      </rPr>
      <t>Was the placement recorded on or after the</t>
    </r>
    <r>
      <rPr>
        <b/>
        <sz val="10"/>
        <rFont val="Arial"/>
        <family val="2"/>
      </rPr>
      <t xml:space="preserve"> </t>
    </r>
    <r>
      <rPr>
        <sz val="10"/>
        <rFont val="Arial"/>
        <family val="2"/>
      </rPr>
      <t>job start date?</t>
    </r>
    <r>
      <rPr>
        <b/>
        <sz val="10"/>
        <rFont val="Arial"/>
        <family val="2"/>
      </rPr>
      <t xml:space="preserve"> </t>
    </r>
    <r>
      <rPr>
        <sz val="10"/>
        <rFont val="Arial"/>
        <family val="2"/>
      </rPr>
      <t>(y, n, x, u) (placement must only be recorded once the jobseeker has started working)</t>
    </r>
  </si>
  <si>
    <t xml:space="preserve">Does the O*Net code match the job order description? (y, n) </t>
  </si>
  <si>
    <t>Was the job order written as a "job development" (JD) job order? (y, x) If not applicable (x), go to #36.</t>
  </si>
  <si>
    <t>EFM Job Order - Job Description or Staff Information - Category or Job Developer/ Mandatory Listing</t>
  </si>
  <si>
    <t>Was a job development contact (code 123) to the specific employer recorded on the job seeker’s Activity History prior to the referral and placement? (y, n, x)</t>
  </si>
  <si>
    <t>Is the job order from a private employment agency? (y, x) If not applicable (x), go to #38.</t>
  </si>
  <si>
    <t xml:space="preserve">Does the job order’s job description contain the phrase "Position offered by no fee agency?" (y, n, x) </t>
  </si>
  <si>
    <t>Did staff verify the job order prior to expiration? (y, n)</t>
  </si>
  <si>
    <r>
      <t>Immigration Reform and Control Act; 20 CFR 655; 09-01 Clarification to the Communiqué on</t>
    </r>
    <r>
      <rPr>
        <b/>
        <sz val="10"/>
        <rFont val="Arial"/>
        <family val="2"/>
      </rPr>
      <t xml:space="preserve"> </t>
    </r>
    <r>
      <rPr>
        <sz val="10"/>
        <rFont val="Arial"/>
        <family val="2"/>
      </rPr>
      <t>Referral Procedures for H-2B Job Orders issued January 23, 2009</t>
    </r>
  </si>
  <si>
    <t xml:space="preserve">Process </t>
  </si>
  <si>
    <t>References </t>
  </si>
  <si>
    <t>Final Guidance\ REEMPLOYMENT AND ELIGIBILITY ASSESSMENT (REA) PROGRAM</t>
  </si>
  <si>
    <t>Was the job development job order created because there was not an existing job order with the same employer for a comparable position available at that time? (y, n, x, u)</t>
  </si>
  <si>
    <t>19</t>
  </si>
  <si>
    <t>Were participants allowed to exit if no further services were scheduled? (y, n)</t>
  </si>
  <si>
    <t>case no.</t>
  </si>
  <si>
    <r>
      <t xml:space="preserve">If yes to #3, </t>
    </r>
    <r>
      <rPr>
        <sz val="10"/>
        <rFont val="Arial"/>
        <family val="2"/>
      </rPr>
      <t>do the assessment results evaluate/summarize the employment history, education, interests, and skills that result in the identification of employment goals, barriers to employment and services needed to obtain goals? (y, n, x)</t>
    </r>
  </si>
  <si>
    <r>
      <t xml:space="preserve">Was the placement recorded on or after the </t>
    </r>
    <r>
      <rPr>
        <b/>
        <sz val="10"/>
        <rFont val="Arial"/>
        <family val="2"/>
      </rPr>
      <t>job start</t>
    </r>
    <r>
      <rPr>
        <sz val="10"/>
        <rFont val="Arial"/>
        <family val="2"/>
      </rPr>
      <t xml:space="preserve"> date? (y, n, x, u) (placement must only be recorded once the jobseeker has started working)</t>
    </r>
    <r>
      <rPr>
        <b/>
        <sz val="10"/>
        <rFont val="Arial"/>
        <family val="2"/>
      </rPr>
      <t xml:space="preserve"> </t>
    </r>
  </si>
  <si>
    <t>443.1317(1)(b) FS. Law Implemented 443.091 FS.; FL Administrative Rule 73B-11.028</t>
  </si>
  <si>
    <t>Local Workforce Development Board</t>
  </si>
  <si>
    <t>LWDB 1 - Escarosa</t>
  </si>
  <si>
    <t>LWDB 2 - Okaloosa Walton</t>
  </si>
  <si>
    <t>LWDB 3 - Chipola</t>
  </si>
  <si>
    <t>LWDB 4 - Gulfcoast</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</si>
  <si>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</si>
  <si>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</si>
  <si>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</si>
  <si>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</si>
  <si>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</si>
  <si>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</si>
  <si>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</si>
  <si>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</si>
  <si>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</si>
  <si>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</si>
  <si>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</si>
  <si>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</si>
  <si>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</si>
  <si>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</si>
  <si>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</si>
  <si>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</si>
  <si>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</si>
  <si>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</si>
  <si>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</si>
  <si>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rgn_wpc</t>
  </si>
  <si>
    <t>appid</t>
  </si>
  <si>
    <t>203</t>
  </si>
  <si>
    <t>Migrant</t>
  </si>
  <si>
    <t>102</t>
  </si>
  <si>
    <t>205</t>
  </si>
  <si>
    <t>98</t>
  </si>
  <si>
    <t>101</t>
  </si>
  <si>
    <t>107</t>
  </si>
  <si>
    <t>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t>
  </si>
  <si>
    <t>Does the job order comply with the Terms of Use Conduct Rules? (y, n)</t>
  </si>
  <si>
    <t>Does the job order comply with the Terms of Use Posting Rules? (y, n)</t>
  </si>
  <si>
    <t>Does the job order comply with Immigration and Nationality Act Laws? (Discrimination based on national origin or citizenship status; or document abuse - i.e. specifying particular I-9 documents to verify employment eligibility) (y, n)</t>
  </si>
  <si>
    <t>Are the original I-9 and a copy of the 516INS on file? (y, n, x)</t>
  </si>
  <si>
    <t>Immigration Reform and Control Act of 1986; 8 CFR 274a.6; I-9 Employer Handbook; DEO FG 071</t>
  </si>
  <si>
    <t>20 CFR 653.104; DEO FG 03-040; Migrant and Seasonal Agricultural Worker Protection Act</t>
  </si>
  <si>
    <t>20 CFR 653.104; DEO FG 03-040; Fair Labor Standards Act</t>
  </si>
  <si>
    <t>Workforce Innovation and Opportunity Act of 2014; local workforce services plan</t>
  </si>
  <si>
    <t>N/Y</t>
  </si>
  <si>
    <r>
      <t xml:space="preserve">Does the plan state the applicant's specific </t>
    </r>
    <r>
      <rPr>
        <b/>
        <sz val="10"/>
        <rFont val="Arial"/>
        <family val="2"/>
      </rPr>
      <t xml:space="preserve">short-range </t>
    </r>
    <r>
      <rPr>
        <sz val="10"/>
        <rFont val="Arial"/>
        <family val="2"/>
      </rPr>
      <t>occupational goals? (y, n, x)</t>
    </r>
  </si>
  <si>
    <r>
      <t xml:space="preserve">Does the plan state the applicant's specific </t>
    </r>
    <r>
      <rPr>
        <b/>
        <sz val="10"/>
        <rFont val="Arial"/>
        <family val="2"/>
      </rPr>
      <t>long-range</t>
    </r>
    <r>
      <rPr>
        <sz val="10"/>
        <rFont val="Arial"/>
        <family val="2"/>
      </rPr>
      <t xml:space="preserve"> occupational goals? (y, n, x)</t>
    </r>
  </si>
  <si>
    <t xml:space="preserve">Was the last reportable service recorded within 180 days of the job start date? (y, n, x, u) </t>
  </si>
  <si>
    <t xml:space="preserve">Did the job start date occur within 180 days of the date the obtained employment was recorded? (y, n, x, u) </t>
  </si>
  <si>
    <t>y - paper copy</t>
  </si>
  <si>
    <t>Was an initial assessment (code 102) or objective assessment (code 203) recorded during the review period? (y, x) If not applicable (x), go to #19 (Note: required for veterans who had case management conducted).</t>
  </si>
  <si>
    <t>Was an orientation (codes 098 and 101) recorded for the participant? (y, n)</t>
  </si>
  <si>
    <t>Was an entry made in "Desired Occupation?" (y, n, x)</t>
  </si>
  <si>
    <t>Did the LWBD ensure that cases more than 90 days old did not drop off the Red Flag Report? (y, n)</t>
  </si>
  <si>
    <t xml:space="preserve">http://data.fldoe.org/workforce/contacts/default.cfm?action=showList&amp;ListID=62 </t>
  </si>
  <si>
    <t>Andy Windsor</t>
  </si>
  <si>
    <t>Immigration Reform and Control Act of 1986;  8 CFR 274a.6; I-9 Employer Handbook; DEO FG 071</t>
  </si>
  <si>
    <t>20 CFR 651.10; DEO FG 03-035</t>
  </si>
  <si>
    <r>
      <t xml:space="preserve">     Wagner-Peyser Programmatic Review Tool 2016-2017
</t>
    </r>
    <r>
      <rPr>
        <b/>
        <sz val="10"/>
        <color rgb="FF0070C0"/>
        <rFont val="Arial"/>
        <family val="2"/>
      </rPr>
      <t>Credentialing</t>
    </r>
  </si>
  <si>
    <t>Tier One Certification</t>
  </si>
  <si>
    <t>Continuing Education Units (CEUs)</t>
  </si>
  <si>
    <r>
      <t xml:space="preserve">     Wagner-Peyser Programmatic Review Tool 2016-2017
</t>
    </r>
    <r>
      <rPr>
        <b/>
        <sz val="10"/>
        <color rgb="FF0070C0"/>
        <rFont val="Arial"/>
        <family val="2"/>
      </rPr>
      <t>RESEA SERVICES</t>
    </r>
  </si>
  <si>
    <r>
      <t xml:space="preserve">     Wagner-Peyser Programmatic Review Tool 2016-2017
</t>
    </r>
    <r>
      <rPr>
        <b/>
        <sz val="10"/>
        <color rgb="FF0070C0"/>
        <rFont val="Arial"/>
        <family val="2"/>
      </rPr>
      <t>JOB SEEKER SERVICES</t>
    </r>
  </si>
  <si>
    <r>
      <t xml:space="preserve">     Wagner-Peyser Programmatic Review Tool 2016-2017
</t>
    </r>
    <r>
      <rPr>
        <b/>
        <sz val="10"/>
        <color rgb="FF0070C0"/>
        <rFont val="Arial"/>
        <family val="2"/>
      </rPr>
      <t>JOB ORDER SERVICES</t>
    </r>
  </si>
  <si>
    <r>
      <t xml:space="preserve">     Wagner-Peyser Programmatic Review Tool 2016-2017
</t>
    </r>
    <r>
      <rPr>
        <b/>
        <sz val="10"/>
        <color rgb="FF0070C0"/>
        <rFont val="Arial"/>
        <family val="2"/>
      </rPr>
      <t>Management Process Questions</t>
    </r>
  </si>
  <si>
    <t>LWDB 5 - Capital Region*</t>
  </si>
  <si>
    <t>Eduardo Torres</t>
  </si>
  <si>
    <t>Did the LWBD ensure that the RESEA Red Flag report did not contain cases with a schedule date that is more than 14 days old? (y, n)</t>
  </si>
  <si>
    <t>If the job order is not exempt by FLSA, is the compensation greater than or equal to the Florida Minimum Wage? (y, n, i) ($8.05/hr after Jan. 1, 2015)</t>
  </si>
  <si>
    <t>RESEA</t>
  </si>
  <si>
    <t>CSF Admin Policy 068; DEO Memorandum dated August 27, 2012</t>
  </si>
  <si>
    <t>Is the plan available in the EFM plan wizard or in a paper copy? (y, n, x) If no (n), go to #25.</t>
  </si>
  <si>
    <r>
      <t>If yes to #5,</t>
    </r>
    <r>
      <rPr>
        <sz val="10"/>
        <rFont val="Arial"/>
        <family val="2"/>
      </rPr>
      <t xml:space="preserve"> was the LMI specific to an occupation based on the participant's education/employment experience, skills, and desired occupation? (y, n, x)</t>
    </r>
  </si>
  <si>
    <r>
      <t>If yes to #16,</t>
    </r>
    <r>
      <rPr>
        <sz val="10"/>
        <rFont val="Arial"/>
        <family val="2"/>
      </rPr>
      <t xml:space="preserve"> does the RESEA Responsibility Statement list the same work search activity from #14 with the date(s) the participant is to attend? (y, n, x)</t>
    </r>
  </si>
  <si>
    <t>Marisela Ruiz</t>
  </si>
  <si>
    <r>
      <t>If the EDP is available in the EFM plan wizard,</t>
    </r>
    <r>
      <rPr>
        <sz val="10"/>
        <rFont val="Arial"/>
        <family val="2"/>
      </rPr>
      <t xml:space="preserve"> was the objective assessment summary (code 203) also completed and recorded? (y, n, x) </t>
    </r>
  </si>
  <si>
    <r>
      <t xml:space="preserve">Does the plan state the applicant's specific </t>
    </r>
    <r>
      <rPr>
        <b/>
        <sz val="10"/>
        <rFont val="Arial"/>
        <family val="2"/>
      </rPr>
      <t>short-range</t>
    </r>
    <r>
      <rPr>
        <sz val="10"/>
        <rFont val="Arial"/>
        <family val="2"/>
      </rPr>
      <t xml:space="preserve"> occupational goals? (y, n, x)</t>
    </r>
  </si>
  <si>
    <r>
      <t xml:space="preserve">Does the plan state the applicant's specific </t>
    </r>
    <r>
      <rPr>
        <b/>
        <sz val="10"/>
        <rFont val="Arial"/>
        <family val="2"/>
      </rPr>
      <t xml:space="preserve">long-range </t>
    </r>
    <r>
      <rPr>
        <sz val="10"/>
        <rFont val="Arial"/>
        <family val="2"/>
      </rPr>
      <t>occupational goals?  (y, n, x)</t>
    </r>
  </si>
  <si>
    <t xml:space="preserve">Does the plan include at least one work specific work search activity?  (y, n, x) </t>
  </si>
  <si>
    <t xml:space="preserve">Was a copy of the RESEA Responsibility Statement form available and does it include the signature and date of the RESEA participant and case manager? (y, n) </t>
  </si>
  <si>
    <t>17</t>
  </si>
  <si>
    <t>UIPL 7-16; CSF Admin Policy 068</t>
  </si>
  <si>
    <t>UIPL 7-16; CSF Admin Policy 068; Federal Definition of Assessment; UI Handbook-NO. 401-ETA 9048</t>
  </si>
  <si>
    <t xml:space="preserve">Was a vocational plan (EDP, IRP, IEP, etc.) (code 205) recorded for the participant? (y, n)  </t>
  </si>
  <si>
    <t>UIPL 7-16; 20 CFR 651.10</t>
  </si>
  <si>
    <t>Is the EDP available in the EFM plan wizard or in a paper copy? (y, n). If no (n), go to #16.</t>
  </si>
  <si>
    <r>
      <t xml:space="preserve">If yes to #10, </t>
    </r>
    <r>
      <rPr>
        <sz val="10"/>
        <rFont val="Arial"/>
        <family val="2"/>
      </rPr>
      <t>are there specific action steps listed for the participant to work toward achievement of the short-range goal? (y, n, x)</t>
    </r>
  </si>
  <si>
    <r>
      <t xml:space="preserve">If yes to #12, </t>
    </r>
    <r>
      <rPr>
        <sz val="10"/>
        <rFont val="Arial"/>
        <family val="2"/>
      </rPr>
      <t>are there specific action steps listed for the participant to work toward achievement of the long-range goal? (y, n, x)</t>
    </r>
  </si>
  <si>
    <t xml:space="preserve">Was the assessment documented in a case note or in a paper copy?  (y, n)   </t>
  </si>
  <si>
    <t>Was the Job Seeker coded as an MSFW? (y, x) If not applicable (x), go to #9.</t>
  </si>
  <si>
    <t>20 CFR 653.103(a), 20 CFR 651.10; DEO FG 03-040; Desk Aid</t>
  </si>
  <si>
    <t>Was the job seeker "Referred to Supportive Service" (codes 180-185) if more than 1 personal contact was made? (y, n, x)</t>
  </si>
  <si>
    <t>20 CFR 651.10/UI Handbook-NO. 401-ETA 9048</t>
  </si>
  <si>
    <t>20 CFR 651.10 /UI Handbook-NO. 401-ETA 9048</t>
  </si>
  <si>
    <r>
      <t>20 CFR 651.10;</t>
    </r>
    <r>
      <rPr>
        <sz val="10"/>
        <rFont val="Arial"/>
        <family val="2"/>
      </rPr>
      <t xml:space="preserve"> DEO FG 03-035</t>
    </r>
  </si>
  <si>
    <r>
      <t xml:space="preserve">20 CFR 651.10; </t>
    </r>
    <r>
      <rPr>
        <sz val="10"/>
        <rFont val="Arial"/>
        <family val="2"/>
      </rPr>
      <t>DEO FG 03-035</t>
    </r>
  </si>
  <si>
    <t xml:space="preserve">EFM Activity History/Service Plan </t>
  </si>
  <si>
    <t xml:space="preserve">DEO FG 03-035 </t>
  </si>
  <si>
    <r>
      <t>Was there only one placement (obtained/post exit obtained employment code) recorded for the jobseeker for the same employer, same position, and same job start date? (y, n, x) ('No' to this question indicates that the region received duplicate credit for this obtained employment, possibly in the form of a placement recorded for the same employer and start date)</t>
    </r>
    <r>
      <rPr>
        <b/>
        <sz val="10"/>
        <rFont val="Arial"/>
        <family val="2"/>
      </rPr>
      <t xml:space="preserve"> </t>
    </r>
  </si>
  <si>
    <t>20 CFR 651.10;DEO FG 03-035</t>
  </si>
  <si>
    <t>Was there a designated bonding specialist designated for each career center in the LWDB?</t>
  </si>
  <si>
    <t>Federal Bonding Memo 4/5/2016</t>
  </si>
  <si>
    <t>Request info from LWDB</t>
  </si>
  <si>
    <t>Info Only</t>
  </si>
  <si>
    <r>
      <t>If yes to #17,</t>
    </r>
    <r>
      <rPr>
        <sz val="10"/>
        <rFont val="Arial"/>
        <family val="2"/>
      </rPr>
      <t xml:space="preserve"> do the assessment results evaluate/summarize the employment history, education, interests and skills that result in the identification of employment goals, barriers to employment and services needed to obtain goals? (y, n, x) </t>
    </r>
  </si>
  <si>
    <t xml:space="preserve"> EFM Job Order Description</t>
  </si>
  <si>
    <t xml:space="preserve">EFM Job Order Description; DBPR website </t>
  </si>
  <si>
    <t>DEO FG 03-040; Migrant and Seasonal Agricultural Worker Protection Act</t>
  </si>
  <si>
    <t>Did the job seeker’s qualifications match the minimum requirements on the staff-assisted job order referral? (y, n, x)</t>
  </si>
  <si>
    <t>Is there a case note on the job order to verify the placement? (not applicable if closed by the employer) (y, n, x) If no (n), go to #28.</t>
  </si>
  <si>
    <t>Does the case note contain the employer’s name? (y, n, x)</t>
  </si>
  <si>
    <t>36</t>
  </si>
  <si>
    <t>37</t>
  </si>
  <si>
    <t>38</t>
  </si>
  <si>
    <t>39</t>
  </si>
  <si>
    <t>Employer Registration NAICS 5613XX</t>
  </si>
  <si>
    <r>
      <t>If yes to #3,</t>
    </r>
    <r>
      <rPr>
        <sz val="10"/>
        <rFont val="Arial"/>
        <family val="2"/>
      </rPr>
      <t xml:space="preserve">  do the assessment results evaluate/summarize the employment history, education, interests and skills that result in the identification of employment goals, barriers to employment and services needed to obtain goals? (y, n, x) </t>
    </r>
  </si>
  <si>
    <t>Do the PREP events accommodate at least five percent of the pool? (y, x)</t>
  </si>
  <si>
    <t>LWDB Comments</t>
  </si>
  <si>
    <t>LWDB Comments (Indicate case no.)</t>
  </si>
  <si>
    <r>
      <t xml:space="preserve">     Wagner-Peyser Programmatic Review Tool 2016-2017
</t>
    </r>
    <r>
      <rPr>
        <b/>
        <sz val="10"/>
        <color rgb="FF0070C0"/>
        <rFont val="Arial"/>
        <family val="2"/>
      </rPr>
      <t xml:space="preserve"> Priority Re-employment Planning Program (PREP)</t>
    </r>
  </si>
  <si>
    <t>Is there a Farmworker Career Development Program (FCDP) service provider located in the LWDB’s jurisdiction? (y, x)  If not applicable (x), go to #5.</t>
  </si>
  <si>
    <t>Does the LWDB have an established partnership with the FCDP service provider? (y, n)</t>
  </si>
  <si>
    <t>Did the LWDB work their "Referrals Pending Review" list? (y, n)</t>
  </si>
  <si>
    <t>Did the LWDB approve their employer registrations prior to auto-enable? (y, n)</t>
  </si>
  <si>
    <r>
      <t xml:space="preserve">Has each front-line staff member who obtained a Tier One Certification in the prior program year completed at least 15 continuing education credit hours? 
</t>
    </r>
    <r>
      <rPr>
        <b/>
        <sz val="10"/>
        <rFont val="Arial"/>
        <family val="2"/>
      </rPr>
      <t>Note:</t>
    </r>
    <r>
      <rPr>
        <sz val="10"/>
        <rFont val="Arial"/>
        <family val="2"/>
      </rPr>
      <t xml:space="preserve"> All of the 15 clock hours should relate to at least one of the stated Continuing Education Focus Areas for the Workforce Professional Tier I Certificate or a job-related software training, a program-specific training or an economic development symposium.</t>
    </r>
  </si>
  <si>
    <t> Provided by LWDB</t>
  </si>
  <si>
    <t>RESEA SERVICES</t>
  </si>
  <si>
    <t>Total ONI</t>
  </si>
  <si>
    <t>ONI</t>
  </si>
  <si>
    <r>
      <rPr>
        <b/>
        <sz val="8"/>
        <rFont val="Arial"/>
        <family val="2"/>
      </rPr>
      <t>Other Noncompliance Issues (ONI) -</t>
    </r>
    <r>
      <rPr>
        <sz val="8"/>
        <rFont val="Arial"/>
        <family val="2"/>
      </rPr>
      <t xml:space="preserve">  Noncompliance conditions of the RWB that may have been 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PCAP.</t>
    </r>
  </si>
  <si>
    <t>LastEditUType</t>
  </si>
  <si>
    <t>jostatus</t>
  </si>
  <si>
    <t>Credentialing</t>
  </si>
  <si>
    <r>
      <t>If coded as H-2A</t>
    </r>
    <r>
      <rPr>
        <sz val="10"/>
        <rFont val="Arial"/>
        <family val="2"/>
      </rPr>
      <t>, were applicant status results verified and recorded within 10 business days of the job referral date or anticipated hire date as listed on the job order, whichever is later? (y, n, x)</t>
    </r>
  </si>
  <si>
    <t>Was the obtained employment coded correctly? (code 882 - must have exited the system) (y, n, x)</t>
  </si>
  <si>
    <t>Was a vocational plan (EDP, IEP, ISS) (code 205) recorded during the review period? (y, n, x) If not applicable (x), go to #25 (Note: required for veterans who had case management conducted)</t>
  </si>
  <si>
    <r>
      <t xml:space="preserve">Has each front-line staff member obtained a Tier One Certification within 6 months of their hire date? 
</t>
    </r>
    <r>
      <rPr>
        <b/>
        <sz val="10"/>
        <rFont val="Arial"/>
        <family val="2"/>
      </rPr>
      <t>Note:</t>
    </r>
    <r>
      <rPr>
        <sz val="10"/>
        <rFont val="Arial"/>
        <family val="2"/>
      </rPr>
      <t xml:space="preserve"> If an individual fails the test, there should be documentation that it was retaken a second time within 6 months.</t>
    </r>
  </si>
  <si>
    <t>One-Stop Credentialing Guidance AWI FG 02-032</t>
  </si>
  <si>
    <t xml:space="preserve">DEO Memorandum – February 2, 2005; One-Stop Credentialing Guidance AWI FG 02-032.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</si>
</sst>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sz val="9"/>
      <name val="Arial"/>
      <family val="2"/>
    </font>
    <font>
      <b/>
      <sz val="8"/>
      <name val="Arial"/>
      <family val="2"/>
    </font>
    <font>
      <b/>
      <i/>
      <sz val="8"/>
      <name val="Arial"/>
      <family val="2"/>
    </font>
    <font>
      <sz val="10"/>
      <name val="Arial"/>
      <family val="2"/>
    </font>
    <font>
      <b/>
      <sz val="9"/>
      <name val="Arial"/>
      <family val="2"/>
    </font>
    <font>
      <b/>
      <sz val="8"/>
      <color rgb="FF0070C0"/>
      <name val="Arial"/>
      <family val="2"/>
    </font>
    <font>
      <b/>
      <sz val="10"/>
      <color rgb="FF0070C0"/>
      <name val="Arial"/>
      <family val="2"/>
    </font>
    <font>
      <i/>
      <sz val="8"/>
      <name val="Arial"/>
      <family val="2"/>
    </font>
    <font>
      <b/>
      <i/>
      <sz val="12"/>
      <color theme="0"/>
      <name val="Arial"/>
      <family val="2"/>
    </font>
    <font>
      <b/>
      <i/>
      <sz val="10"/>
      <color theme="4" tint="-0.249977111117893"/>
      <name val="Arial"/>
      <family val="2"/>
    </font>
    <font>
      <b/>
      <i/>
      <sz val="9"/>
      <color theme="0" tint="-4.9989318521683403E-2"/>
      <name val="Arial"/>
      <family val="2"/>
    </font>
    <font>
      <sz val="9"/>
      <color theme="0" tint="-4.9989318521683403E-2"/>
      <name val="Arial"/>
      <family val="2"/>
    </font>
    <font>
      <b/>
      <sz val="10"/>
      <color theme="4" tint="-0.249977111117893"/>
      <name val="Arial"/>
      <family val="2"/>
    </font>
    <font>
      <b/>
      <sz val="14"/>
      <name val="Arial"/>
      <family val="2"/>
    </font>
    <font>
      <b/>
      <i/>
      <sz val="9"/>
      <name val="Arial"/>
      <family val="2"/>
    </font>
    <font>
      <b/>
      <sz val="16"/>
      <color theme="0"/>
      <name val="Arial"/>
      <family val="2"/>
    </font>
    <font>
      <b/>
      <u/>
      <sz val="10"/>
      <color rgb="FFFF0000"/>
      <name val="Arial"/>
      <family val="2"/>
    </font>
    <font>
      <b/>
      <sz val="12"/>
      <name val="Arial"/>
      <family val="2"/>
    </font>
    <font>
      <sz val="11"/>
      <color rgb="FFFF0000"/>
      <name val="Calibri"/>
      <family val="2"/>
      <scheme val="minor"/>
    </font>
    <font>
      <b/>
      <i/>
      <sz val="10"/>
      <color rgb="FFFFFFFF"/>
      <name val="Arial"/>
      <family val="2"/>
    </font>
    <font>
      <b/>
      <sz val="10"/>
      <color rgb="FF000000"/>
      <name val="Arial"/>
      <family val="2"/>
    </font>
    <font>
      <sz val="9"/>
      <color rgb="FF000000"/>
      <name val="Arial"/>
      <family val="2"/>
    </font>
    <font>
      <b/>
      <i/>
      <sz val="10"/>
      <color theme="0"/>
      <name val="Arial"/>
      <family val="2"/>
    </font>
    <font>
      <sz val="10"/>
      <name val="Calibri"/>
      <family val="2"/>
    </font>
    <font>
      <b/>
      <i/>
      <sz val="12"/>
      <color rgb="FFFFFFFF"/>
      <name val="Arial"/>
      <family val="2"/>
    </font>
    <font>
      <b/>
      <sz val="12"/>
      <color theme="0"/>
      <name val="Arial"/>
      <family val="2"/>
    </font>
    <font>
      <b/>
      <sz val="11"/>
      <color theme="1"/>
      <name val="Calibri"/>
      <family val="2"/>
      <scheme val="minor"/>
    </font>
    <font>
      <u/>
      <sz val="10"/>
      <color theme="10"/>
      <name val="Arial"/>
      <family val="2"/>
    </font>
    <font>
      <i/>
      <sz val="10"/>
      <color theme="4" tint="-0.249977111117893"/>
      <name val="Arial"/>
      <family val="2"/>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gradientFill degree="90">
        <stop position="0">
          <color theme="0"/>
        </stop>
        <stop position="1">
          <color rgb="FFFF0000"/>
        </stop>
      </gradientFill>
    </fill>
    <fill>
      <patternFill patternType="solid">
        <fgColor theme="4"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rgb="FF366092"/>
        <bgColor indexed="64"/>
      </patternFill>
    </fill>
    <fill>
      <patternFill patternType="solid">
        <fgColor rgb="FF2F5496"/>
        <bgColor indexed="64"/>
      </patternFill>
    </fill>
    <fill>
      <patternFill patternType="solid">
        <fgColor theme="4" tint="0.59999389629810485"/>
        <bgColor indexed="64"/>
      </patternFill>
    </fill>
    <fill>
      <patternFill patternType="solid">
        <fgColor rgb="FF00B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7">
    <xf numFmtId="49" fontId="0" fillId="0" borderId="0" applyProtection="0"/>
    <xf numFmtId="9" fontId="11" fillId="0" borderId="0" applyFont="0" applyFill="0" applyBorder="0" applyAlignment="0" applyProtection="0"/>
    <xf numFmtId="49" fontId="4" fillId="0" borderId="0" applyProtection="0"/>
    <xf numFmtId="0" fontId="3" fillId="0" borderId="0"/>
    <xf numFmtId="0" fontId="2" fillId="0" borderId="0"/>
    <xf numFmtId="49" fontId="35" fillId="0" borderId="0" applyNumberFormat="0" applyFill="0" applyBorder="0" applyAlignment="0" applyProtection="0"/>
    <xf numFmtId="0" fontId="1" fillId="0" borderId="0"/>
  </cellStyleXfs>
  <cellXfs count="394">
    <xf numFmtId="49" fontId="0" fillId="0" borderId="0" xfId="0"/>
    <xf numFmtId="49" fontId="4" fillId="0" borderId="6" xfId="0" applyFont="1" applyFill="1" applyBorder="1" applyAlignment="1">
      <alignment vertical="top" wrapText="1"/>
    </xf>
    <xf numFmtId="49" fontId="4" fillId="0" borderId="0" xfId="0" applyFont="1"/>
    <xf numFmtId="49" fontId="4" fillId="0" borderId="0" xfId="0" applyFont="1" applyBorder="1"/>
    <xf numFmtId="49" fontId="5" fillId="4" borderId="1" xfId="0" applyFont="1" applyFill="1" applyBorder="1" applyAlignment="1">
      <alignment horizontal="center" vertical="center"/>
    </xf>
    <xf numFmtId="49" fontId="4" fillId="0" borderId="21" xfId="0" applyFont="1" applyBorder="1"/>
    <xf numFmtId="49" fontId="4" fillId="0" borderId="21" xfId="0" applyFont="1" applyBorder="1" applyProtection="1"/>
    <xf numFmtId="0" fontId="4" fillId="2" borderId="0" xfId="0" applyNumberFormat="1" applyFont="1" applyFill="1" applyBorder="1"/>
    <xf numFmtId="49" fontId="9" fillId="0" borderId="1" xfId="0" applyFont="1" applyFill="1" applyBorder="1" applyAlignment="1">
      <alignment horizontal="center" vertical="center" wrapText="1"/>
    </xf>
    <xf numFmtId="49" fontId="0" fillId="2" borderId="0" xfId="0" applyFill="1"/>
    <xf numFmtId="49" fontId="4" fillId="2" borderId="0" xfId="0" applyFont="1" applyFill="1"/>
    <xf numFmtId="49" fontId="4" fillId="2" borderId="0" xfId="0" applyFont="1" applyFill="1" applyBorder="1"/>
    <xf numFmtId="49" fontId="4" fillId="2" borderId="0" xfId="0" applyFont="1" applyFill="1" applyBorder="1" applyAlignment="1">
      <alignment wrapText="1"/>
    </xf>
    <xf numFmtId="49" fontId="4" fillId="2" borderId="0" xfId="0" applyFont="1" applyFill="1" applyBorder="1" applyAlignment="1">
      <alignment horizontal="center" vertical="center" wrapText="1"/>
    </xf>
    <xf numFmtId="49" fontId="4" fillId="0" borderId="8" xfId="0" applyFont="1" applyBorder="1"/>
    <xf numFmtId="49" fontId="6" fillId="2" borderId="0" xfId="0" applyFont="1" applyFill="1" applyBorder="1" applyAlignment="1">
      <alignment horizontal="left" vertical="top" wrapText="1"/>
    </xf>
    <xf numFmtId="49" fontId="4" fillId="0" borderId="14" xfId="0" applyFont="1" applyBorder="1"/>
    <xf numFmtId="0" fontId="4" fillId="2" borderId="0" xfId="0" applyNumberFormat="1" applyFont="1" applyFill="1" applyBorder="1" applyAlignment="1">
      <alignment wrapText="1"/>
    </xf>
    <xf numFmtId="49" fontId="9" fillId="4" borderId="1" xfId="0" applyFont="1" applyFill="1" applyBorder="1" applyAlignment="1">
      <alignment horizontal="center" vertical="center" wrapText="1"/>
    </xf>
    <xf numFmtId="49" fontId="4" fillId="0" borderId="0" xfId="0" applyFont="1" applyAlignment="1">
      <alignment horizontal="center" vertical="center"/>
    </xf>
    <xf numFmtId="49" fontId="5" fillId="4" borderId="2" xfId="0" applyFont="1" applyFill="1" applyBorder="1" applyAlignment="1">
      <alignment horizontal="center" vertical="center" wrapText="1"/>
    </xf>
    <xf numFmtId="49" fontId="9" fillId="6" borderId="1" xfId="0" applyFont="1" applyFill="1" applyBorder="1" applyAlignment="1">
      <alignment horizontal="center" vertical="center" wrapText="1"/>
    </xf>
    <xf numFmtId="49" fontId="5" fillId="6" borderId="1" xfId="0" applyFont="1" applyFill="1" applyBorder="1" applyAlignment="1">
      <alignment horizontal="center" vertical="center"/>
    </xf>
    <xf numFmtId="49" fontId="9" fillId="0" borderId="1" xfId="0" applyFont="1" applyBorder="1" applyAlignment="1">
      <alignment horizontal="left" vertical="top" wrapText="1"/>
    </xf>
    <xf numFmtId="49" fontId="7" fillId="0" borderId="1" xfId="0" applyFont="1" applyBorder="1" applyAlignment="1">
      <alignment horizontal="left" vertical="top" wrapText="1"/>
    </xf>
    <xf numFmtId="49" fontId="9" fillId="2" borderId="9" xfId="0" applyFont="1" applyFill="1" applyBorder="1" applyAlignment="1">
      <alignment horizontal="center" vertical="center" wrapText="1"/>
    </xf>
    <xf numFmtId="49" fontId="9" fillId="2" borderId="10" xfId="0" applyFont="1" applyFill="1" applyBorder="1" applyAlignment="1">
      <alignment horizontal="center" vertical="center" wrapText="1"/>
    </xf>
    <xf numFmtId="49" fontId="5" fillId="2" borderId="9" xfId="0" applyFont="1" applyFill="1" applyBorder="1" applyAlignment="1">
      <alignment horizontal="center" vertical="center" wrapText="1"/>
    </xf>
    <xf numFmtId="0" fontId="7" fillId="0" borderId="1" xfId="0" applyNumberFormat="1" applyFont="1" applyBorder="1" applyAlignment="1">
      <alignment horizontal="center" vertical="center"/>
    </xf>
    <xf numFmtId="49" fontId="4" fillId="2" borderId="6" xfId="0" applyFont="1" applyFill="1" applyBorder="1" applyAlignment="1">
      <alignment vertical="top" wrapText="1"/>
    </xf>
    <xf numFmtId="165" fontId="7"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49" fontId="4" fillId="8" borderId="1" xfId="0" applyFont="1" applyFill="1" applyBorder="1" applyAlignment="1">
      <alignment horizontal="center" vertical="center" wrapText="1"/>
    </xf>
    <xf numFmtId="49" fontId="4" fillId="0" borderId="0" xfId="0" applyFont="1" applyBorder="1" applyAlignment="1">
      <alignment horizontal="center" vertical="center" wrapText="1"/>
    </xf>
    <xf numFmtId="49" fontId="5" fillId="10" borderId="1" xfId="0" applyNumberFormat="1" applyFont="1" applyFill="1" applyBorder="1" applyAlignment="1">
      <alignment horizontal="center" vertical="center" wrapText="1"/>
    </xf>
    <xf numFmtId="49" fontId="4" fillId="0" borderId="1" xfId="0" applyFont="1" applyBorder="1" applyAlignment="1">
      <alignment horizontal="left" vertical="center" wrapText="1"/>
    </xf>
    <xf numFmtId="49" fontId="8" fillId="0" borderId="11" xfId="0" applyFont="1" applyFill="1" applyBorder="1" applyAlignment="1">
      <alignment horizontal="left" vertical="center" wrapText="1"/>
    </xf>
    <xf numFmtId="49" fontId="4" fillId="8" borderId="5" xfId="0" applyFont="1" applyFill="1" applyBorder="1" applyAlignment="1">
      <alignment horizontal="center" vertical="center" wrapText="1"/>
    </xf>
    <xf numFmtId="0" fontId="4" fillId="0" borderId="5" xfId="2" applyNumberFormat="1" applyFont="1" applyFill="1" applyBorder="1" applyAlignment="1">
      <alignment horizontal="center" vertical="center" wrapText="1"/>
    </xf>
    <xf numFmtId="49" fontId="9" fillId="8" borderId="3" xfId="0" applyFont="1" applyFill="1" applyBorder="1" applyAlignment="1">
      <alignment horizontal="right" wrapText="1"/>
    </xf>
    <xf numFmtId="164" fontId="9" fillId="8" borderId="3" xfId="0" applyNumberFormat="1" applyFont="1" applyFill="1" applyBorder="1" applyAlignment="1">
      <alignment horizontal="right" wrapText="1"/>
    </xf>
    <xf numFmtId="49" fontId="9" fillId="8" borderId="3" xfId="0" applyFont="1" applyFill="1" applyBorder="1" applyAlignment="1">
      <alignment horizontal="right"/>
    </xf>
    <xf numFmtId="0" fontId="5" fillId="10" borderId="18" xfId="0" applyNumberFormat="1" applyFont="1" applyFill="1" applyBorder="1" applyAlignment="1">
      <alignment horizontal="left" vertical="center" wrapText="1"/>
    </xf>
    <xf numFmtId="49" fontId="9" fillId="8" borderId="24" xfId="0" applyFont="1" applyFill="1" applyBorder="1" applyAlignment="1">
      <alignment horizontal="right" wrapText="1"/>
    </xf>
    <xf numFmtId="49" fontId="7" fillId="2" borderId="0" xfId="0" applyFont="1" applyFill="1" applyBorder="1"/>
    <xf numFmtId="49" fontId="9" fillId="2" borderId="25" xfId="0" applyFont="1" applyFill="1" applyBorder="1" applyAlignment="1">
      <alignment horizontal="right" vertical="center"/>
    </xf>
    <xf numFmtId="49" fontId="16" fillId="12" borderId="1" xfId="0" applyFont="1" applyFill="1" applyBorder="1" applyAlignment="1">
      <alignment horizontal="center" vertical="top" wrapText="1"/>
    </xf>
    <xf numFmtId="49" fontId="10" fillId="12" borderId="1" xfId="0" applyFont="1" applyFill="1" applyBorder="1" applyAlignment="1">
      <alignment horizontal="center" vertical="center" wrapText="1"/>
    </xf>
    <xf numFmtId="49" fontId="17" fillId="12" borderId="5" xfId="0" applyFont="1" applyFill="1" applyBorder="1" applyAlignment="1">
      <alignment horizontal="center" vertical="center" wrapText="1"/>
    </xf>
    <xf numFmtId="49" fontId="9" fillId="0" borderId="5" xfId="0" applyFont="1" applyFill="1" applyBorder="1" applyAlignment="1">
      <alignment horizontal="left" vertical="top" wrapText="1"/>
    </xf>
    <xf numFmtId="49" fontId="9" fillId="0" borderId="8" xfId="0" applyFont="1" applyBorder="1" applyAlignment="1">
      <alignment horizontal="left" vertical="top" wrapText="1"/>
    </xf>
    <xf numFmtId="49" fontId="7" fillId="0" borderId="8" xfId="0" applyFont="1" applyBorder="1" applyAlignment="1">
      <alignment horizontal="left" vertical="top" wrapText="1"/>
    </xf>
    <xf numFmtId="0" fontId="7" fillId="0" borderId="25" xfId="0" applyNumberFormat="1" applyFont="1" applyFill="1" applyBorder="1" applyAlignment="1">
      <alignment vertical="top" wrapText="1"/>
    </xf>
    <xf numFmtId="49" fontId="9" fillId="0" borderId="8" xfId="0" applyFont="1" applyFill="1" applyBorder="1" applyAlignment="1">
      <alignment horizontal="center" vertical="center" wrapText="1"/>
    </xf>
    <xf numFmtId="49" fontId="9" fillId="4" borderId="25" xfId="0" applyFont="1" applyFill="1" applyBorder="1" applyAlignment="1">
      <alignment horizontal="center" vertical="center" wrapText="1"/>
    </xf>
    <xf numFmtId="49" fontId="9" fillId="6" borderId="25" xfId="0" applyFont="1" applyFill="1" applyBorder="1" applyAlignment="1">
      <alignment horizontal="center" vertical="center" wrapText="1"/>
    </xf>
    <xf numFmtId="49" fontId="9" fillId="5" borderId="1" xfId="0" applyFont="1" applyFill="1" applyBorder="1" applyAlignment="1">
      <alignment horizontal="center" vertical="center" wrapText="1"/>
    </xf>
    <xf numFmtId="0" fontId="4" fillId="0" borderId="15" xfId="0" applyNumberFormat="1" applyFont="1" applyBorder="1" applyAlignment="1">
      <alignment horizontal="center" vertical="center" wrapText="1"/>
    </xf>
    <xf numFmtId="49" fontId="4" fillId="0" borderId="0" xfId="0" applyFont="1" applyAlignment="1">
      <alignment wrapText="1"/>
    </xf>
    <xf numFmtId="49" fontId="5" fillId="10" borderId="22" xfId="0" applyFont="1" applyFill="1" applyBorder="1"/>
    <xf numFmtId="49" fontId="18" fillId="12" borderId="7" xfId="0" applyFont="1" applyFill="1" applyBorder="1" applyAlignment="1">
      <alignment horizontal="center" vertical="top" wrapText="1"/>
    </xf>
    <xf numFmtId="0" fontId="4" fillId="0" borderId="0" xfId="0" applyNumberFormat="1" applyFont="1" applyAlignment="1">
      <alignment wrapText="1"/>
    </xf>
    <xf numFmtId="49" fontId="13" fillId="8" borderId="6" xfId="0" applyFont="1" applyFill="1" applyBorder="1" applyAlignment="1">
      <alignment wrapText="1"/>
    </xf>
    <xf numFmtId="49" fontId="13" fillId="8" borderId="5" xfId="0" applyFont="1" applyFill="1" applyBorder="1" applyAlignment="1">
      <alignment wrapText="1"/>
    </xf>
    <xf numFmtId="49" fontId="15" fillId="0" borderId="13" xfId="0" applyFont="1" applyFill="1" applyBorder="1" applyAlignment="1">
      <alignment vertical="top" wrapText="1" shrinkToFit="1"/>
    </xf>
    <xf numFmtId="49" fontId="4" fillId="10" borderId="19" xfId="0" applyFont="1" applyFill="1" applyBorder="1" applyAlignment="1">
      <alignment horizontal="center" vertical="center"/>
    </xf>
    <xf numFmtId="49" fontId="9" fillId="8" borderId="11" xfId="0" applyFont="1" applyFill="1" applyBorder="1" applyAlignment="1">
      <alignment horizontal="right" wrapText="1"/>
    </xf>
    <xf numFmtId="49" fontId="9" fillId="8" borderId="6" xfId="0" applyFont="1" applyFill="1" applyBorder="1" applyAlignment="1">
      <alignment horizontal="right" wrapText="1"/>
    </xf>
    <xf numFmtId="49" fontId="9" fillId="8" borderId="1" xfId="0" applyFont="1" applyFill="1" applyBorder="1" applyAlignment="1">
      <alignment horizontal="right" wrapText="1"/>
    </xf>
    <xf numFmtId="49" fontId="5" fillId="0" borderId="1" xfId="0" applyFont="1" applyFill="1" applyBorder="1" applyAlignment="1">
      <alignment horizontal="center" vertical="center"/>
    </xf>
    <xf numFmtId="49" fontId="4" fillId="0" borderId="5" xfId="0" applyFont="1" applyBorder="1" applyAlignment="1">
      <alignment horizontal="left" vertical="center" wrapText="1"/>
    </xf>
    <xf numFmtId="0" fontId="4" fillId="0" borderId="1" xfId="0" applyNumberFormat="1" applyFont="1" applyBorder="1"/>
    <xf numFmtId="0" fontId="4" fillId="0" borderId="33" xfId="0" applyNumberFormat="1" applyFont="1" applyBorder="1"/>
    <xf numFmtId="0" fontId="4" fillId="0" borderId="25" xfId="0" applyNumberFormat="1" applyFont="1" applyBorder="1"/>
    <xf numFmtId="49" fontId="5" fillId="10" borderId="14" xfId="0" applyFont="1" applyFill="1" applyBorder="1" applyAlignment="1">
      <alignment horizontal="center" vertical="center" wrapText="1"/>
    </xf>
    <xf numFmtId="49" fontId="5" fillId="10" borderId="8" xfId="0" applyNumberFormat="1" applyFont="1" applyFill="1" applyBorder="1" applyAlignment="1">
      <alignment horizontal="center" vertical="center" wrapText="1"/>
    </xf>
    <xf numFmtId="49" fontId="18" fillId="12" borderId="1" xfId="0" applyFont="1" applyFill="1" applyBorder="1" applyAlignment="1">
      <alignment horizontal="center" vertical="center" wrapText="1"/>
    </xf>
    <xf numFmtId="49" fontId="18" fillId="12" borderId="1" xfId="0" applyFont="1" applyFill="1" applyBorder="1" applyAlignment="1">
      <alignment horizontal="center" vertical="top" wrapText="1"/>
    </xf>
    <xf numFmtId="49" fontId="19" fillId="12" borderId="1" xfId="0" applyFont="1" applyFill="1" applyBorder="1"/>
    <xf numFmtId="49" fontId="18" fillId="12" borderId="1" xfId="0" applyFont="1" applyFill="1" applyBorder="1" applyAlignment="1">
      <alignment vertical="top" wrapText="1"/>
    </xf>
    <xf numFmtId="49" fontId="18" fillId="12" borderId="13" xfId="0" applyFont="1" applyFill="1" applyBorder="1" applyAlignment="1">
      <alignment horizontal="center" vertical="center" wrapText="1"/>
    </xf>
    <xf numFmtId="49" fontId="18" fillId="12" borderId="13" xfId="0" applyFont="1" applyFill="1" applyBorder="1" applyAlignment="1">
      <alignment horizontal="center" vertical="top" wrapText="1"/>
    </xf>
    <xf numFmtId="49" fontId="19" fillId="12" borderId="13" xfId="0" applyFont="1" applyFill="1" applyBorder="1"/>
    <xf numFmtId="49" fontId="18" fillId="12" borderId="13" xfId="0" applyFont="1" applyFill="1" applyBorder="1" applyAlignment="1">
      <alignment vertical="top" wrapText="1"/>
    </xf>
    <xf numFmtId="49" fontId="5" fillId="0" borderId="1" xfId="0" applyFont="1" applyBorder="1"/>
    <xf numFmtId="49" fontId="5" fillId="4" borderId="4" xfId="0" applyFont="1" applyFill="1" applyBorder="1"/>
    <xf numFmtId="49" fontId="0" fillId="0" borderId="19" xfId="0" applyBorder="1"/>
    <xf numFmtId="49" fontId="5" fillId="0" borderId="20" xfId="0" applyFont="1" applyBorder="1" applyAlignment="1">
      <alignment horizontal="right"/>
    </xf>
    <xf numFmtId="49" fontId="0" fillId="0" borderId="20" xfId="0" applyBorder="1"/>
    <xf numFmtId="49" fontId="5" fillId="0" borderId="20" xfId="0" applyFont="1" applyBorder="1"/>
    <xf numFmtId="49" fontId="0" fillId="0" borderId="26" xfId="0" applyBorder="1"/>
    <xf numFmtId="49" fontId="12" fillId="4" borderId="13" xfId="0" applyNumberFormat="1" applyFont="1" applyFill="1" applyBorder="1" applyAlignment="1">
      <alignment horizontal="center" vertical="center"/>
    </xf>
    <xf numFmtId="49" fontId="8" fillId="0" borderId="13" xfId="0" applyNumberFormat="1" applyFont="1" applyBorder="1" applyAlignment="1">
      <alignment wrapText="1"/>
    </xf>
    <xf numFmtId="49" fontId="12" fillId="4" borderId="1" xfId="0" applyNumberFormat="1" applyFont="1" applyFill="1" applyBorder="1" applyAlignment="1">
      <alignment horizontal="center" vertical="center"/>
    </xf>
    <xf numFmtId="49" fontId="8" fillId="0" borderId="1" xfId="0" applyNumberFormat="1" applyFont="1" applyBorder="1" applyAlignment="1">
      <alignment wrapText="1"/>
    </xf>
    <xf numFmtId="49" fontId="12" fillId="7" borderId="1" xfId="0" applyNumberFormat="1" applyFont="1" applyFill="1" applyBorder="1" applyAlignment="1">
      <alignment horizontal="center" vertical="center"/>
    </xf>
    <xf numFmtId="49" fontId="8" fillId="0" borderId="0" xfId="0" applyFont="1"/>
    <xf numFmtId="49" fontId="12" fillId="0" borderId="0" xfId="0" applyFont="1"/>
    <xf numFmtId="49" fontId="12" fillId="0" borderId="0" xfId="0" applyFont="1" applyAlignment="1">
      <alignment horizontal="right"/>
    </xf>
    <xf numFmtId="0" fontId="12" fillId="3" borderId="34" xfId="0" applyNumberFormat="1" applyFont="1" applyFill="1" applyBorder="1"/>
    <xf numFmtId="49" fontId="12" fillId="10" borderId="35" xfId="0" applyFont="1" applyFill="1" applyBorder="1" applyAlignment="1">
      <alignment horizontal="center"/>
    </xf>
    <xf numFmtId="49" fontId="12" fillId="10" borderId="35" xfId="0" applyFont="1" applyFill="1" applyBorder="1" applyAlignment="1">
      <alignment horizontal="center" vertical="center" wrapText="1"/>
    </xf>
    <xf numFmtId="0" fontId="12" fillId="10" borderId="37" xfId="0" applyNumberFormat="1" applyFont="1" applyFill="1" applyBorder="1" applyAlignment="1">
      <alignment horizontal="center" vertical="center" wrapText="1"/>
    </xf>
    <xf numFmtId="49" fontId="12" fillId="5" borderId="26" xfId="0" applyFont="1" applyFill="1" applyBorder="1" applyAlignment="1">
      <alignment wrapText="1"/>
    </xf>
    <xf numFmtId="0" fontId="8" fillId="0" borderId="13" xfId="0" applyNumberFormat="1" applyFont="1" applyBorder="1" applyAlignment="1">
      <alignment horizontal="center" vertical="center"/>
    </xf>
    <xf numFmtId="165" fontId="8" fillId="0" borderId="13" xfId="1" applyNumberFormat="1" applyFont="1" applyFill="1" applyBorder="1" applyAlignment="1">
      <alignment horizontal="center" vertical="center"/>
    </xf>
    <xf numFmtId="165" fontId="8" fillId="0" borderId="13" xfId="1" applyNumberFormat="1" applyFont="1" applyBorder="1" applyAlignment="1">
      <alignment horizontal="center" vertical="center"/>
    </xf>
    <xf numFmtId="49" fontId="12" fillId="5" borderId="26" xfId="0" applyFont="1" applyFill="1" applyBorder="1"/>
    <xf numFmtId="0" fontId="8" fillId="0" borderId="1" xfId="0" applyNumberFormat="1" applyFont="1" applyBorder="1" applyAlignment="1">
      <alignment horizontal="center" vertical="center"/>
    </xf>
    <xf numFmtId="165" fontId="8" fillId="0" borderId="1" xfId="1" applyNumberFormat="1" applyFont="1" applyFill="1" applyBorder="1" applyAlignment="1">
      <alignment horizontal="center" vertical="center"/>
    </xf>
    <xf numFmtId="165" fontId="8" fillId="0" borderId="1" xfId="1" applyNumberFormat="1" applyFont="1" applyBorder="1" applyAlignment="1">
      <alignment horizontal="center" vertical="center"/>
    </xf>
    <xf numFmtId="0" fontId="12" fillId="3" borderId="8" xfId="0" applyNumberFormat="1" applyFont="1" applyFill="1" applyBorder="1"/>
    <xf numFmtId="49" fontId="8" fillId="12" borderId="13" xfId="0" applyFont="1" applyFill="1" applyBorder="1"/>
    <xf numFmtId="49" fontId="22" fillId="12" borderId="13" xfId="0" applyFont="1" applyFill="1" applyBorder="1" applyAlignment="1">
      <alignment horizontal="center" vertical="top" wrapText="1"/>
    </xf>
    <xf numFmtId="49" fontId="1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9" borderId="1" xfId="0" applyNumberFormat="1" applyFont="1" applyFill="1" applyBorder="1" applyAlignment="1">
      <alignment horizontal="center" vertical="center"/>
    </xf>
    <xf numFmtId="49" fontId="8" fillId="9" borderId="1" xfId="0" applyFont="1" applyFill="1" applyBorder="1"/>
    <xf numFmtId="49" fontId="12" fillId="4" borderId="1"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9" fontId="8" fillId="12" borderId="1" xfId="0" applyFont="1" applyFill="1" applyBorder="1"/>
    <xf numFmtId="49" fontId="22" fillId="12" borderId="1" xfId="0" applyFont="1" applyFill="1" applyBorder="1" applyAlignment="1">
      <alignment horizontal="center" vertical="top" wrapText="1"/>
    </xf>
    <xf numFmtId="0" fontId="8" fillId="2" borderId="1" xfId="0" applyNumberFormat="1" applyFont="1" applyFill="1" applyBorder="1" applyAlignment="1">
      <alignment horizontal="center" vertical="center"/>
    </xf>
    <xf numFmtId="165" fontId="8" fillId="9" borderId="1" xfId="1" applyNumberFormat="1" applyFont="1" applyFill="1" applyBorder="1" applyAlignment="1">
      <alignment horizontal="center" vertical="center"/>
    </xf>
    <xf numFmtId="49" fontId="12" fillId="0" borderId="1" xfId="0" applyFont="1" applyFill="1" applyBorder="1" applyAlignment="1">
      <alignment horizontal="right"/>
    </xf>
    <xf numFmtId="49" fontId="8" fillId="2" borderId="0" xfId="0" applyFont="1" applyFill="1"/>
    <xf numFmtId="49" fontId="12" fillId="0" borderId="13" xfId="0" applyFont="1" applyFill="1" applyBorder="1" applyAlignment="1">
      <alignment horizontal="center" vertical="center" wrapText="1"/>
    </xf>
    <xf numFmtId="0" fontId="8" fillId="9" borderId="13" xfId="0" applyNumberFormat="1" applyFont="1" applyFill="1" applyBorder="1" applyAlignment="1">
      <alignment horizontal="center" vertical="center"/>
    </xf>
    <xf numFmtId="49" fontId="8" fillId="9" borderId="13" xfId="0" applyFont="1" applyFill="1" applyBorder="1"/>
    <xf numFmtId="49" fontId="12" fillId="6" borderId="1" xfId="0" applyFont="1" applyFill="1" applyBorder="1" applyAlignment="1">
      <alignment horizontal="center" vertical="center" wrapText="1"/>
    </xf>
    <xf numFmtId="49" fontId="22" fillId="12" borderId="1" xfId="0" applyFont="1" applyFill="1" applyBorder="1" applyAlignment="1">
      <alignment horizontal="center" vertical="center" wrapText="1"/>
    </xf>
    <xf numFmtId="49" fontId="12" fillId="0" borderId="1" xfId="0" applyFont="1" applyFill="1" applyBorder="1" applyAlignment="1">
      <alignment horizontal="center" vertical="center" wrapText="1"/>
    </xf>
    <xf numFmtId="49" fontId="12" fillId="0" borderId="1" xfId="0" applyFont="1" applyFill="1" applyBorder="1" applyAlignment="1">
      <alignment horizontal="center" vertical="center"/>
    </xf>
    <xf numFmtId="49" fontId="12" fillId="4" borderId="1" xfId="0" applyFont="1" applyFill="1" applyBorder="1" applyAlignment="1">
      <alignment horizontal="center" vertical="center"/>
    </xf>
    <xf numFmtId="49" fontId="12" fillId="6" borderId="1" xfId="0" applyFont="1" applyFill="1" applyBorder="1" applyAlignment="1">
      <alignment horizontal="center" vertical="center"/>
    </xf>
    <xf numFmtId="49" fontId="12" fillId="0" borderId="1" xfId="0" applyFont="1" applyBorder="1"/>
    <xf numFmtId="0" fontId="8" fillId="0" borderId="1" xfId="0" applyNumberFormat="1" applyFont="1" applyBorder="1"/>
    <xf numFmtId="49" fontId="12" fillId="0" borderId="1" xfId="0" applyFont="1" applyBorder="1" applyAlignment="1">
      <alignment horizontal="center" vertical="center"/>
    </xf>
    <xf numFmtId="49" fontId="12" fillId="4" borderId="1" xfId="0" applyFont="1" applyFill="1" applyBorder="1" applyAlignment="1">
      <alignment horizontal="center" vertical="center" wrapText="1"/>
    </xf>
    <xf numFmtId="49" fontId="12" fillId="10" borderId="4" xfId="0" applyFont="1" applyFill="1" applyBorder="1" applyAlignment="1">
      <alignment horizontal="center"/>
    </xf>
    <xf numFmtId="49" fontId="12" fillId="10" borderId="23" xfId="0" applyFont="1" applyFill="1" applyBorder="1" applyAlignment="1">
      <alignment horizontal="center"/>
    </xf>
    <xf numFmtId="49" fontId="12" fillId="2" borderId="2" xfId="0" applyFont="1" applyFill="1" applyBorder="1" applyAlignment="1">
      <alignment horizontal="center" vertical="center"/>
    </xf>
    <xf numFmtId="49" fontId="8" fillId="0" borderId="11" xfId="0" applyNumberFormat="1" applyFont="1" applyBorder="1" applyAlignment="1">
      <alignment wrapText="1"/>
    </xf>
    <xf numFmtId="49" fontId="8" fillId="0" borderId="32" xfId="0" applyFont="1" applyBorder="1"/>
    <xf numFmtId="0" fontId="8" fillId="0" borderId="33" xfId="0" applyNumberFormat="1" applyFont="1" applyBorder="1"/>
    <xf numFmtId="49" fontId="12" fillId="5" borderId="30" xfId="0" applyFont="1" applyFill="1" applyBorder="1"/>
    <xf numFmtId="49" fontId="8" fillId="5" borderId="31" xfId="0" applyFont="1" applyFill="1" applyBorder="1"/>
    <xf numFmtId="49" fontId="8" fillId="12" borderId="6" xfId="0" applyFont="1" applyFill="1" applyBorder="1"/>
    <xf numFmtId="49" fontId="12" fillId="4" borderId="2" xfId="0" applyFont="1" applyFill="1" applyBorder="1" applyAlignment="1">
      <alignment horizontal="center" vertical="center" wrapText="1"/>
    </xf>
    <xf numFmtId="49" fontId="5" fillId="2" borderId="0" xfId="0" applyFont="1" applyFill="1" applyBorder="1" applyAlignment="1">
      <alignment horizontal="center" vertical="center" wrapText="1"/>
    </xf>
    <xf numFmtId="49" fontId="4" fillId="0" borderId="0" xfId="0" applyFont="1" applyBorder="1" applyProtection="1"/>
    <xf numFmtId="49" fontId="9" fillId="0" borderId="0" xfId="0" applyFont="1" applyFill="1" applyBorder="1" applyAlignment="1">
      <alignment horizontal="left" vertical="top" wrapText="1"/>
    </xf>
    <xf numFmtId="49" fontId="9" fillId="0" borderId="0" xfId="0" applyFont="1" applyBorder="1" applyAlignment="1">
      <alignment horizontal="left" vertical="top" wrapText="1"/>
    </xf>
    <xf numFmtId="49" fontId="7" fillId="0" borderId="0" xfId="0" applyFont="1" applyBorder="1" applyAlignment="1">
      <alignment horizontal="left" vertical="top" wrapText="1"/>
    </xf>
    <xf numFmtId="0" fontId="5" fillId="10" borderId="1" xfId="0" applyNumberFormat="1" applyFont="1" applyFill="1" applyBorder="1" applyAlignment="1">
      <alignment horizontal="left" vertical="center" wrapText="1"/>
    </xf>
    <xf numFmtId="49" fontId="9" fillId="2" borderId="1" xfId="0" applyFont="1" applyFill="1" applyBorder="1" applyAlignment="1">
      <alignment horizontal="right" vertical="center"/>
    </xf>
    <xf numFmtId="164" fontId="9" fillId="8" borderId="1" xfId="0" applyNumberFormat="1" applyFont="1" applyFill="1" applyBorder="1" applyAlignment="1">
      <alignment horizontal="left" wrapText="1"/>
    </xf>
    <xf numFmtId="49" fontId="13" fillId="8" borderId="1" xfId="0" applyFont="1" applyFill="1" applyBorder="1" applyAlignment="1">
      <alignment wrapText="1"/>
    </xf>
    <xf numFmtId="49" fontId="9" fillId="8" borderId="4" xfId="0" applyFont="1" applyFill="1" applyBorder="1" applyAlignment="1">
      <alignment horizontal="right" wrapText="1"/>
    </xf>
    <xf numFmtId="49" fontId="9" fillId="8" borderId="39" xfId="0" applyFont="1" applyFill="1" applyBorder="1" applyAlignment="1">
      <alignment horizontal="right" wrapText="1"/>
    </xf>
    <xf numFmtId="164" fontId="9" fillId="8" borderId="41" xfId="0" applyNumberFormat="1" applyFont="1" applyFill="1" applyBorder="1" applyAlignment="1">
      <alignment horizontal="right" wrapText="1"/>
    </xf>
    <xf numFmtId="164" fontId="9" fillId="8" borderId="42" xfId="0" applyNumberFormat="1" applyFont="1" applyFill="1" applyBorder="1" applyAlignment="1">
      <alignment horizontal="right" wrapText="1"/>
    </xf>
    <xf numFmtId="49" fontId="9" fillId="8" borderId="12" xfId="0" applyFont="1" applyFill="1" applyBorder="1" applyAlignment="1">
      <alignment horizontal="right" wrapText="1"/>
    </xf>
    <xf numFmtId="49" fontId="9" fillId="8" borderId="7" xfId="0" applyFont="1" applyFill="1" applyBorder="1" applyAlignment="1">
      <alignment horizontal="right" wrapText="1"/>
    </xf>
    <xf numFmtId="164" fontId="9" fillId="8" borderId="7" xfId="0" applyNumberFormat="1" applyFont="1" applyFill="1" applyBorder="1" applyAlignment="1">
      <alignment horizontal="right" wrapText="1"/>
    </xf>
    <xf numFmtId="0" fontId="5" fillId="10" borderId="10" xfId="0" applyNumberFormat="1" applyFont="1" applyFill="1" applyBorder="1" applyAlignment="1">
      <alignment horizontal="left" vertical="center" wrapText="1"/>
    </xf>
    <xf numFmtId="49" fontId="9" fillId="2" borderId="26" xfId="0" applyFont="1" applyFill="1" applyBorder="1" applyAlignment="1">
      <alignment horizontal="right" vertical="center"/>
    </xf>
    <xf numFmtId="49" fontId="4" fillId="2" borderId="25"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xf>
    <xf numFmtId="49" fontId="13" fillId="8" borderId="1" xfId="0" applyFont="1" applyFill="1" applyBorder="1" applyAlignment="1">
      <alignment wrapText="1"/>
    </xf>
    <xf numFmtId="49" fontId="16" fillId="12" borderId="16" xfId="0" applyFont="1" applyFill="1" applyBorder="1" applyAlignment="1">
      <alignment horizontal="center" vertical="top" wrapText="1"/>
    </xf>
    <xf numFmtId="49" fontId="4" fillId="0" borderId="1" xfId="0" applyFont="1" applyBorder="1" applyAlignment="1">
      <alignment vertical="center" wrapText="1"/>
    </xf>
    <xf numFmtId="49" fontId="5" fillId="0" borderId="1" xfId="0" applyFont="1" applyBorder="1" applyAlignment="1">
      <alignment vertical="center" wrapText="1"/>
    </xf>
    <xf numFmtId="49" fontId="10" fillId="12" borderId="8" xfId="0" applyFont="1" applyFill="1" applyBorder="1" applyAlignment="1">
      <alignment horizontal="center" vertical="center" wrapText="1"/>
    </xf>
    <xf numFmtId="49" fontId="16" fillId="12" borderId="8" xfId="0" applyFont="1" applyFill="1" applyBorder="1" applyAlignment="1">
      <alignment horizontal="center" vertical="top" wrapText="1"/>
    </xf>
    <xf numFmtId="49" fontId="9" fillId="0" borderId="15" xfId="0" applyFont="1" applyFill="1" applyBorder="1" applyAlignment="1">
      <alignment horizontal="center" vertical="center"/>
    </xf>
    <xf numFmtId="49" fontId="4" fillId="0" borderId="34" xfId="0" applyFont="1" applyBorder="1" applyAlignment="1">
      <alignment horizontal="left" vertical="top" wrapText="1"/>
    </xf>
    <xf numFmtId="49" fontId="8" fillId="0" borderId="1" xfId="0" applyFont="1" applyBorder="1" applyAlignment="1">
      <alignment vertical="center" wrapText="1"/>
    </xf>
    <xf numFmtId="49" fontId="12" fillId="7" borderId="1" xfId="0" applyFont="1" applyFill="1" applyBorder="1" applyAlignment="1">
      <alignment horizontal="center" vertical="center"/>
    </xf>
    <xf numFmtId="49" fontId="25" fillId="0" borderId="0" xfId="0" applyFont="1"/>
    <xf numFmtId="49" fontId="0" fillId="0" borderId="0" xfId="0" applyFill="1" applyBorder="1"/>
    <xf numFmtId="0" fontId="0" fillId="0" borderId="0" xfId="0" applyNumberFormat="1" applyFill="1" applyBorder="1"/>
    <xf numFmtId="14" fontId="0" fillId="0" borderId="0" xfId="0" applyNumberFormat="1" applyFill="1" applyBorder="1"/>
    <xf numFmtId="49" fontId="0" fillId="0" borderId="0" xfId="0" applyFill="1" applyBorder="1" applyAlignment="1">
      <alignment horizontal="center"/>
    </xf>
    <xf numFmtId="49" fontId="0" fillId="0" borderId="0" xfId="0" applyBorder="1"/>
    <xf numFmtId="49" fontId="0" fillId="0" borderId="0" xfId="0" applyAlignment="1">
      <alignment wrapText="1"/>
    </xf>
    <xf numFmtId="49" fontId="0" fillId="0" borderId="1" xfId="0" applyFill="1" applyBorder="1"/>
    <xf numFmtId="14" fontId="0" fillId="0" borderId="1" xfId="0" applyNumberFormat="1" applyFill="1" applyBorder="1"/>
    <xf numFmtId="49" fontId="0" fillId="0" borderId="1" xfId="0" applyBorder="1"/>
    <xf numFmtId="49" fontId="4" fillId="2" borderId="1" xfId="0" applyFont="1" applyFill="1" applyBorder="1"/>
    <xf numFmtId="14" fontId="0" fillId="0" borderId="1" xfId="0" applyNumberFormat="1" applyBorder="1"/>
    <xf numFmtId="49" fontId="0" fillId="0" borderId="1" xfId="0" applyBorder="1" applyAlignment="1">
      <alignment horizontal="left"/>
    </xf>
    <xf numFmtId="49" fontId="4" fillId="8" borderId="5" xfId="0" applyNumberFormat="1" applyFont="1" applyFill="1" applyBorder="1" applyAlignment="1">
      <alignment horizontal="center" vertical="center" wrapText="1"/>
    </xf>
    <xf numFmtId="49" fontId="0" fillId="0" borderId="0" xfId="0" applyBorder="1" applyAlignment="1">
      <alignment horizontal="left"/>
    </xf>
    <xf numFmtId="49" fontId="0" fillId="0" borderId="1" xfId="0" applyBorder="1" applyAlignment="1">
      <alignment horizontal="center"/>
    </xf>
    <xf numFmtId="49" fontId="26" fillId="0" borderId="1" xfId="0" applyFont="1" applyBorder="1" applyAlignment="1">
      <alignment horizontal="center"/>
    </xf>
    <xf numFmtId="49" fontId="26" fillId="0" borderId="1" xfId="0" applyFont="1" applyBorder="1" applyAlignment="1">
      <alignment horizontal="left"/>
    </xf>
    <xf numFmtId="49" fontId="26" fillId="0" borderId="1" xfId="0" applyFont="1" applyBorder="1"/>
    <xf numFmtId="14" fontId="26" fillId="0" borderId="1" xfId="0" applyNumberFormat="1" applyFont="1" applyBorder="1"/>
    <xf numFmtId="49" fontId="8" fillId="0" borderId="1" xfId="0" applyFont="1" applyBorder="1" applyAlignment="1">
      <alignment horizontal="left" vertical="top" wrapText="1"/>
    </xf>
    <xf numFmtId="49" fontId="8" fillId="0" borderId="0" xfId="0" applyFont="1" applyBorder="1" applyAlignment="1">
      <alignment horizontal="left" vertical="top" wrapText="1"/>
    </xf>
    <xf numFmtId="49" fontId="12" fillId="0" borderId="5" xfId="0" applyFont="1" applyFill="1" applyBorder="1" applyAlignment="1">
      <alignment horizontal="left" vertical="top" wrapText="1"/>
    </xf>
    <xf numFmtId="49" fontId="8" fillId="0" borderId="0" xfId="0" applyFont="1" applyBorder="1" applyProtection="1"/>
    <xf numFmtId="49" fontId="8" fillId="0" borderId="0" xfId="0" applyFont="1" applyBorder="1"/>
    <xf numFmtId="49" fontId="6" fillId="12" borderId="1" xfId="0" applyFont="1" applyFill="1" applyBorder="1" applyAlignment="1">
      <alignment horizontal="center" vertical="center" wrapText="1"/>
    </xf>
    <xf numFmtId="49" fontId="30" fillId="12" borderId="1" xfId="0" applyFont="1" applyFill="1" applyBorder="1" applyAlignment="1">
      <alignment horizontal="center" vertical="top" wrapText="1"/>
    </xf>
    <xf numFmtId="49" fontId="5" fillId="4" borderId="1" xfId="0" applyFont="1" applyFill="1" applyBorder="1" applyAlignment="1">
      <alignment horizontal="center" vertical="center" wrapText="1"/>
    </xf>
    <xf numFmtId="49" fontId="5" fillId="6" borderId="1" xfId="0" applyFont="1" applyFill="1" applyBorder="1" applyAlignment="1">
      <alignment horizontal="center" vertical="center" wrapText="1"/>
    </xf>
    <xf numFmtId="49" fontId="5" fillId="0" borderId="1" xfId="0" applyFont="1" applyBorder="1" applyAlignment="1">
      <alignment horizontal="center" vertical="center" wrapText="1"/>
    </xf>
    <xf numFmtId="49" fontId="5" fillId="13" borderId="1" xfId="0" applyFont="1" applyFill="1" applyBorder="1" applyAlignment="1">
      <alignment horizontal="center" vertical="center" wrapText="1"/>
    </xf>
    <xf numFmtId="49" fontId="12" fillId="2" borderId="17" xfId="0" applyFont="1" applyFill="1" applyBorder="1" applyAlignment="1">
      <alignment horizontal="center" vertical="center" wrapText="1"/>
    </xf>
    <xf numFmtId="49" fontId="12" fillId="2" borderId="25" xfId="0" applyFont="1" applyFill="1" applyBorder="1" applyAlignment="1">
      <alignment horizontal="right" vertical="center"/>
    </xf>
    <xf numFmtId="49" fontId="12" fillId="2" borderId="0" xfId="0" applyFont="1" applyFill="1" applyBorder="1" applyAlignment="1">
      <alignment horizontal="center" vertical="center" wrapText="1"/>
    </xf>
    <xf numFmtId="49" fontId="8" fillId="2" borderId="0" xfId="0" applyFont="1" applyFill="1" applyBorder="1"/>
    <xf numFmtId="49" fontId="12" fillId="0" borderId="1" xfId="0" applyFont="1" applyBorder="1" applyAlignment="1">
      <alignment horizontal="left" vertical="top" wrapText="1"/>
    </xf>
    <xf numFmtId="49" fontId="12" fillId="0" borderId="0" xfId="0" applyFont="1" applyBorder="1" applyAlignment="1">
      <alignment horizontal="left" vertical="top" wrapText="1"/>
    </xf>
    <xf numFmtId="0" fontId="12" fillId="10" borderId="1" xfId="0" applyNumberFormat="1" applyFont="1" applyFill="1" applyBorder="1" applyAlignment="1">
      <alignment horizontal="left" vertical="center" wrapText="1"/>
    </xf>
    <xf numFmtId="49" fontId="5" fillId="0" borderId="1" xfId="0" applyFont="1" applyFill="1" applyBorder="1" applyAlignment="1">
      <alignment horizontal="center" vertical="center" wrapText="1"/>
    </xf>
    <xf numFmtId="49" fontId="4" fillId="0" borderId="1" xfId="0" applyFont="1" applyFill="1" applyBorder="1" applyAlignment="1">
      <alignment horizontal="left" vertical="center" wrapText="1"/>
    </xf>
    <xf numFmtId="49" fontId="8" fillId="0" borderId="1" xfId="0" applyFont="1" applyFill="1" applyBorder="1" applyAlignment="1">
      <alignment vertical="top" wrapText="1"/>
    </xf>
    <xf numFmtId="49" fontId="5" fillId="11" borderId="1" xfId="0" applyFont="1" applyFill="1" applyBorder="1" applyAlignment="1">
      <alignment horizontal="center" vertical="center" wrapText="1"/>
    </xf>
    <xf numFmtId="49" fontId="4" fillId="13" borderId="1" xfId="0" applyFont="1" applyFill="1" applyBorder="1" applyAlignment="1">
      <alignment vertical="center" wrapText="1"/>
    </xf>
    <xf numFmtId="49" fontId="5" fillId="13" borderId="1" xfId="0" applyFont="1" applyFill="1" applyBorder="1" applyAlignment="1">
      <alignment vertical="center" wrapText="1"/>
    </xf>
    <xf numFmtId="49" fontId="4" fillId="0" borderId="1" xfId="0" applyFont="1" applyBorder="1"/>
    <xf numFmtId="49" fontId="28" fillId="6" borderId="1" xfId="0" applyFont="1" applyFill="1" applyBorder="1" applyAlignment="1">
      <alignment horizontal="center" vertical="center" wrapText="1"/>
    </xf>
    <xf numFmtId="49" fontId="31" fillId="15" borderId="1" xfId="0" applyFont="1" applyFill="1" applyBorder="1" applyAlignment="1">
      <alignment vertical="top" wrapText="1"/>
    </xf>
    <xf numFmtId="49" fontId="27" fillId="15" borderId="1" xfId="0" applyFont="1" applyFill="1" applyBorder="1" applyAlignment="1">
      <alignment horizontal="center" vertical="center" wrapText="1"/>
    </xf>
    <xf numFmtId="49" fontId="12" fillId="10" borderId="1" xfId="0" applyFont="1" applyFill="1" applyBorder="1" applyAlignment="1">
      <alignment vertical="center" wrapText="1"/>
    </xf>
    <xf numFmtId="49" fontId="8" fillId="13" borderId="1" xfId="0" applyFont="1" applyFill="1" applyBorder="1" applyAlignment="1">
      <alignment vertical="center" wrapText="1"/>
    </xf>
    <xf numFmtId="49" fontId="5" fillId="13" borderId="1" xfId="0" applyFont="1" applyFill="1" applyBorder="1" applyAlignment="1">
      <alignment horizontal="center" vertical="center"/>
    </xf>
    <xf numFmtId="49" fontId="6" fillId="15" borderId="1" xfId="0" applyFont="1" applyFill="1" applyBorder="1" applyAlignment="1">
      <alignment horizontal="center" vertical="center"/>
    </xf>
    <xf numFmtId="49" fontId="5" fillId="10" borderId="1" xfId="0" applyFont="1" applyFill="1" applyBorder="1" applyAlignment="1">
      <alignment vertical="center"/>
    </xf>
    <xf numFmtId="49" fontId="5" fillId="0" borderId="1" xfId="0" applyFont="1" applyBorder="1" applyAlignment="1">
      <alignment horizontal="center" vertical="center"/>
    </xf>
    <xf numFmtId="49" fontId="4" fillId="0" borderId="1" xfId="0" applyFont="1" applyBorder="1" applyAlignment="1">
      <alignment vertical="center"/>
    </xf>
    <xf numFmtId="49" fontId="5" fillId="7" borderId="1" xfId="0" applyFont="1" applyFill="1" applyBorder="1" applyAlignment="1">
      <alignment horizontal="center" vertical="center"/>
    </xf>
    <xf numFmtId="49" fontId="9" fillId="0" borderId="1" xfId="0" applyFont="1" applyFill="1" applyBorder="1" applyAlignment="1">
      <alignment horizontal="left" vertical="top" wrapText="1"/>
    </xf>
    <xf numFmtId="49" fontId="9" fillId="5" borderId="8" xfId="0" applyFont="1" applyFill="1" applyBorder="1" applyAlignment="1">
      <alignment horizontal="center" vertical="center" wrapText="1"/>
    </xf>
    <xf numFmtId="0" fontId="7" fillId="0" borderId="1" xfId="0" applyNumberFormat="1" applyFont="1" applyFill="1" applyBorder="1" applyAlignment="1">
      <alignment vertical="top" wrapText="1"/>
    </xf>
    <xf numFmtId="49" fontId="16" fillId="12" borderId="10" xfId="0" applyFont="1" applyFill="1" applyBorder="1" applyAlignment="1">
      <alignment horizontal="center" vertical="top" wrapText="1"/>
    </xf>
    <xf numFmtId="0" fontId="5" fillId="10" borderId="8" xfId="0" applyNumberFormat="1" applyFont="1" applyFill="1" applyBorder="1" applyAlignment="1">
      <alignment horizontal="left" vertical="center" wrapText="1"/>
    </xf>
    <xf numFmtId="49" fontId="10" fillId="12" borderId="34" xfId="0" applyFont="1" applyFill="1" applyBorder="1" applyAlignment="1">
      <alignment horizontal="center" vertical="center" wrapText="1"/>
    </xf>
    <xf numFmtId="0" fontId="5" fillId="10" borderId="34" xfId="0" applyNumberFormat="1" applyFont="1" applyFill="1" applyBorder="1" applyAlignment="1">
      <alignment horizontal="left" vertical="center" wrapText="1"/>
    </xf>
    <xf numFmtId="49" fontId="9" fillId="0" borderId="1" xfId="0" applyFont="1" applyFill="1" applyBorder="1" applyAlignment="1">
      <alignment horizontal="center" vertical="center"/>
    </xf>
    <xf numFmtId="49" fontId="4" fillId="0" borderId="1" xfId="0" applyFont="1" applyBorder="1" applyAlignment="1">
      <alignment horizontal="left" vertical="top" wrapText="1"/>
    </xf>
    <xf numFmtId="49" fontId="12" fillId="7"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xf>
    <xf numFmtId="1" fontId="4" fillId="0" borderId="25" xfId="0" applyNumberFormat="1" applyFont="1" applyBorder="1"/>
    <xf numFmtId="49" fontId="18" fillId="12" borderId="1" xfId="0" applyNumberFormat="1" applyFont="1" applyFill="1" applyBorder="1" applyAlignment="1">
      <alignment horizontal="center" vertical="top" wrapText="1"/>
    </xf>
    <xf numFmtId="0" fontId="4" fillId="0" borderId="20" xfId="0" applyNumberFormat="1" applyFont="1" applyBorder="1"/>
    <xf numFmtId="1" fontId="4" fillId="0" borderId="20" xfId="0" applyNumberFormat="1" applyFont="1" applyBorder="1"/>
    <xf numFmtId="49" fontId="25" fillId="17" borderId="0" xfId="0" applyFont="1" applyFill="1"/>
    <xf numFmtId="49" fontId="33" fillId="12" borderId="0" xfId="0" applyFont="1" applyFill="1"/>
    <xf numFmtId="0" fontId="5" fillId="0" borderId="0" xfId="0" applyNumberFormat="1" applyFont="1" applyAlignment="1">
      <alignment horizontal="left"/>
    </xf>
    <xf numFmtId="0" fontId="5" fillId="0" borderId="0" xfId="0" applyNumberFormat="1" applyFont="1" applyFill="1" applyBorder="1" applyAlignment="1">
      <alignment horizontal="left"/>
    </xf>
    <xf numFmtId="49" fontId="5" fillId="0" borderId="0" xfId="0" applyFont="1"/>
    <xf numFmtId="49" fontId="25" fillId="14" borderId="0" xfId="0" applyFont="1" applyFill="1" applyBorder="1"/>
    <xf numFmtId="0" fontId="0" fillId="0" borderId="0" xfId="0" applyNumberFormat="1" applyBorder="1" applyAlignment="1" applyProtection="1">
      <alignment horizontal="left"/>
    </xf>
    <xf numFmtId="49" fontId="0" fillId="0" borderId="1" xfId="0" applyFill="1" applyBorder="1" applyAlignment="1">
      <alignment horizontal="left"/>
    </xf>
    <xf numFmtId="49" fontId="4" fillId="0" borderId="0" xfId="0" applyFont="1" applyAlignment="1">
      <alignment horizontal="right"/>
    </xf>
    <xf numFmtId="49" fontId="0" fillId="0" borderId="0" xfId="0" applyFont="1" applyFill="1" applyBorder="1" applyAlignment="1">
      <alignment horizontal="right"/>
    </xf>
    <xf numFmtId="14" fontId="0" fillId="0" borderId="1" xfId="0" applyNumberFormat="1" applyBorder="1" applyAlignment="1">
      <alignment horizontal="left"/>
    </xf>
    <xf numFmtId="0" fontId="4" fillId="8" borderId="5" xfId="0" applyNumberFormat="1" applyFont="1" applyFill="1" applyBorder="1" applyAlignment="1">
      <alignment horizontal="center" vertical="center"/>
    </xf>
    <xf numFmtId="0" fontId="4" fillId="8" borderId="1" xfId="0" applyNumberFormat="1" applyFont="1" applyFill="1" applyBorder="1" applyAlignment="1">
      <alignment horizontal="center" vertical="center" wrapText="1"/>
    </xf>
    <xf numFmtId="0" fontId="4" fillId="8" borderId="5" xfId="0" applyNumberFormat="1" applyFont="1" applyFill="1" applyBorder="1" applyAlignment="1">
      <alignment horizontal="center" vertical="center" wrapText="1"/>
    </xf>
    <xf numFmtId="49" fontId="7" fillId="0" borderId="1" xfId="0" applyFont="1" applyFill="1" applyBorder="1" applyAlignment="1">
      <alignment vertical="top" wrapText="1" shrinkToFit="1"/>
    </xf>
    <xf numFmtId="49" fontId="9" fillId="2" borderId="16" xfId="0" applyFont="1" applyFill="1" applyBorder="1" applyAlignment="1">
      <alignment horizontal="center" vertical="center" wrapText="1"/>
    </xf>
    <xf numFmtId="49" fontId="25" fillId="16" borderId="1" xfId="0" applyFont="1" applyFill="1" applyBorder="1" applyAlignment="1">
      <alignment horizontal="center" vertical="center"/>
    </xf>
    <xf numFmtId="49" fontId="32" fillId="16" borderId="1" xfId="0" applyFont="1" applyFill="1" applyBorder="1" applyAlignment="1">
      <alignment horizontal="center" vertical="center" wrapText="1"/>
    </xf>
    <xf numFmtId="49" fontId="9"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10" borderId="1" xfId="0" applyNumberFormat="1" applyFont="1" applyFill="1" applyBorder="1" applyAlignment="1">
      <alignment horizontal="center" vertical="center" wrapText="1"/>
    </xf>
    <xf numFmtId="49" fontId="25" fillId="18" borderId="0" xfId="0" applyFont="1" applyFill="1" applyBorder="1"/>
    <xf numFmtId="0" fontId="3" fillId="0" borderId="1" xfId="3" applyBorder="1"/>
    <xf numFmtId="1" fontId="4" fillId="8" borderId="5" xfId="0" applyNumberFormat="1" applyFont="1" applyFill="1" applyBorder="1" applyAlignment="1">
      <alignment horizontal="center" vertical="center" wrapText="1"/>
    </xf>
    <xf numFmtId="0" fontId="2" fillId="0" borderId="1" xfId="4" applyBorder="1"/>
    <xf numFmtId="0" fontId="2" fillId="0" borderId="1" xfId="4" applyBorder="1" applyAlignment="1">
      <alignment horizontal="left"/>
    </xf>
    <xf numFmtId="49" fontId="8" fillId="0" borderId="1" xfId="0" applyFont="1" applyFill="1" applyBorder="1" applyAlignment="1">
      <alignment horizontal="left" vertical="top" wrapText="1"/>
    </xf>
    <xf numFmtId="49" fontId="8" fillId="0" borderId="1" xfId="0" applyFont="1" applyBorder="1" applyAlignment="1">
      <alignment horizontal="left" vertical="center" wrapText="1"/>
    </xf>
    <xf numFmtId="49" fontId="29" fillId="0" borderId="1" xfId="0" applyFont="1" applyBorder="1" applyAlignment="1">
      <alignment horizontal="left" vertical="center" wrapText="1"/>
    </xf>
    <xf numFmtId="49" fontId="22" fillId="10" borderId="1" xfId="0" applyFont="1" applyFill="1" applyBorder="1" applyAlignment="1">
      <alignment horizontal="left" vertical="center" wrapText="1"/>
    </xf>
    <xf numFmtId="49" fontId="8" fillId="13" borderId="1" xfId="0" applyFont="1" applyFill="1" applyBorder="1" applyAlignment="1">
      <alignment horizontal="left" vertical="center" wrapText="1"/>
    </xf>
    <xf numFmtId="49" fontId="8" fillId="0" borderId="1" xfId="0" applyFont="1" applyFill="1" applyBorder="1" applyAlignment="1">
      <alignment vertical="top" wrapText="1" shrinkToFit="1"/>
    </xf>
    <xf numFmtId="49" fontId="4" fillId="0" borderId="1" xfId="0" applyFont="1" applyFill="1" applyBorder="1" applyAlignment="1">
      <alignment horizontal="left"/>
    </xf>
    <xf numFmtId="0" fontId="2" fillId="0" borderId="1" xfId="4" applyFill="1" applyBorder="1"/>
    <xf numFmtId="22" fontId="2" fillId="0" borderId="1" xfId="4" applyNumberFormat="1" applyFill="1" applyBorder="1"/>
    <xf numFmtId="14" fontId="2" fillId="0" borderId="1" xfId="4" applyNumberFormat="1" applyFill="1" applyBorder="1"/>
    <xf numFmtId="0" fontId="2" fillId="0" borderId="1" xfId="4" applyFill="1" applyBorder="1" applyAlignment="1">
      <alignment horizontal="left"/>
    </xf>
    <xf numFmtId="49" fontId="5" fillId="2" borderId="5" xfId="0" applyFont="1" applyFill="1" applyBorder="1" applyAlignment="1">
      <alignment horizontal="center" vertical="center"/>
    </xf>
    <xf numFmtId="49" fontId="4" fillId="2" borderId="10" xfId="0" applyFont="1" applyFill="1" applyBorder="1" applyAlignment="1">
      <alignment vertical="top" wrapText="1"/>
    </xf>
    <xf numFmtId="49" fontId="5" fillId="4" borderId="5" xfId="0" applyFont="1" applyFill="1" applyBorder="1" applyAlignment="1">
      <alignment horizontal="center" vertical="center"/>
    </xf>
    <xf numFmtId="49" fontId="12" fillId="4" borderId="2" xfId="0" applyFont="1" applyFill="1" applyBorder="1" applyAlignment="1">
      <alignment horizontal="center" vertical="center"/>
    </xf>
    <xf numFmtId="0" fontId="34" fillId="0" borderId="1" xfId="4" applyFont="1" applyBorder="1" applyAlignment="1">
      <alignment horizontal="left"/>
    </xf>
    <xf numFmtId="0" fontId="4" fillId="2" borderId="25" xfId="0" applyNumberFormat="1" applyFont="1" applyFill="1" applyBorder="1" applyAlignment="1">
      <alignment horizontal="center" vertical="center" wrapText="1"/>
    </xf>
    <xf numFmtId="49" fontId="35" fillId="0" borderId="1" xfId="5" applyBorder="1" applyAlignment="1">
      <alignment wrapText="1"/>
    </xf>
    <xf numFmtId="49" fontId="8" fillId="0" borderId="13" xfId="0" applyFont="1" applyBorder="1" applyAlignment="1">
      <alignment vertical="center" wrapText="1"/>
    </xf>
    <xf numFmtId="49" fontId="4" fillId="0" borderId="1" xfId="0" applyFont="1" applyFill="1" applyBorder="1"/>
    <xf numFmtId="49" fontId="5" fillId="6" borderId="5" xfId="0" applyFont="1" applyFill="1" applyBorder="1" applyAlignment="1">
      <alignment horizontal="center" vertical="center"/>
    </xf>
    <xf numFmtId="49" fontId="5" fillId="6" borderId="2" xfId="0" applyFont="1" applyFill="1" applyBorder="1" applyAlignment="1">
      <alignment horizontal="center" vertical="center" wrapText="1"/>
    </xf>
    <xf numFmtId="49" fontId="36" fillId="12" borderId="5" xfId="0" applyFont="1" applyFill="1" applyBorder="1" applyAlignment="1">
      <alignment horizontal="center" vertical="center" wrapText="1"/>
    </xf>
    <xf numFmtId="49" fontId="5" fillId="6" borderId="2" xfId="0" applyFont="1" applyFill="1" applyBorder="1" applyAlignment="1">
      <alignment horizontal="center" vertical="center"/>
    </xf>
    <xf numFmtId="49" fontId="4" fillId="0" borderId="1" xfId="0" applyFont="1" applyFill="1" applyBorder="1" applyAlignment="1">
      <alignment vertical="center" wrapText="1"/>
    </xf>
    <xf numFmtId="49" fontId="4" fillId="0" borderId="1" xfId="0" applyFont="1" applyBorder="1" applyAlignment="1">
      <alignment wrapText="1"/>
    </xf>
    <xf numFmtId="49" fontId="5" fillId="0" borderId="1" xfId="0" applyFont="1" applyFill="1" applyBorder="1" applyAlignment="1">
      <alignment vertical="center" wrapText="1"/>
    </xf>
    <xf numFmtId="49" fontId="4" fillId="0" borderId="5" xfId="0" applyFont="1" applyBorder="1" applyAlignment="1">
      <alignment vertical="center" wrapText="1"/>
    </xf>
    <xf numFmtId="49" fontId="8" fillId="0" borderId="13" xfId="0" applyFont="1" applyFill="1" applyBorder="1" applyAlignment="1">
      <alignment horizontal="left" vertical="center" wrapText="1"/>
    </xf>
    <xf numFmtId="49" fontId="4" fillId="9" borderId="15" xfId="0" applyFont="1" applyFill="1" applyBorder="1" applyAlignment="1">
      <alignment horizontal="center" vertical="center" wrapText="1"/>
    </xf>
    <xf numFmtId="49" fontId="8" fillId="0" borderId="5" xfId="0" applyFont="1" applyFill="1" applyBorder="1" applyAlignment="1">
      <alignment vertical="top" wrapText="1"/>
    </xf>
    <xf numFmtId="49" fontId="4" fillId="0" borderId="13" xfId="0" applyFont="1" applyFill="1" applyBorder="1" applyAlignment="1">
      <alignment horizontal="left" vertical="center" wrapText="1"/>
    </xf>
    <xf numFmtId="49" fontId="8" fillId="0" borderId="13" xfId="0" applyFont="1" applyBorder="1" applyAlignment="1">
      <alignment horizontal="left" vertical="top" wrapText="1"/>
    </xf>
    <xf numFmtId="49" fontId="8" fillId="0" borderId="5" xfId="0" applyFont="1" applyBorder="1" applyAlignment="1">
      <alignment vertical="center" wrapText="1"/>
    </xf>
    <xf numFmtId="49" fontId="8" fillId="0" borderId="13" xfId="0" applyFont="1" applyBorder="1" applyAlignment="1">
      <alignment horizontal="left" vertical="center" wrapText="1"/>
    </xf>
    <xf numFmtId="49" fontId="5" fillId="0" borderId="13" xfId="0" applyFont="1" applyBorder="1" applyAlignment="1">
      <alignment horizontal="center" vertical="center" wrapText="1"/>
    </xf>
    <xf numFmtId="49" fontId="5" fillId="0" borderId="13" xfId="0" applyFont="1" applyBorder="1" applyAlignment="1">
      <alignment vertical="center" wrapText="1"/>
    </xf>
    <xf numFmtId="49" fontId="5" fillId="13" borderId="13" xfId="0" applyFont="1" applyFill="1" applyBorder="1" applyAlignment="1">
      <alignment horizontal="center" vertical="center" wrapText="1"/>
    </xf>
    <xf numFmtId="49" fontId="4" fillId="13" borderId="13" xfId="0" applyFont="1" applyFill="1" applyBorder="1" applyAlignment="1">
      <alignment vertical="center" wrapText="1"/>
    </xf>
    <xf numFmtId="49" fontId="8" fillId="13" borderId="13" xfId="0" applyFont="1" applyFill="1" applyBorder="1" applyAlignment="1">
      <alignment horizontal="left" vertical="center" wrapText="1"/>
    </xf>
    <xf numFmtId="49" fontId="8" fillId="13" borderId="13" xfId="0" applyFont="1" applyFill="1" applyBorder="1" applyAlignment="1">
      <alignment vertical="center" wrapText="1"/>
    </xf>
    <xf numFmtId="49" fontId="8" fillId="0" borderId="44" xfId="0" applyFont="1" applyBorder="1" applyAlignment="1">
      <alignment vertical="center" wrapText="1"/>
    </xf>
    <xf numFmtId="49" fontId="4" fillId="0" borderId="13" xfId="0" applyFont="1" applyBorder="1" applyAlignment="1">
      <alignment vertical="center" wrapText="1"/>
    </xf>
    <xf numFmtId="49" fontId="5" fillId="10" borderId="8" xfId="0" applyFont="1" applyFill="1" applyBorder="1" applyAlignment="1">
      <alignment vertical="center"/>
    </xf>
    <xf numFmtId="49" fontId="5" fillId="13" borderId="13" xfId="0" applyFont="1" applyFill="1" applyBorder="1" applyAlignment="1">
      <alignment vertical="center" wrapText="1"/>
    </xf>
    <xf numFmtId="49" fontId="4" fillId="0" borderId="1" xfId="0" applyFont="1" applyFill="1" applyBorder="1" applyAlignment="1">
      <alignment vertical="top" wrapText="1" shrinkToFit="1"/>
    </xf>
    <xf numFmtId="49" fontId="12" fillId="6" borderId="1" xfId="0" applyNumberFormat="1" applyFont="1" applyFill="1" applyBorder="1" applyAlignment="1">
      <alignment horizontal="center" vertical="center"/>
    </xf>
    <xf numFmtId="0" fontId="4" fillId="9" borderId="14" xfId="0" applyNumberFormat="1" applyFont="1" applyFill="1" applyBorder="1" applyAlignment="1">
      <alignment horizontal="center" vertical="center" wrapText="1"/>
    </xf>
    <xf numFmtId="49" fontId="12" fillId="6" borderId="2" xfId="0" applyFont="1" applyFill="1" applyBorder="1" applyAlignment="1">
      <alignment horizontal="center" vertical="center"/>
    </xf>
    <xf numFmtId="0" fontId="8" fillId="0" borderId="0" xfId="0" applyNumberFormat="1" applyFont="1" applyBorder="1"/>
    <xf numFmtId="49" fontId="13" fillId="8" borderId="7" xfId="0" applyFont="1" applyFill="1" applyBorder="1" applyAlignment="1">
      <alignment wrapText="1"/>
    </xf>
    <xf numFmtId="164" fontId="9" fillId="8" borderId="1" xfId="0" applyNumberFormat="1" applyFont="1" applyFill="1" applyBorder="1" applyAlignment="1">
      <alignment horizontal="right" wrapText="1"/>
    </xf>
    <xf numFmtId="49" fontId="9" fillId="8" borderId="1" xfId="0" applyFont="1" applyFill="1" applyBorder="1" applyAlignment="1">
      <alignment horizontal="right"/>
    </xf>
    <xf numFmtId="49" fontId="9" fillId="8" borderId="7" xfId="0" applyFont="1" applyFill="1" applyBorder="1" applyAlignment="1">
      <alignment wrapText="1"/>
    </xf>
    <xf numFmtId="0" fontId="4" fillId="9" borderId="5" xfId="0" applyNumberFormat="1" applyFont="1" applyFill="1" applyBorder="1" applyAlignment="1">
      <alignment horizontal="center" vertical="center" wrapText="1"/>
    </xf>
    <xf numFmtId="49" fontId="12" fillId="10" borderId="25" xfId="0" applyFont="1" applyFill="1" applyBorder="1" applyAlignment="1">
      <alignment horizontal="center"/>
    </xf>
    <xf numFmtId="0" fontId="8" fillId="0" borderId="0" xfId="0" applyNumberFormat="1" applyFont="1"/>
    <xf numFmtId="49" fontId="12" fillId="6" borderId="2" xfId="0" applyNumberFormat="1" applyFont="1" applyFill="1" applyBorder="1" applyAlignment="1">
      <alignment horizontal="center" vertical="center"/>
    </xf>
    <xf numFmtId="0" fontId="8" fillId="0" borderId="11" xfId="0" applyNumberFormat="1" applyFont="1" applyBorder="1" applyAlignment="1">
      <alignment wrapText="1"/>
    </xf>
    <xf numFmtId="0" fontId="8" fillId="0" borderId="32" xfId="0" applyNumberFormat="1" applyFont="1" applyBorder="1"/>
    <xf numFmtId="0" fontId="8" fillId="0" borderId="1" xfId="0" applyNumberFormat="1" applyFont="1" applyBorder="1" applyAlignment="1">
      <alignment wrapText="1"/>
    </xf>
    <xf numFmtId="0" fontId="4" fillId="0" borderId="1" xfId="0" applyNumberFormat="1" applyFont="1" applyFill="1" applyBorder="1" applyAlignment="1" applyProtection="1">
      <alignment horizontal="center" vertical="center" wrapText="1"/>
      <protection locked="0"/>
    </xf>
    <xf numFmtId="0" fontId="5" fillId="10" borderId="14" xfId="0" applyNumberFormat="1" applyFont="1" applyFill="1" applyBorder="1" applyAlignment="1">
      <alignment horizontal="center" vertical="center" wrapText="1"/>
    </xf>
    <xf numFmtId="0" fontId="5" fillId="10" borderId="8" xfId="0" applyNumberFormat="1" applyFont="1" applyFill="1" applyBorder="1" applyAlignment="1">
      <alignment horizontal="center" vertical="center" wrapText="1"/>
    </xf>
    <xf numFmtId="0" fontId="4" fillId="0" borderId="0" xfId="0" applyNumberFormat="1" applyFont="1" applyFill="1" applyBorder="1"/>
    <xf numFmtId="49" fontId="4" fillId="0" borderId="0" xfId="0" applyFont="1" applyFill="1" applyBorder="1" applyAlignment="1">
      <alignment wrapText="1"/>
    </xf>
    <xf numFmtId="49" fontId="4" fillId="0" borderId="0" xfId="0" applyFont="1" applyFill="1" applyBorder="1"/>
    <xf numFmtId="49" fontId="4" fillId="0" borderId="0" xfId="0" applyFont="1" applyFill="1"/>
    <xf numFmtId="49" fontId="9" fillId="8" borderId="1" xfId="0" applyFont="1" applyFill="1" applyBorder="1" applyAlignment="1">
      <alignment wrapText="1"/>
    </xf>
    <xf numFmtId="49" fontId="13" fillId="8" borderId="1" xfId="0" applyFont="1" applyFill="1" applyBorder="1" applyAlignment="1">
      <alignment wrapText="1"/>
    </xf>
    <xf numFmtId="0" fontId="4" fillId="0" borderId="1"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49" fontId="17" fillId="12" borderId="5" xfId="0" applyFont="1" applyFill="1" applyBorder="1" applyAlignment="1">
      <alignment horizontal="left" vertical="center" wrapText="1"/>
    </xf>
    <xf numFmtId="49" fontId="4" fillId="2" borderId="1" xfId="0" applyFont="1" applyFill="1" applyBorder="1" applyAlignment="1">
      <alignment horizontal="left"/>
    </xf>
    <xf numFmtId="49" fontId="5" fillId="10" borderId="5" xfId="0" applyNumberFormat="1" applyFont="1" applyFill="1" applyBorder="1" applyAlignment="1">
      <alignment horizontal="left" vertical="center" wrapText="1"/>
    </xf>
    <xf numFmtId="49" fontId="5" fillId="10" borderId="1" xfId="0" applyNumberFormat="1" applyFont="1" applyFill="1" applyBorder="1" applyAlignment="1">
      <alignment horizontal="left" vertical="center" wrapText="1"/>
    </xf>
    <xf numFmtId="49" fontId="4" fillId="0" borderId="5" xfId="0" applyFont="1" applyFill="1" applyBorder="1" applyAlignment="1">
      <alignment horizontal="left" vertical="center" wrapText="1"/>
    </xf>
    <xf numFmtId="0" fontId="4" fillId="0" borderId="5" xfId="2" applyNumberFormat="1" applyFont="1" applyFill="1" applyBorder="1" applyAlignment="1">
      <alignment horizontal="left" vertical="center" wrapText="1"/>
    </xf>
    <xf numFmtId="0" fontId="4" fillId="0" borderId="1" xfId="2" applyNumberFormat="1" applyFont="1" applyFill="1" applyBorder="1" applyAlignment="1">
      <alignment horizontal="left" vertical="center" wrapText="1"/>
    </xf>
    <xf numFmtId="49" fontId="17" fillId="12" borderId="1" xfId="0" applyFont="1" applyFill="1" applyBorder="1" applyAlignment="1">
      <alignment horizontal="left" vertical="center" wrapText="1"/>
    </xf>
    <xf numFmtId="49" fontId="20" fillId="12" borderId="1" xfId="0" applyNumberFormat="1" applyFont="1" applyFill="1" applyBorder="1" applyAlignment="1">
      <alignment horizontal="left" vertical="center" wrapText="1"/>
    </xf>
    <xf numFmtId="49" fontId="9" fillId="8" borderId="12" xfId="0" applyFont="1" applyFill="1" applyBorder="1" applyAlignment="1">
      <alignment wrapText="1"/>
    </xf>
    <xf numFmtId="49" fontId="13" fillId="8" borderId="2" xfId="0" applyFont="1" applyFill="1" applyBorder="1" applyAlignment="1">
      <alignment horizontal="left" wrapText="1"/>
    </xf>
    <xf numFmtId="49" fontId="13" fillId="8" borderId="1" xfId="0" applyFont="1" applyFill="1" applyBorder="1" applyAlignment="1">
      <alignment horizontal="left" wrapText="1"/>
    </xf>
    <xf numFmtId="49" fontId="9" fillId="8" borderId="6" xfId="0" applyFont="1" applyFill="1" applyBorder="1" applyAlignment="1">
      <alignment wrapText="1"/>
    </xf>
    <xf numFmtId="49" fontId="9" fillId="8" borderId="5" xfId="0" applyFont="1" applyFill="1" applyBorder="1" applyAlignment="1">
      <alignment wrapText="1"/>
    </xf>
    <xf numFmtId="0" fontId="5" fillId="10" borderId="0" xfId="0" applyNumberFormat="1" applyFont="1" applyFill="1" applyBorder="1" applyAlignment="1">
      <alignment horizontal="center" vertical="center" wrapText="1"/>
    </xf>
    <xf numFmtId="49" fontId="9" fillId="8" borderId="1" xfId="0" applyFont="1" applyFill="1" applyBorder="1" applyAlignment="1">
      <alignment wrapText="1"/>
    </xf>
    <xf numFmtId="49" fontId="13" fillId="8" borderId="2" xfId="0" applyFont="1" applyFill="1" applyBorder="1" applyAlignment="1">
      <alignment wrapText="1"/>
    </xf>
    <xf numFmtId="49" fontId="13" fillId="8" borderId="1" xfId="0" applyFont="1" applyFill="1" applyBorder="1" applyAlignment="1">
      <alignment wrapText="1"/>
    </xf>
    <xf numFmtId="49" fontId="9" fillId="8" borderId="2" xfId="0" applyFont="1" applyFill="1" applyBorder="1" applyAlignment="1">
      <alignment wrapText="1"/>
    </xf>
    <xf numFmtId="0" fontId="5" fillId="10" borderId="20" xfId="0" applyNumberFormat="1" applyFont="1" applyFill="1" applyBorder="1" applyAlignment="1">
      <alignment horizontal="center" vertical="center" wrapText="1"/>
    </xf>
    <xf numFmtId="0" fontId="5" fillId="10" borderId="26" xfId="0" applyNumberFormat="1" applyFont="1" applyFill="1" applyBorder="1" applyAlignment="1">
      <alignment horizontal="center" vertical="center" wrapText="1"/>
    </xf>
    <xf numFmtId="49" fontId="9" fillId="8" borderId="40" xfId="0" applyFont="1" applyFill="1" applyBorder="1" applyAlignment="1">
      <alignment wrapText="1"/>
    </xf>
    <xf numFmtId="49" fontId="9" fillId="8" borderId="41" xfId="0" applyFont="1" applyFill="1" applyBorder="1" applyAlignment="1">
      <alignment wrapText="1"/>
    </xf>
    <xf numFmtId="49" fontId="9" fillId="8" borderId="38" xfId="0" applyFont="1" applyFill="1" applyBorder="1" applyAlignment="1">
      <alignment wrapText="1"/>
    </xf>
    <xf numFmtId="49" fontId="9" fillId="8" borderId="4" xfId="0" applyFont="1" applyFill="1" applyBorder="1" applyAlignment="1">
      <alignment wrapText="1"/>
    </xf>
    <xf numFmtId="0" fontId="5" fillId="10" borderId="19" xfId="0" applyNumberFormat="1" applyFont="1" applyFill="1" applyBorder="1" applyAlignment="1">
      <alignment horizontal="center" vertical="center" wrapText="1"/>
    </xf>
    <xf numFmtId="49" fontId="9" fillId="8" borderId="43" xfId="0" applyFont="1" applyFill="1" applyBorder="1" applyAlignment="1">
      <alignment wrapText="1"/>
    </xf>
    <xf numFmtId="0" fontId="5" fillId="10" borderId="27" xfId="0" applyNumberFormat="1" applyFont="1" applyFill="1" applyBorder="1" applyAlignment="1">
      <alignment horizontal="center" vertical="center" wrapText="1"/>
    </xf>
    <xf numFmtId="0" fontId="5" fillId="10" borderId="12" xfId="0" applyNumberFormat="1" applyFont="1" applyFill="1" applyBorder="1" applyAlignment="1">
      <alignment horizontal="center" vertical="center" wrapText="1"/>
    </xf>
    <xf numFmtId="0" fontId="5" fillId="10" borderId="15" xfId="0" applyNumberFormat="1" applyFont="1" applyFill="1" applyBorder="1" applyAlignment="1">
      <alignment horizontal="center" vertical="center" wrapText="1"/>
    </xf>
    <xf numFmtId="0" fontId="21" fillId="10" borderId="36" xfId="0" applyNumberFormat="1" applyFont="1" applyFill="1" applyBorder="1" applyAlignment="1">
      <alignment horizontal="center" vertical="center" wrapText="1"/>
    </xf>
    <xf numFmtId="0" fontId="21" fillId="10" borderId="35" xfId="0" applyNumberFormat="1" applyFont="1" applyFill="1" applyBorder="1" applyAlignment="1">
      <alignment horizontal="center" vertical="center" wrapText="1"/>
    </xf>
    <xf numFmtId="49" fontId="23" fillId="12" borderId="19" xfId="0" applyFont="1" applyFill="1" applyBorder="1" applyAlignment="1">
      <alignment horizontal="center" vertical="center"/>
    </xf>
    <xf numFmtId="49" fontId="23" fillId="12" borderId="20" xfId="0" applyFont="1" applyFill="1" applyBorder="1" applyAlignment="1">
      <alignment horizontal="center" vertical="center"/>
    </xf>
    <xf numFmtId="49" fontId="23" fillId="12" borderId="26" xfId="0" applyFont="1" applyFill="1" applyBorder="1" applyAlignment="1">
      <alignment horizontal="center" vertical="center"/>
    </xf>
    <xf numFmtId="49" fontId="12" fillId="5" borderId="28" xfId="0" applyFont="1" applyFill="1" applyBorder="1" applyAlignment="1">
      <alignment horizontal="center" wrapText="1"/>
    </xf>
    <xf numFmtId="49" fontId="12" fillId="5" borderId="29" xfId="0" applyFont="1" applyFill="1" applyBorder="1" applyAlignment="1">
      <alignment horizontal="center" wrapText="1"/>
    </xf>
    <xf numFmtId="0" fontId="12" fillId="10" borderId="6" xfId="0" applyNumberFormat="1" applyFont="1" applyFill="1" applyBorder="1" applyAlignment="1">
      <alignment horizontal="center" vertical="center" wrapText="1"/>
    </xf>
    <xf numFmtId="0" fontId="12" fillId="10" borderId="17" xfId="0" applyNumberFormat="1" applyFont="1" applyFill="1" applyBorder="1" applyAlignment="1">
      <alignment horizontal="center" vertical="center" wrapText="1"/>
    </xf>
  </cellXfs>
  <cellStyles count="7">
    <cellStyle name="Hyperlink" xfId="5" builtinId="8"/>
    <cellStyle name="Normal" xfId="0" builtinId="0"/>
    <cellStyle name="Normal 2" xfId="2"/>
    <cellStyle name="Normal 3" xfId="3"/>
    <cellStyle name="Normal 4" xfId="4"/>
    <cellStyle name="Normal 5" xfId="6"/>
    <cellStyle name="Percent" xfId="1" builtinId="5"/>
  </cellStyles>
  <dxfs count="56">
    <dxf>
      <fill>
        <patternFill>
          <bgColor theme="0" tint="-0.14996795556505021"/>
        </patternFill>
      </fill>
    </dxf>
    <dxf>
      <font>
        <b val="0"/>
        <i val="0"/>
      </font>
      <fill>
        <patternFill>
          <bgColor rgb="FFFFC000"/>
        </patternFill>
      </fill>
    </dxf>
    <dxf>
      <fill>
        <patternFill>
          <bgColor rgb="FFFFC000"/>
        </patternFill>
      </fill>
    </dxf>
    <dxf>
      <fill>
        <patternFill>
          <bgColor theme="0" tint="-0.14996795556505021"/>
        </patternFill>
      </fill>
    </dxf>
    <dxf>
      <font>
        <b/>
        <i val="0"/>
      </font>
      <fill>
        <patternFill>
          <bgColor rgb="FFFF0000"/>
        </patternFill>
      </fill>
    </dxf>
    <dxf>
      <font>
        <b val="0"/>
        <i val="0"/>
      </font>
      <fill>
        <patternFill>
          <bgColor rgb="FFFF0000"/>
        </patternFill>
      </fill>
    </dxf>
    <dxf>
      <font>
        <b val="0"/>
        <i val="0"/>
      </font>
      <fill>
        <patternFill>
          <bgColor rgb="FFFFC000"/>
        </patternFill>
      </fill>
    </dxf>
    <dxf>
      <font>
        <b val="0"/>
        <i val="0"/>
      </font>
      <fill>
        <patternFill>
          <bgColor rgb="FFFFC000"/>
        </patternFill>
      </fill>
    </dxf>
    <dxf>
      <font>
        <b val="0"/>
        <i val="0"/>
      </font>
      <fill>
        <patternFill>
          <bgColor theme="0" tint="-0.14996795556505021"/>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0000"/>
        </patternFill>
      </fill>
    </dxf>
    <dxf>
      <font>
        <b val="0"/>
        <i val="0"/>
      </font>
      <fill>
        <patternFill>
          <bgColor theme="0" tint="-0.14996795556505021"/>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rgb="FFFFC000"/>
        </patternFill>
      </fill>
    </dxf>
    <dxf>
      <fill>
        <patternFill>
          <bgColor theme="0" tint="-0.14996795556505021"/>
        </patternFill>
      </fill>
    </dxf>
    <dxf>
      <font>
        <b val="0"/>
        <i val="0"/>
      </font>
      <fill>
        <patternFill>
          <bgColor rgb="FFFF0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theme="0" tint="-0.14996795556505021"/>
        </patternFill>
      </fill>
    </dxf>
  </dxfs>
  <tableStyles count="0" defaultTableStyle="TableStyleMedium9" defaultPivotStyle="PivotStyleLight16"/>
  <colors>
    <mruColors>
      <color rgb="FF69A12B"/>
      <color rgb="FFFFCC00"/>
      <color rgb="FFFFFFCC"/>
      <color rgb="FFFFCC66"/>
      <color rgb="FFFF9900"/>
      <color rgb="FFFFFF99"/>
      <color rgb="FF99CCFF"/>
      <color rgb="FF84BDE4"/>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1</xdr:row>
      <xdr:rowOff>28575</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1</xdr:col>
      <xdr:colOff>485774</xdr:colOff>
      <xdr:row>1</xdr:row>
      <xdr:rowOff>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04800" y="0"/>
          <a:ext cx="619124" cy="438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7" name="Picture 6" descr="DEO logo for press releases"/>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2</xdr:row>
      <xdr:rowOff>152400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2</xdr:row>
      <xdr:rowOff>152400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WDB%202016-2017%20Working%20Docs%20waw\1.%20LWDB%2014\WP%20LWDB%2014%20REVIEW%20TOOL%20PY%202016-2017_work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sheetName val="RESEA"/>
      <sheetName val="Jobseekers"/>
      <sheetName val="Job Orders"/>
      <sheetName val="Mgmt. Process"/>
      <sheetName val="Credentialing"/>
      <sheetName val="Totals"/>
      <sheetName val="Sample"/>
      <sheetName val="Sheet1"/>
    </sheetNames>
    <sheetDataSet>
      <sheetData sheetId="0"/>
      <sheetData sheetId="1"/>
      <sheetData sheetId="2"/>
      <sheetData sheetId="3"/>
      <sheetData sheetId="4"/>
      <sheetData sheetId="5">
        <row r="5">
          <cell r="A5" t="str">
            <v>1</v>
          </cell>
          <cell r="B5" t="str">
            <v>Has each front-line staff member obtained a Tier One Certification within 6 months of their hire date? 
Note: If an individual fails the test, there should be documentation that it was retaken a second time within 6 months and if that individual fails again, he/she must attempt a third time 4 months later. If the individual fails a third time, there must be evidence of a 6 month or annual evaluation to show the individual is meeting or exceeding expectations of the job.</v>
          </cell>
        </row>
        <row r="7">
          <cell r="A7" t="str">
            <v>2</v>
          </cell>
          <cell r="B7" t="str">
            <v>Has each front-line staff member who obtained a Tier One Certification in the prior program year completed at least 15 continuing education credit hours? 
Note: All of the 15 clock hours should relate to at least one of the stated Continuing Education Focus Areas for the Workforce Professional Tier I Certificate or a job-related software training, a program-specific training or an economic development symposium.</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data.fldoe.org/workforce/contacts/default.cfm?action=showList&amp;ListID=62"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68"/>
  <sheetViews>
    <sheetView showGridLines="0" topLeftCell="A4" zoomScaleNormal="100" workbookViewId="0">
      <selection activeCell="B13" sqref="B13"/>
    </sheetView>
  </sheetViews>
  <sheetFormatPr defaultColWidth="9.140625" defaultRowHeight="12.75" x14ac:dyDescent="0.2"/>
  <cols>
    <col min="1" max="1" width="6.5703125" style="19" customWidth="1"/>
    <col min="2" max="2" width="53.42578125" style="5" customWidth="1"/>
    <col min="3" max="3" width="31.28515625" style="2" customWidth="1"/>
    <col min="4" max="4" width="20.5703125" style="2" customWidth="1"/>
    <col min="5" max="14" width="9.7109375" style="35" customWidth="1"/>
    <col min="15" max="15" width="40.42578125" style="40" customWidth="1"/>
    <col min="16" max="16" width="39.85546875" style="11" customWidth="1"/>
    <col min="17" max="17" width="39.28515625" style="11" customWidth="1"/>
    <col min="18" max="48" width="9.140625" style="11"/>
    <col min="49" max="16384" width="9.140625" style="2"/>
  </cols>
  <sheetData>
    <row r="1" spans="1:49" ht="35.25" customHeight="1" x14ac:dyDescent="0.2">
      <c r="A1" s="369" t="s">
        <v>443</v>
      </c>
      <c r="B1" s="369"/>
      <c r="C1" s="369"/>
      <c r="D1" s="369"/>
      <c r="E1" s="277" t="str">
        <f>IF(E2="","",1)</f>
        <v/>
      </c>
      <c r="F1" s="277" t="str">
        <f>IF(F2="","",E1 + 1)</f>
        <v/>
      </c>
      <c r="G1" s="277" t="str">
        <f t="shared" ref="G1:N1" si="0">IF(G2="","",F1 + 1)</f>
        <v/>
      </c>
      <c r="H1" s="277" t="str">
        <f t="shared" si="0"/>
        <v/>
      </c>
      <c r="I1" s="277" t="str">
        <f t="shared" si="0"/>
        <v/>
      </c>
      <c r="J1" s="277" t="str">
        <f t="shared" si="0"/>
        <v/>
      </c>
      <c r="K1" s="277" t="str">
        <f t="shared" si="0"/>
        <v/>
      </c>
      <c r="L1" s="277" t="str">
        <f t="shared" si="0"/>
        <v/>
      </c>
      <c r="M1" s="277" t="str">
        <f t="shared" si="0"/>
        <v/>
      </c>
      <c r="N1" s="277" t="str">
        <f t="shared" si="0"/>
        <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9" s="3" customFormat="1" ht="12.75" customHeight="1" x14ac:dyDescent="0.2">
      <c r="A2" s="370" t="s">
        <v>325</v>
      </c>
      <c r="B2" s="370"/>
      <c r="C2" s="351"/>
      <c r="D2" s="75" t="s">
        <v>1</v>
      </c>
      <c r="E2" s="270" t="str">
        <f>IF(ISBLANK(Sample!B96),"",(Sample!B96))</f>
        <v/>
      </c>
      <c r="F2" s="270" t="str">
        <f>IF(ISBLANK(Sample!C96),"",(Sample!C96))</f>
        <v/>
      </c>
      <c r="G2" s="270" t="str">
        <f>IF(ISBLANK(Sample!D96),"",(Sample!D96))</f>
        <v/>
      </c>
      <c r="H2" s="270" t="str">
        <f>IF(ISBLANK(Sample!E96),"",(Sample!E96))</f>
        <v/>
      </c>
      <c r="I2" s="270" t="str">
        <f>IF(ISBLANK(Sample!F96),"",(Sample!F96))</f>
        <v/>
      </c>
      <c r="J2" s="270" t="str">
        <f>IF(ISBLANK(Sample!G96),"",(Sample!G96))</f>
        <v/>
      </c>
      <c r="K2" s="270" t="str">
        <f>IF(ISBLANK(Sample!H96),"",(Sample!H96))</f>
        <v/>
      </c>
      <c r="L2" s="270" t="str">
        <f>IF(ISBLANK(Sample!I96),"",(Sample!I96))</f>
        <v/>
      </c>
      <c r="M2" s="270" t="str">
        <f>IF(ISBLANK(Sample!J96),"",(Sample!J96))</f>
        <v/>
      </c>
      <c r="N2" s="270" t="str">
        <f>IF(ISBLANK(Sample!K96),"",(Sample!K96))</f>
        <v/>
      </c>
      <c r="O2" s="3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1"/>
    </row>
    <row r="3" spans="1:49" s="3" customFormat="1" ht="12.75" customHeight="1" x14ac:dyDescent="0.2">
      <c r="A3" s="371" t="s">
        <v>65</v>
      </c>
      <c r="B3" s="372"/>
      <c r="C3" s="333"/>
      <c r="D3" s="75" t="s">
        <v>2</v>
      </c>
      <c r="E3" s="270" t="str">
        <f>IF(ISBLANK(Sample!B95),"",(Sample!B95))</f>
        <v/>
      </c>
      <c r="F3" s="270" t="str">
        <f>IF(ISBLANK(Sample!C95),"",(Sample!C95))</f>
        <v/>
      </c>
      <c r="G3" s="270" t="str">
        <f>IF(ISBLANK(Sample!D95),"",(Sample!D95))</f>
        <v/>
      </c>
      <c r="H3" s="270" t="str">
        <f>IF(ISBLANK(Sample!E95),"",(Sample!E95))</f>
        <v/>
      </c>
      <c r="I3" s="270" t="str">
        <f>IF(ISBLANK(Sample!F95),"",(Sample!F95))</f>
        <v/>
      </c>
      <c r="J3" s="270" t="str">
        <f>IF(ISBLANK(Sample!G95),"",(Sample!G95))</f>
        <v/>
      </c>
      <c r="K3" s="270" t="str">
        <f>IF(ISBLANK(Sample!H95),"",(Sample!H95))</f>
        <v/>
      </c>
      <c r="L3" s="270" t="str">
        <f>IF(ISBLANK(Sample!I95),"",(Sample!I95))</f>
        <v/>
      </c>
      <c r="M3" s="270" t="str">
        <f>IF(ISBLANK(Sample!J95),"",(Sample!J95))</f>
        <v/>
      </c>
      <c r="N3" s="270" t="str">
        <f>IF(ISBLANK(Sample!K95),"",(Sample!K95))</f>
        <v/>
      </c>
      <c r="O3" s="3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1"/>
    </row>
    <row r="4" spans="1:49" s="3" customFormat="1" ht="12.75" customHeight="1" x14ac:dyDescent="0.2">
      <c r="A4" s="373" t="s">
        <v>105</v>
      </c>
      <c r="B4" s="370"/>
      <c r="C4" s="163" t="s">
        <v>106</v>
      </c>
      <c r="D4" s="334" t="s">
        <v>47</v>
      </c>
      <c r="E4" s="280" t="str">
        <f>IF(ISBLANK(Sample!B94),"",(Sample!B94))</f>
        <v/>
      </c>
      <c r="F4" s="280" t="str">
        <f>IF(ISBLANK(Sample!C94),"",(Sample!C94))</f>
        <v/>
      </c>
      <c r="G4" s="280" t="str">
        <f>IF(ISBLANK(Sample!D94),"",(Sample!D94))</f>
        <v/>
      </c>
      <c r="H4" s="280" t="str">
        <f>IF(ISBLANK(Sample!E94),"",(Sample!E94))</f>
        <v/>
      </c>
      <c r="I4" s="280" t="str">
        <f>IF(ISBLANK(Sample!F94),"",(Sample!F94))</f>
        <v/>
      </c>
      <c r="J4" s="280" t="str">
        <f>IF(ISBLANK(Sample!G94),"",(Sample!G94))</f>
        <v/>
      </c>
      <c r="K4" s="280" t="str">
        <f>IF(ISBLANK(Sample!H94),"",(Sample!H94))</f>
        <v/>
      </c>
      <c r="L4" s="280" t="str">
        <f>IF(ISBLANK(Sample!I94),"",(Sample!I94))</f>
        <v/>
      </c>
      <c r="M4" s="280" t="str">
        <f>IF(ISBLANK(Sample!J94),"",(Sample!J94))</f>
        <v/>
      </c>
      <c r="N4" s="280" t="str">
        <f>IF(ISBLANK(Sample!K94),"",(Sample!K94))</f>
        <v/>
      </c>
      <c r="O4" s="3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1"/>
    </row>
    <row r="5" spans="1:49" s="3" customFormat="1" ht="12.75" customHeight="1" x14ac:dyDescent="0.2">
      <c r="A5" s="365" t="s">
        <v>65</v>
      </c>
      <c r="B5" s="366"/>
      <c r="C5" s="352" t="s">
        <v>65</v>
      </c>
      <c r="D5" s="335" t="s">
        <v>37</v>
      </c>
      <c r="E5" s="270" t="str">
        <f>IF(ISBLANK(Sample!B93),"",(Sample!B93))</f>
        <v/>
      </c>
      <c r="F5" s="270" t="str">
        <f>IF(ISBLANK(Sample!C93),"",(Sample!C93))</f>
        <v/>
      </c>
      <c r="G5" s="270" t="str">
        <f>IF(ISBLANK(Sample!D93),"",(Sample!D93))</f>
        <v/>
      </c>
      <c r="H5" s="270" t="str">
        <f>IF(ISBLANK(Sample!E93),"",(Sample!E93))</f>
        <v/>
      </c>
      <c r="I5" s="270" t="str">
        <f>IF(ISBLANK(Sample!F93),"",(Sample!F93))</f>
        <v/>
      </c>
      <c r="J5" s="270" t="str">
        <f>IF(ISBLANK(Sample!G93),"",(Sample!G93))</f>
        <v/>
      </c>
      <c r="K5" s="270" t="str">
        <f>IF(ISBLANK(Sample!H93),"",(Sample!H93))</f>
        <v/>
      </c>
      <c r="L5" s="270" t="str">
        <f>IF(ISBLANK(Sample!I93),"",(Sample!I93))</f>
        <v/>
      </c>
      <c r="M5" s="270" t="str">
        <f>IF(ISBLANK(Sample!J93),"",(Sample!J93))</f>
        <v/>
      </c>
      <c r="N5" s="270" t="str">
        <f>IF(ISBLANK(Sample!K93),"",(Sample!K93))</f>
        <v/>
      </c>
      <c r="O5" s="34"/>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1"/>
    </row>
    <row r="6" spans="1:49" s="3" customFormat="1" x14ac:dyDescent="0.2">
      <c r="A6" s="367" t="s">
        <v>66</v>
      </c>
      <c r="B6" s="368"/>
      <c r="C6" s="336"/>
      <c r="D6" s="334" t="s">
        <v>53</v>
      </c>
      <c r="E6" s="44"/>
      <c r="F6" s="44"/>
      <c r="G6" s="44"/>
      <c r="H6" s="44"/>
      <c r="I6" s="44"/>
      <c r="J6" s="44"/>
      <c r="K6" s="44"/>
      <c r="L6" s="44"/>
      <c r="M6" s="44"/>
      <c r="N6" s="44"/>
      <c r="O6" s="34"/>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1"/>
    </row>
    <row r="7" spans="1:49" s="15" customFormat="1" ht="15" x14ac:dyDescent="0.2">
      <c r="A7" s="180"/>
      <c r="B7" s="245" t="s">
        <v>45</v>
      </c>
      <c r="C7" s="246" t="s">
        <v>97</v>
      </c>
      <c r="D7" s="246" t="s">
        <v>104</v>
      </c>
      <c r="E7" s="55" t="s">
        <v>59</v>
      </c>
      <c r="F7" s="55" t="s">
        <v>59</v>
      </c>
      <c r="G7" s="55" t="s">
        <v>59</v>
      </c>
      <c r="H7" s="55" t="s">
        <v>59</v>
      </c>
      <c r="I7" s="55" t="s">
        <v>59</v>
      </c>
      <c r="J7" s="55" t="s">
        <v>59</v>
      </c>
      <c r="K7" s="55" t="s">
        <v>59</v>
      </c>
      <c r="L7" s="55" t="s">
        <v>59</v>
      </c>
      <c r="M7" s="55" t="s">
        <v>59</v>
      </c>
      <c r="N7" s="55" t="s">
        <v>59</v>
      </c>
      <c r="O7" s="41" t="s">
        <v>72</v>
      </c>
      <c r="P7" s="41" t="s">
        <v>442</v>
      </c>
      <c r="Q7" s="41" t="s">
        <v>71</v>
      </c>
    </row>
    <row r="8" spans="1:49" ht="38.25" x14ac:dyDescent="0.2">
      <c r="A8" s="4">
        <v>1</v>
      </c>
      <c r="B8" s="228" t="s">
        <v>189</v>
      </c>
      <c r="C8" s="178" t="s">
        <v>324</v>
      </c>
      <c r="D8" s="228" t="s">
        <v>117</v>
      </c>
      <c r="E8" s="36" t="str">
        <f>IF(E$2="","x",IF(OR(Sample!B99="yes",Sample!B100="yes"),"y","n"))</f>
        <v>x</v>
      </c>
      <c r="F8" s="36" t="str">
        <f>IF(F$2="","x",IF(OR(Sample!C99="yes",Sample!C100="yes"),"y","n"))</f>
        <v>x</v>
      </c>
      <c r="G8" s="36" t="str">
        <f>IF(G$2="","x",IF(OR(Sample!D99="yes",Sample!D100="yes"),"y","n"))</f>
        <v>x</v>
      </c>
      <c r="H8" s="36" t="str">
        <f>IF(H$2="","x",IF(OR(Sample!E99="yes",Sample!E100="yes"),"y","n"))</f>
        <v>x</v>
      </c>
      <c r="I8" s="36" t="str">
        <f>IF(I$2="","x",IF(OR(Sample!F99="yes",Sample!F100="yes"),"y","n"))</f>
        <v>x</v>
      </c>
      <c r="J8" s="36" t="str">
        <f>IF(J$2="","x",IF(OR(Sample!G99="yes",Sample!G100="yes"),"y","n"))</f>
        <v>x</v>
      </c>
      <c r="K8" s="36" t="str">
        <f>IF(K$2="","x",IF(OR(Sample!H99="yes",Sample!H100="yes"),"y","n"))</f>
        <v>x</v>
      </c>
      <c r="L8" s="36" t="str">
        <f>IF(L$2="","x",IF(OR(Sample!I99="yes",Sample!I100="yes"),"y","n"))</f>
        <v>x</v>
      </c>
      <c r="M8" s="36" t="str">
        <f>IF(M$2="","x",IF(OR(Sample!J99="yes",Sample!J100="yes"),"y","n"))</f>
        <v>x</v>
      </c>
      <c r="N8" s="36" t="str">
        <f>IF(N$2="","x",IF(OR(Sample!K99="yes",Sample!K100="yes"),"y","n"))</f>
        <v>x</v>
      </c>
      <c r="O8" s="353"/>
      <c r="P8" s="353"/>
      <c r="Q8" s="353"/>
      <c r="R8" s="7"/>
      <c r="S8" s="7"/>
      <c r="T8" s="7"/>
      <c r="U8" s="7"/>
      <c r="V8" s="7"/>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9" ht="38.25" x14ac:dyDescent="0.2">
      <c r="A9" s="4">
        <v>2</v>
      </c>
      <c r="B9" s="178" t="s">
        <v>190</v>
      </c>
      <c r="C9" s="178" t="s">
        <v>324</v>
      </c>
      <c r="D9" s="228" t="s">
        <v>117</v>
      </c>
      <c r="E9" s="36" t="str">
        <f>IF(E$2="","x",IF(Sample!B98="yes","y","n"))</f>
        <v>x</v>
      </c>
      <c r="F9" s="36" t="str">
        <f>IF(F$2="","x",IF(Sample!C98="yes","y","n"))</f>
        <v>x</v>
      </c>
      <c r="G9" s="36" t="str">
        <f>IF(G$2="","x",IF(Sample!D98="yes","y","n"))</f>
        <v>x</v>
      </c>
      <c r="H9" s="36" t="str">
        <f>IF(H$2="","x",IF(Sample!E98="yes","y","n"))</f>
        <v>x</v>
      </c>
      <c r="I9" s="36" t="str">
        <f>IF(I$2="","x",IF(Sample!F98="yes","y","n"))</f>
        <v>x</v>
      </c>
      <c r="J9" s="36" t="str">
        <f>IF(J$2="","x",IF(Sample!G98="yes","y","n"))</f>
        <v>x</v>
      </c>
      <c r="K9" s="36" t="str">
        <f>IF(K$2="","x",IF(Sample!H98="yes","y","n"))</f>
        <v>x</v>
      </c>
      <c r="L9" s="36" t="str">
        <f>IF(L$2="","x",IF(Sample!I98="yes","y","n"))</f>
        <v>x</v>
      </c>
      <c r="M9" s="36" t="str">
        <f>IF(M$2="","x",IF(Sample!J98="yes","y","n"))</f>
        <v>x</v>
      </c>
      <c r="N9" s="36" t="str">
        <f>IF(N$2="","x",IF(Sample!K98="yes","y","n"))</f>
        <v>x</v>
      </c>
      <c r="O9" s="353"/>
      <c r="P9" s="353"/>
      <c r="Q9" s="353"/>
      <c r="R9" s="7"/>
      <c r="S9" s="7"/>
      <c r="T9" s="7"/>
      <c r="U9" s="7"/>
      <c r="V9" s="7"/>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9" s="11" customFormat="1" ht="38.25" x14ac:dyDescent="0.2">
      <c r="A10" s="4">
        <v>3</v>
      </c>
      <c r="B10" s="178" t="s">
        <v>411</v>
      </c>
      <c r="C10" s="178" t="s">
        <v>324</v>
      </c>
      <c r="D10" s="178" t="s">
        <v>187</v>
      </c>
      <c r="E10" s="36" t="str">
        <f>IF(E$2="","x",IF(E9="y","","x"))</f>
        <v>x</v>
      </c>
      <c r="F10" s="36" t="str">
        <f t="shared" ref="F10:N10" si="1">IF(F$2="","x",IF(F9="y","","x"))</f>
        <v>x</v>
      </c>
      <c r="G10" s="36" t="str">
        <f t="shared" si="1"/>
        <v>x</v>
      </c>
      <c r="H10" s="36" t="str">
        <f t="shared" si="1"/>
        <v>x</v>
      </c>
      <c r="I10" s="36" t="str">
        <f t="shared" si="1"/>
        <v>x</v>
      </c>
      <c r="J10" s="36" t="str">
        <f t="shared" si="1"/>
        <v>x</v>
      </c>
      <c r="K10" s="36" t="str">
        <f t="shared" si="1"/>
        <v>x</v>
      </c>
      <c r="L10" s="36" t="str">
        <f t="shared" si="1"/>
        <v>x</v>
      </c>
      <c r="M10" s="36" t="str">
        <f t="shared" si="1"/>
        <v>x</v>
      </c>
      <c r="N10" s="36" t="str">
        <f t="shared" si="1"/>
        <v>x</v>
      </c>
      <c r="O10" s="353"/>
      <c r="P10" s="353"/>
      <c r="Q10" s="353"/>
      <c r="R10" s="7"/>
      <c r="S10" s="7"/>
      <c r="T10" s="7"/>
      <c r="U10" s="7"/>
      <c r="V10" s="7"/>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W10" s="2"/>
    </row>
    <row r="11" spans="1:49" s="11" customFormat="1" ht="89.25" x14ac:dyDescent="0.2">
      <c r="A11" s="214" t="s">
        <v>16</v>
      </c>
      <c r="B11" s="309" t="s">
        <v>439</v>
      </c>
      <c r="C11" s="42" t="s">
        <v>139</v>
      </c>
      <c r="D11" s="178" t="s">
        <v>141</v>
      </c>
      <c r="E11" s="36" t="str">
        <f>IF(E$2="","x",IF(E8="y","","x"))</f>
        <v>x</v>
      </c>
      <c r="F11" s="36" t="str">
        <f t="shared" ref="F11:N11" si="2">IF(F$2="","x",IF(F8="y","","x"))</f>
        <v>x</v>
      </c>
      <c r="G11" s="36" t="str">
        <f t="shared" si="2"/>
        <v>x</v>
      </c>
      <c r="H11" s="36" t="str">
        <f t="shared" si="2"/>
        <v>x</v>
      </c>
      <c r="I11" s="36" t="str">
        <f t="shared" si="2"/>
        <v>x</v>
      </c>
      <c r="J11" s="36" t="str">
        <f t="shared" si="2"/>
        <v>x</v>
      </c>
      <c r="K11" s="36" t="str">
        <f t="shared" si="2"/>
        <v>x</v>
      </c>
      <c r="L11" s="36" t="str">
        <f t="shared" si="2"/>
        <v>x</v>
      </c>
      <c r="M11" s="36" t="str">
        <f t="shared" si="2"/>
        <v>x</v>
      </c>
      <c r="N11" s="36" t="str">
        <f t="shared" si="2"/>
        <v>x</v>
      </c>
      <c r="O11" s="354"/>
      <c r="P11" s="353"/>
      <c r="Q11" s="353"/>
      <c r="R11" s="7"/>
      <c r="S11" s="7"/>
      <c r="T11" s="7"/>
      <c r="U11" s="7"/>
      <c r="V11" s="7"/>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W11" s="2"/>
    </row>
    <row r="12" spans="1:49" ht="15.75" x14ac:dyDescent="0.2">
      <c r="A12" s="273"/>
      <c r="B12" s="274" t="s">
        <v>315</v>
      </c>
      <c r="C12" s="246" t="s">
        <v>316</v>
      </c>
      <c r="D12" s="161" t="s">
        <v>104</v>
      </c>
      <c r="E12" s="55" t="s">
        <v>59</v>
      </c>
      <c r="F12" s="55" t="s">
        <v>59</v>
      </c>
      <c r="G12" s="55" t="s">
        <v>59</v>
      </c>
      <c r="H12" s="55" t="s">
        <v>59</v>
      </c>
      <c r="I12" s="55" t="s">
        <v>59</v>
      </c>
      <c r="J12" s="55" t="s">
        <v>59</v>
      </c>
      <c r="K12" s="55" t="s">
        <v>59</v>
      </c>
      <c r="L12" s="55" t="s">
        <v>59</v>
      </c>
      <c r="M12" s="55" t="s">
        <v>59</v>
      </c>
      <c r="N12" s="55" t="s">
        <v>59</v>
      </c>
      <c r="O12" s="355" t="s">
        <v>59</v>
      </c>
      <c r="P12" s="355" t="s">
        <v>59</v>
      </c>
      <c r="Q12" s="355" t="s">
        <v>59</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9" ht="38.25" x14ac:dyDescent="0.2">
      <c r="A13" s="76" t="s">
        <v>17</v>
      </c>
      <c r="B13" s="307" t="s">
        <v>440</v>
      </c>
      <c r="C13" s="42" t="s">
        <v>317</v>
      </c>
      <c r="D13" s="42" t="s">
        <v>188</v>
      </c>
      <c r="E13" s="31" t="str">
        <f>IF(E$2="","x","")</f>
        <v>x</v>
      </c>
      <c r="F13" s="337"/>
      <c r="G13" s="337"/>
      <c r="H13" s="337"/>
      <c r="I13" s="337"/>
      <c r="J13" s="337"/>
      <c r="K13" s="337"/>
      <c r="L13" s="337"/>
      <c r="M13" s="337"/>
      <c r="N13" s="337"/>
      <c r="O13" s="77"/>
      <c r="P13" s="42"/>
      <c r="Q13" s="4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9" s="10" customFormat="1" ht="15.75" customHeight="1" x14ac:dyDescent="0.2">
      <c r="A14" s="196"/>
      <c r="B14" s="275"/>
      <c r="C14" s="162" t="s">
        <v>62</v>
      </c>
      <c r="D14" s="162"/>
      <c r="E14" s="276">
        <f>COUNTBLANK(E8:E13)</f>
        <v>0</v>
      </c>
      <c r="F14" s="276">
        <f t="shared" ref="F14:N14" si="3">COUNTBLANK(F8:F11)</f>
        <v>0</v>
      </c>
      <c r="G14" s="276">
        <f t="shared" si="3"/>
        <v>0</v>
      </c>
      <c r="H14" s="276">
        <f t="shared" si="3"/>
        <v>0</v>
      </c>
      <c r="I14" s="276">
        <f t="shared" si="3"/>
        <v>0</v>
      </c>
      <c r="J14" s="276">
        <f t="shared" si="3"/>
        <v>0</v>
      </c>
      <c r="K14" s="276">
        <f t="shared" si="3"/>
        <v>0</v>
      </c>
      <c r="L14" s="276">
        <f t="shared" si="3"/>
        <v>0</v>
      </c>
      <c r="M14" s="276">
        <f t="shared" si="3"/>
        <v>0</v>
      </c>
      <c r="N14" s="276">
        <f t="shared" si="3"/>
        <v>0</v>
      </c>
      <c r="O14" s="32"/>
      <c r="P14" s="7"/>
      <c r="Q14" s="7"/>
      <c r="R14" s="7"/>
      <c r="S14" s="7"/>
      <c r="T14" s="7"/>
      <c r="U14" s="7"/>
      <c r="V14" s="7"/>
      <c r="W14" s="7"/>
      <c r="X14" s="7"/>
      <c r="Y14" s="7"/>
      <c r="Z14" s="7"/>
      <c r="AA14" s="7"/>
      <c r="AB14" s="11"/>
      <c r="AC14" s="11"/>
      <c r="AD14" s="11"/>
      <c r="AE14" s="11"/>
      <c r="AF14" s="11"/>
      <c r="AG14" s="11"/>
      <c r="AH14" s="11"/>
      <c r="AI14" s="11"/>
      <c r="AJ14" s="11"/>
      <c r="AK14" s="11"/>
      <c r="AL14" s="11"/>
      <c r="AM14" s="11"/>
      <c r="AN14" s="11"/>
      <c r="AO14" s="11"/>
      <c r="AP14" s="11"/>
      <c r="AQ14" s="11"/>
      <c r="AR14" s="11"/>
      <c r="AS14" s="11"/>
      <c r="AT14" s="11"/>
      <c r="AU14" s="11"/>
      <c r="AV14" s="11"/>
    </row>
    <row r="15" spans="1:49" s="10" customFormat="1" ht="15.75" customHeight="1" x14ac:dyDescent="0.2">
      <c r="A15" s="272"/>
      <c r="B15" s="156" t="s">
        <v>42</v>
      </c>
      <c r="C15" s="51"/>
      <c r="D15" s="51"/>
      <c r="E15" s="32"/>
      <c r="F15" s="32"/>
      <c r="G15" s="32"/>
      <c r="H15" s="32"/>
      <c r="I15" s="32"/>
      <c r="J15" s="32"/>
      <c r="K15" s="32"/>
      <c r="L15" s="32"/>
      <c r="M15" s="32"/>
      <c r="N15" s="32"/>
      <c r="O15" s="32"/>
      <c r="P15" s="7"/>
      <c r="Q15" s="7"/>
      <c r="R15" s="7"/>
      <c r="S15" s="7"/>
      <c r="T15" s="7"/>
      <c r="U15" s="7"/>
      <c r="V15" s="7"/>
      <c r="W15" s="7"/>
      <c r="X15" s="7"/>
      <c r="Y15" s="7"/>
      <c r="Z15" s="7"/>
      <c r="AA15" s="7"/>
      <c r="AB15" s="11"/>
      <c r="AC15" s="11"/>
      <c r="AD15" s="11"/>
      <c r="AE15" s="11"/>
      <c r="AF15" s="11"/>
      <c r="AG15" s="11"/>
      <c r="AH15" s="11"/>
      <c r="AI15" s="11"/>
      <c r="AJ15" s="11"/>
      <c r="AK15" s="11"/>
      <c r="AL15" s="11"/>
      <c r="AM15" s="11"/>
      <c r="AN15" s="11"/>
      <c r="AO15" s="11"/>
      <c r="AP15" s="11"/>
      <c r="AQ15" s="11"/>
      <c r="AR15" s="11"/>
      <c r="AS15" s="11"/>
      <c r="AT15" s="11"/>
      <c r="AU15" s="11"/>
      <c r="AV15" s="11"/>
    </row>
    <row r="16" spans="1:49" ht="15.75" customHeight="1" x14ac:dyDescent="0.2">
      <c r="A16" s="60"/>
      <c r="B16" s="57" t="s">
        <v>44</v>
      </c>
      <c r="C16" s="23"/>
      <c r="D16" s="159"/>
      <c r="E16" s="33"/>
      <c r="F16" s="33"/>
      <c r="G16" s="33"/>
      <c r="H16" s="33"/>
      <c r="I16" s="33"/>
      <c r="J16" s="33"/>
      <c r="K16" s="33"/>
      <c r="L16" s="33"/>
      <c r="M16" s="33"/>
      <c r="N16" s="33"/>
      <c r="O16" s="34"/>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9" ht="13.5" thickBot="1" x14ac:dyDescent="0.25">
      <c r="A17" s="63" t="s">
        <v>57</v>
      </c>
      <c r="B17" s="58" t="s">
        <v>61</v>
      </c>
      <c r="C17" s="24"/>
      <c r="D17" s="160"/>
      <c r="E17" s="33"/>
      <c r="F17" s="33"/>
      <c r="G17" s="33"/>
      <c r="H17" s="33"/>
      <c r="I17" s="33"/>
      <c r="J17" s="33"/>
      <c r="K17" s="33"/>
      <c r="L17" s="33"/>
      <c r="M17" s="33"/>
      <c r="N17" s="33"/>
      <c r="O17" s="33"/>
      <c r="P17" s="7"/>
      <c r="Q17" s="7"/>
      <c r="R17" s="7"/>
      <c r="S17" s="7"/>
      <c r="T17" s="7"/>
      <c r="U17" s="7"/>
      <c r="V17" s="7"/>
      <c r="W17" s="7"/>
      <c r="X17" s="7"/>
      <c r="Y17" s="7"/>
      <c r="Z17" s="7"/>
      <c r="AA17" s="7"/>
    </row>
    <row r="18" spans="1:49" ht="68.25" thickBot="1" x14ac:dyDescent="0.25">
      <c r="A18" s="61"/>
      <c r="B18" s="59" t="s">
        <v>63</v>
      </c>
      <c r="C18" s="56" t="s">
        <v>60</v>
      </c>
      <c r="D18" s="158"/>
      <c r="E18" s="33"/>
      <c r="F18" s="33"/>
      <c r="G18" s="33"/>
      <c r="H18" s="33"/>
      <c r="I18" s="33"/>
      <c r="J18" s="33"/>
      <c r="K18" s="33"/>
      <c r="L18" s="33"/>
      <c r="M18" s="33"/>
      <c r="N18" s="33"/>
      <c r="O18" s="34"/>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row>
    <row r="19" spans="1:49" s="11" customFormat="1" ht="68.25" thickBot="1" x14ac:dyDescent="0.25">
      <c r="A19" s="62"/>
      <c r="B19" s="59" t="s">
        <v>453</v>
      </c>
      <c r="C19" s="56" t="s">
        <v>60</v>
      </c>
      <c r="D19" s="158"/>
      <c r="E19" s="34"/>
      <c r="F19" s="34"/>
      <c r="G19" s="34"/>
      <c r="H19" s="34"/>
      <c r="I19" s="34"/>
      <c r="J19" s="34"/>
      <c r="K19" s="34"/>
      <c r="L19" s="34"/>
      <c r="M19" s="34"/>
      <c r="N19" s="34"/>
      <c r="O19" s="34"/>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W19" s="2"/>
    </row>
    <row r="20" spans="1:49" s="11" customFormat="1" x14ac:dyDescent="0.2">
      <c r="A20" s="19"/>
      <c r="B20" s="6"/>
      <c r="C20" s="2"/>
      <c r="D20" s="2"/>
      <c r="E20" s="35"/>
      <c r="F20" s="35"/>
      <c r="G20" s="35"/>
      <c r="H20" s="35"/>
      <c r="I20" s="35"/>
      <c r="J20" s="35"/>
      <c r="K20" s="35"/>
      <c r="L20" s="35"/>
      <c r="M20" s="35"/>
      <c r="N20" s="35"/>
      <c r="O20" s="40"/>
      <c r="AW20" s="2"/>
    </row>
    <row r="21" spans="1:49" s="11" customFormat="1" x14ac:dyDescent="0.2">
      <c r="A21" s="19"/>
      <c r="B21" s="6"/>
      <c r="C21" s="2"/>
      <c r="D21" s="2"/>
      <c r="E21" s="35"/>
      <c r="F21" s="35"/>
      <c r="G21" s="35"/>
      <c r="H21" s="35"/>
      <c r="I21" s="35"/>
      <c r="J21" s="35"/>
      <c r="K21" s="35"/>
      <c r="L21" s="35"/>
      <c r="M21" s="35"/>
      <c r="N21" s="35"/>
      <c r="O21" s="40"/>
      <c r="AW21" s="2"/>
    </row>
    <row r="22" spans="1:49" s="11" customFormat="1" x14ac:dyDescent="0.2">
      <c r="A22" s="19"/>
      <c r="B22" s="6"/>
      <c r="C22" s="2"/>
      <c r="D22" s="2"/>
      <c r="E22" s="35"/>
      <c r="F22" s="35"/>
      <c r="G22" s="35"/>
      <c r="H22" s="35"/>
      <c r="I22" s="35"/>
      <c r="J22" s="35"/>
      <c r="K22" s="35"/>
      <c r="L22" s="35"/>
      <c r="M22" s="35"/>
      <c r="N22" s="35"/>
      <c r="O22" s="40"/>
      <c r="AW22" s="2"/>
    </row>
    <row r="23" spans="1:49" s="11" customFormat="1" x14ac:dyDescent="0.2">
      <c r="A23" s="19"/>
      <c r="B23" s="6"/>
      <c r="C23" s="2"/>
      <c r="D23" s="2"/>
      <c r="E23" s="35"/>
      <c r="F23" s="35"/>
      <c r="G23" s="35"/>
      <c r="H23" s="35"/>
      <c r="I23" s="35"/>
      <c r="J23" s="35"/>
      <c r="K23" s="35"/>
      <c r="L23" s="35"/>
      <c r="M23" s="35"/>
      <c r="N23" s="35"/>
      <c r="O23" s="40"/>
      <c r="AW23" s="2"/>
    </row>
    <row r="24" spans="1:49" s="11" customFormat="1" x14ac:dyDescent="0.2">
      <c r="A24" s="19"/>
      <c r="B24" s="6"/>
      <c r="C24" s="2"/>
      <c r="D24" s="2"/>
      <c r="E24" s="35"/>
      <c r="F24" s="35"/>
      <c r="G24" s="35"/>
      <c r="H24" s="35"/>
      <c r="I24" s="35"/>
      <c r="J24" s="35"/>
      <c r="K24" s="35"/>
      <c r="L24" s="35"/>
      <c r="M24" s="35"/>
      <c r="N24" s="35"/>
      <c r="O24" s="40"/>
      <c r="AW24" s="2"/>
    </row>
    <row r="25" spans="1:49" s="11" customFormat="1" x14ac:dyDescent="0.2">
      <c r="A25" s="19"/>
      <c r="B25" s="6"/>
      <c r="C25" s="2"/>
      <c r="D25" s="2"/>
      <c r="E25" s="35"/>
      <c r="F25" s="35"/>
      <c r="G25" s="35"/>
      <c r="H25" s="35"/>
      <c r="I25" s="35"/>
      <c r="J25" s="35"/>
      <c r="K25" s="35"/>
      <c r="L25" s="35"/>
      <c r="M25" s="35"/>
      <c r="N25" s="35"/>
      <c r="O25" s="40"/>
      <c r="AW25" s="2"/>
    </row>
    <row r="26" spans="1:49" s="11" customFormat="1" x14ac:dyDescent="0.2">
      <c r="A26" s="19"/>
      <c r="B26" s="6"/>
      <c r="C26" s="2"/>
      <c r="D26" s="2"/>
      <c r="E26" s="35"/>
      <c r="F26" s="35"/>
      <c r="G26" s="35"/>
      <c r="H26" s="35"/>
      <c r="I26" s="35"/>
      <c r="J26" s="35"/>
      <c r="K26" s="35"/>
      <c r="L26" s="35"/>
      <c r="M26" s="35"/>
      <c r="N26" s="35"/>
      <c r="O26" s="40"/>
      <c r="AW26" s="2"/>
    </row>
    <row r="27" spans="1:49" s="11" customFormat="1" x14ac:dyDescent="0.2">
      <c r="A27" s="19"/>
      <c r="B27" s="6"/>
      <c r="C27" s="2"/>
      <c r="D27" s="2"/>
      <c r="E27" s="35"/>
      <c r="F27" s="35"/>
      <c r="G27" s="35"/>
      <c r="H27" s="35"/>
      <c r="I27" s="35"/>
      <c r="J27" s="35"/>
      <c r="K27" s="35"/>
      <c r="L27" s="35"/>
      <c r="M27" s="35"/>
      <c r="N27" s="35"/>
      <c r="O27" s="40"/>
      <c r="AW27" s="2"/>
    </row>
    <row r="28" spans="1:49" s="11" customFormat="1" x14ac:dyDescent="0.2">
      <c r="A28" s="19"/>
      <c r="B28" s="6"/>
      <c r="C28" s="2"/>
      <c r="D28" s="2"/>
      <c r="E28" s="35"/>
      <c r="F28" s="35"/>
      <c r="G28" s="35"/>
      <c r="H28" s="35"/>
      <c r="I28" s="35"/>
      <c r="J28" s="35"/>
      <c r="K28" s="35"/>
      <c r="L28" s="35"/>
      <c r="M28" s="35"/>
      <c r="N28" s="35"/>
      <c r="O28" s="40"/>
      <c r="AW28" s="2"/>
    </row>
    <row r="29" spans="1:49" s="11" customFormat="1" x14ac:dyDescent="0.2">
      <c r="A29" s="19"/>
      <c r="B29" s="6"/>
      <c r="C29" s="2"/>
      <c r="D29" s="2"/>
      <c r="E29" s="35"/>
      <c r="F29" s="35"/>
      <c r="G29" s="35"/>
      <c r="H29" s="35"/>
      <c r="I29" s="35"/>
      <c r="J29" s="35"/>
      <c r="K29" s="35"/>
      <c r="L29" s="35"/>
      <c r="M29" s="35"/>
      <c r="N29" s="35"/>
      <c r="O29" s="40"/>
      <c r="AW29" s="2"/>
    </row>
    <row r="30" spans="1:49" s="11" customFormat="1" x14ac:dyDescent="0.2">
      <c r="A30" s="19"/>
      <c r="B30" s="6"/>
      <c r="C30" s="2"/>
      <c r="D30" s="2"/>
      <c r="E30" s="35"/>
      <c r="F30" s="35"/>
      <c r="G30" s="35"/>
      <c r="H30" s="35"/>
      <c r="I30" s="35"/>
      <c r="J30" s="35"/>
      <c r="K30" s="35"/>
      <c r="L30" s="35"/>
      <c r="M30" s="35"/>
      <c r="N30" s="35"/>
      <c r="O30" s="40"/>
      <c r="AW30" s="2"/>
    </row>
    <row r="31" spans="1:49" s="11" customFormat="1" x14ac:dyDescent="0.2">
      <c r="A31" s="19"/>
      <c r="B31" s="6"/>
      <c r="C31" s="2"/>
      <c r="D31" s="2"/>
      <c r="E31" s="35"/>
      <c r="F31" s="35"/>
      <c r="G31" s="35"/>
      <c r="H31" s="35"/>
      <c r="I31" s="35"/>
      <c r="J31" s="35"/>
      <c r="K31" s="35"/>
      <c r="L31" s="35"/>
      <c r="M31" s="35"/>
      <c r="N31" s="35"/>
      <c r="O31" s="40"/>
      <c r="AW31" s="2"/>
    </row>
    <row r="32" spans="1:49" s="11" customFormat="1" x14ac:dyDescent="0.2">
      <c r="A32" s="19"/>
      <c r="B32" s="6"/>
      <c r="C32" s="2"/>
      <c r="D32" s="2"/>
      <c r="E32" s="35"/>
      <c r="F32" s="35"/>
      <c r="G32" s="35"/>
      <c r="H32" s="35"/>
      <c r="I32" s="35"/>
      <c r="J32" s="35"/>
      <c r="K32" s="35"/>
      <c r="L32" s="35"/>
      <c r="M32" s="35"/>
      <c r="N32" s="35"/>
      <c r="O32" s="40"/>
      <c r="AW32" s="2"/>
    </row>
    <row r="33" spans="1:49" s="11" customFormat="1" x14ac:dyDescent="0.2">
      <c r="A33" s="19"/>
      <c r="B33" s="6"/>
      <c r="C33" s="2"/>
      <c r="D33" s="2"/>
      <c r="E33" s="35"/>
      <c r="F33" s="35"/>
      <c r="G33" s="35"/>
      <c r="H33" s="35"/>
      <c r="I33" s="35"/>
      <c r="J33" s="35"/>
      <c r="K33" s="35"/>
      <c r="L33" s="35"/>
      <c r="M33" s="35"/>
      <c r="N33" s="35"/>
      <c r="O33" s="40"/>
      <c r="AW33" s="2"/>
    </row>
    <row r="34" spans="1:49" s="11" customFormat="1" x14ac:dyDescent="0.2">
      <c r="A34" s="19"/>
      <c r="B34" s="6"/>
      <c r="C34" s="2"/>
      <c r="D34" s="2"/>
      <c r="E34" s="35"/>
      <c r="F34" s="35"/>
      <c r="G34" s="35"/>
      <c r="H34" s="35"/>
      <c r="I34" s="35"/>
      <c r="J34" s="35"/>
      <c r="K34" s="35"/>
      <c r="L34" s="35"/>
      <c r="M34" s="35"/>
      <c r="N34" s="35"/>
      <c r="O34" s="40"/>
      <c r="AW34" s="2"/>
    </row>
    <row r="35" spans="1:49" x14ac:dyDescent="0.2">
      <c r="B35" s="6"/>
    </row>
    <row r="36" spans="1:49" x14ac:dyDescent="0.2">
      <c r="B36" s="6"/>
    </row>
    <row r="37" spans="1:49" x14ac:dyDescent="0.2">
      <c r="B37" s="6"/>
    </row>
    <row r="38" spans="1:49" x14ac:dyDescent="0.2">
      <c r="B38" s="6"/>
    </row>
    <row r="39" spans="1:49" x14ac:dyDescent="0.2">
      <c r="B39" s="6"/>
    </row>
    <row r="40" spans="1:49" x14ac:dyDescent="0.2">
      <c r="B40" s="6"/>
    </row>
    <row r="41" spans="1:49" x14ac:dyDescent="0.2">
      <c r="B41" s="6"/>
    </row>
    <row r="42" spans="1:49" x14ac:dyDescent="0.2">
      <c r="B42" s="6"/>
    </row>
    <row r="43" spans="1:49" x14ac:dyDescent="0.2">
      <c r="B43" s="6"/>
    </row>
    <row r="44" spans="1:49" x14ac:dyDescent="0.2">
      <c r="B44" s="6"/>
    </row>
    <row r="45" spans="1:49" x14ac:dyDescent="0.2">
      <c r="B45" s="6"/>
    </row>
    <row r="46" spans="1:49" x14ac:dyDescent="0.2">
      <c r="B46" s="6"/>
    </row>
    <row r="47" spans="1:49" x14ac:dyDescent="0.2">
      <c r="B47" s="6"/>
    </row>
    <row r="48" spans="1:49" x14ac:dyDescent="0.2">
      <c r="B48" s="6"/>
    </row>
    <row r="49" spans="2:2" x14ac:dyDescent="0.2">
      <c r="B49" s="6"/>
    </row>
    <row r="50" spans="2:2" x14ac:dyDescent="0.2">
      <c r="B50" s="6"/>
    </row>
    <row r="51" spans="2:2" x14ac:dyDescent="0.2">
      <c r="B51" s="6"/>
    </row>
    <row r="52" spans="2:2" x14ac:dyDescent="0.2">
      <c r="B52" s="6"/>
    </row>
    <row r="53" spans="2:2" x14ac:dyDescent="0.2">
      <c r="B53" s="6"/>
    </row>
    <row r="54" spans="2:2" x14ac:dyDescent="0.2">
      <c r="B54" s="6"/>
    </row>
    <row r="55" spans="2:2" x14ac:dyDescent="0.2">
      <c r="B55" s="6"/>
    </row>
    <row r="56" spans="2:2" x14ac:dyDescent="0.2">
      <c r="B56" s="6"/>
    </row>
    <row r="57" spans="2:2" x14ac:dyDescent="0.2">
      <c r="B57" s="6"/>
    </row>
    <row r="58" spans="2:2" x14ac:dyDescent="0.2">
      <c r="B58" s="6"/>
    </row>
    <row r="59" spans="2:2" x14ac:dyDescent="0.2">
      <c r="B59" s="6"/>
    </row>
    <row r="60" spans="2:2" x14ac:dyDescent="0.2">
      <c r="B60" s="6"/>
    </row>
    <row r="61" spans="2:2" x14ac:dyDescent="0.2">
      <c r="B61" s="6"/>
    </row>
    <row r="62" spans="2:2" x14ac:dyDescent="0.2">
      <c r="B62" s="6"/>
    </row>
    <row r="63" spans="2:2" x14ac:dyDescent="0.2">
      <c r="B63" s="6"/>
    </row>
    <row r="64" spans="2:2" x14ac:dyDescent="0.2">
      <c r="B64" s="6"/>
    </row>
    <row r="65" spans="2:2" x14ac:dyDescent="0.2">
      <c r="B65" s="6"/>
    </row>
    <row r="66" spans="2:2" x14ac:dyDescent="0.2">
      <c r="B66" s="6"/>
    </row>
    <row r="67" spans="2:2" x14ac:dyDescent="0.2">
      <c r="B67" s="6"/>
    </row>
    <row r="68" spans="2:2" x14ac:dyDescent="0.2">
      <c r="B68" s="6"/>
    </row>
  </sheetData>
  <sheetProtection algorithmName="SHA-512" hashValue="wxw+t3woA5gBHCTukljnLluQW4W3LatZmseO0a0ShlVK+YwA02PY0tTDcqvEcQAwhGGou5MMgHRbx/OFCC3DqA==" saltValue="fEPcvRWpWVDYVWcOAjKAHg==" spinCount="100000" sheet="1" objects="1" scenarios="1" formatCells="0" formatColumns="0" formatRows="0" insertColumns="0" insertRows="0" insertHyperlinks="0" deleteColumns="0" deleteRows="0"/>
  <mergeCells count="6">
    <mergeCell ref="A5:B5"/>
    <mergeCell ref="A6:B6"/>
    <mergeCell ref="A1:D1"/>
    <mergeCell ref="A2:B2"/>
    <mergeCell ref="A3:B3"/>
    <mergeCell ref="A4:B4"/>
  </mergeCells>
  <conditionalFormatting sqref="E13:N13 E8:N10">
    <cfRule type="cellIs" dxfId="55" priority="12" operator="equal">
      <formula>"x"</formula>
    </cfRule>
  </conditionalFormatting>
  <conditionalFormatting sqref="E12:N109 E8:N10">
    <cfRule type="cellIs" dxfId="54" priority="11" operator="equal">
      <formula>"n"</formula>
    </cfRule>
  </conditionalFormatting>
  <conditionalFormatting sqref="O8:Q10 O13:Q13">
    <cfRule type="containsBlanks" dxfId="53" priority="10">
      <formula>LEN(TRIM(O8))=0</formula>
    </cfRule>
  </conditionalFormatting>
  <conditionalFormatting sqref="E11:N11">
    <cfRule type="cellIs" dxfId="52" priority="4" operator="equal">
      <formula>"x"</formula>
    </cfRule>
  </conditionalFormatting>
  <conditionalFormatting sqref="E11:N11">
    <cfRule type="cellIs" dxfId="51" priority="3" operator="equal">
      <formula>"n"</formula>
    </cfRule>
  </conditionalFormatting>
  <conditionalFormatting sqref="O11:Q11">
    <cfRule type="containsBlanks" dxfId="50" priority="2">
      <formula>LEN(TRIM(O11))=0</formula>
    </cfRule>
  </conditionalFormatting>
  <conditionalFormatting sqref="E11:N11">
    <cfRule type="cellIs" dxfId="49" priority="1" operator="equal">
      <formula>"n"</formula>
    </cfRule>
  </conditionalFormatting>
  <dataValidations count="2">
    <dataValidation type="list" allowBlank="1" showInputMessage="1" showErrorMessage="1" sqref="A3:B3">
      <formula1>RWBs</formula1>
    </dataValidation>
    <dataValidation type="list" allowBlank="1" showInputMessage="1" showErrorMessage="1" sqref="E13:N13 E8:N11">
      <formula1>QAA</formula1>
    </dataValidation>
  </dataValidations>
  <pageMargins left="0.54" right="0.19" top="0.75" bottom="0.75" header="0.3" footer="0.3"/>
  <pageSetup fitToHeight="0" orientation="landscape"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X86"/>
  <sheetViews>
    <sheetView showGridLines="0" zoomScaleNormal="100" workbookViewId="0">
      <selection activeCell="B11" sqref="B11"/>
    </sheetView>
  </sheetViews>
  <sheetFormatPr defaultColWidth="9.140625" defaultRowHeight="12.75" x14ac:dyDescent="0.2"/>
  <cols>
    <col min="1" max="1" width="6.5703125" style="19" customWidth="1"/>
    <col min="2" max="2" width="53.42578125" style="5" customWidth="1"/>
    <col min="3" max="4" width="25.42578125" style="2" customWidth="1"/>
    <col min="5" max="14" width="9.7109375" style="35" customWidth="1"/>
    <col min="15" max="15" width="40.42578125" style="40" customWidth="1"/>
    <col min="16" max="16" width="34.7109375" style="11" customWidth="1"/>
    <col min="17" max="17" width="39.28515625" style="11" customWidth="1"/>
    <col min="18" max="49" width="9.140625" style="11"/>
    <col min="50" max="16384" width="9.140625" style="2"/>
  </cols>
  <sheetData>
    <row r="1" spans="1:50" ht="36.75" customHeight="1" thickBot="1" x14ac:dyDescent="0.25">
      <c r="A1" s="72"/>
      <c r="B1" s="374" t="s">
        <v>384</v>
      </c>
      <c r="C1" s="374"/>
      <c r="D1" s="375"/>
      <c r="E1" s="345" t="str">
        <f>IF(E2="","",1)</f>
        <v/>
      </c>
      <c r="F1" s="346" t="str">
        <f>IF(F2="","",E1 + 1)</f>
        <v/>
      </c>
      <c r="G1" s="346" t="str">
        <f t="shared" ref="G1:N1" si="0">IF(G2="","",F1 + 1)</f>
        <v/>
      </c>
      <c r="H1" s="346" t="str">
        <f t="shared" si="0"/>
        <v/>
      </c>
      <c r="I1" s="346" t="str">
        <f t="shared" si="0"/>
        <v/>
      </c>
      <c r="J1" s="346" t="str">
        <f t="shared" si="0"/>
        <v/>
      </c>
      <c r="K1" s="346" t="str">
        <f t="shared" si="0"/>
        <v/>
      </c>
      <c r="L1" s="346" t="str">
        <f t="shared" si="0"/>
        <v/>
      </c>
      <c r="M1" s="346" t="str">
        <f t="shared" si="0"/>
        <v/>
      </c>
      <c r="N1" s="346" t="str">
        <f t="shared" si="0"/>
        <v/>
      </c>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50" s="3" customFormat="1" x14ac:dyDescent="0.2">
      <c r="A2" s="378" t="s">
        <v>325</v>
      </c>
      <c r="B2" s="379"/>
      <c r="C2" s="165"/>
      <c r="D2" s="166" t="s">
        <v>1</v>
      </c>
      <c r="E2" s="268" t="str">
        <f>IF(ISBLANK(Sample!B7),"",(Sample!B7))</f>
        <v/>
      </c>
      <c r="F2" s="268" t="str">
        <f>IF(ISBLANK(Sample!C7),"",(Sample!C7))</f>
        <v/>
      </c>
      <c r="G2" s="268" t="str">
        <f>IF(ISBLANK(Sample!D7),"",(Sample!D7))</f>
        <v/>
      </c>
      <c r="H2" s="268" t="str">
        <f>IF(ISBLANK(Sample!E7),"",(Sample!E7))</f>
        <v/>
      </c>
      <c r="I2" s="268" t="str">
        <f>IF(ISBLANK(Sample!F7),"",(Sample!F7))</f>
        <v/>
      </c>
      <c r="J2" s="268" t="str">
        <f>IF(ISBLANK(Sample!G7),"",(Sample!G7))</f>
        <v/>
      </c>
      <c r="K2" s="268" t="str">
        <f>IF(ISBLANK(Sample!H7),"",(Sample!H7))</f>
        <v/>
      </c>
      <c r="L2" s="268" t="str">
        <f>IF(ISBLANK(Sample!I7),"",(Sample!I7))</f>
        <v/>
      </c>
      <c r="M2" s="268" t="str">
        <f>IF(ISBLANK(Sample!J7),"",(Sample!J7))</f>
        <v/>
      </c>
      <c r="N2" s="268" t="str">
        <f>IF(ISBLANK(Sample!K7),"",(Sample!K7))</f>
        <v/>
      </c>
      <c r="O2" s="34"/>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1"/>
    </row>
    <row r="3" spans="1:50" s="3" customFormat="1" x14ac:dyDescent="0.2">
      <c r="A3" s="371" t="s">
        <v>65</v>
      </c>
      <c r="B3" s="372"/>
      <c r="C3" s="75"/>
      <c r="D3" s="46" t="s">
        <v>2</v>
      </c>
      <c r="E3" s="268" t="str">
        <f>IF(ISBLANK(Sample!B6),"",(Sample!B6))</f>
        <v/>
      </c>
      <c r="F3" s="268" t="str">
        <f>IF(ISBLANK(Sample!C6),"",(Sample!C6))</f>
        <v/>
      </c>
      <c r="G3" s="268" t="str">
        <f>IF(ISBLANK(Sample!D6),"",(Sample!D6))</f>
        <v/>
      </c>
      <c r="H3" s="268" t="str">
        <f>IF(ISBLANK(Sample!E6),"",(Sample!E6))</f>
        <v/>
      </c>
      <c r="I3" s="268" t="str">
        <f>IF(ISBLANK(Sample!F6),"",(Sample!F6))</f>
        <v/>
      </c>
      <c r="J3" s="268" t="str">
        <f>IF(ISBLANK(Sample!G6),"",(Sample!G6))</f>
        <v/>
      </c>
      <c r="K3" s="268" t="str">
        <f>IF(ISBLANK(Sample!H6),"",(Sample!H6))</f>
        <v/>
      </c>
      <c r="L3" s="268" t="str">
        <f>IF(ISBLANK(Sample!I6),"",(Sample!I6))</f>
        <v/>
      </c>
      <c r="M3" s="268" t="str">
        <f>IF(ISBLANK(Sample!J6),"",(Sample!J6))</f>
        <v/>
      </c>
      <c r="N3" s="268" t="str">
        <f>IF(ISBLANK(Sample!K6),"",(Sample!K6))</f>
        <v/>
      </c>
      <c r="O3" s="34"/>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1"/>
    </row>
    <row r="4" spans="1:50" s="3" customFormat="1" x14ac:dyDescent="0.2">
      <c r="A4" s="373" t="s">
        <v>105</v>
      </c>
      <c r="B4" s="370"/>
      <c r="C4" s="163" t="s">
        <v>106</v>
      </c>
      <c r="D4" s="47" t="s">
        <v>47</v>
      </c>
      <c r="E4" s="268" t="str">
        <f>IF(ISBLANK(Sample!B5),"",(Sample!B5))</f>
        <v/>
      </c>
      <c r="F4" s="268" t="str">
        <f>IF(ISBLANK(Sample!C5),"",(Sample!C5))</f>
        <v/>
      </c>
      <c r="G4" s="268" t="str">
        <f>IF(ISBLANK(Sample!D5),"",(Sample!D5))</f>
        <v/>
      </c>
      <c r="H4" s="268" t="str">
        <f>IF(ISBLANK(Sample!E5),"",(Sample!E5))</f>
        <v/>
      </c>
      <c r="I4" s="268" t="str">
        <f>IF(ISBLANK(Sample!F5),"",(Sample!F5))</f>
        <v/>
      </c>
      <c r="J4" s="268" t="str">
        <f>IF(ISBLANK(Sample!G5),"",(Sample!G5))</f>
        <v/>
      </c>
      <c r="K4" s="268" t="str">
        <f>IF(ISBLANK(Sample!H5),"",(Sample!H5))</f>
        <v/>
      </c>
      <c r="L4" s="268" t="str">
        <f>IF(ISBLANK(Sample!I5),"",(Sample!I5))</f>
        <v/>
      </c>
      <c r="M4" s="268" t="str">
        <f>IF(ISBLANK(Sample!J5),"",(Sample!J5))</f>
        <v/>
      </c>
      <c r="N4" s="268" t="str">
        <f>IF(ISBLANK(Sample!K5),"",(Sample!K5))</f>
        <v/>
      </c>
      <c r="O4" s="34"/>
      <c r="Q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1"/>
    </row>
    <row r="5" spans="1:50" s="3" customFormat="1" ht="12.75" customHeight="1" x14ac:dyDescent="0.2">
      <c r="A5" s="365" t="s">
        <v>65</v>
      </c>
      <c r="B5" s="366"/>
      <c r="C5" s="164" t="s">
        <v>65</v>
      </c>
      <c r="D5" s="48" t="s">
        <v>37</v>
      </c>
      <c r="E5" s="268" t="str">
        <f>IF(ISBLANK(Sample!B4),"",(Sample!B4))</f>
        <v/>
      </c>
      <c r="F5" s="268" t="str">
        <f>IF(ISBLANK(Sample!C4),"",(Sample!C4))</f>
        <v/>
      </c>
      <c r="G5" s="268" t="str">
        <f>IF(ISBLANK(Sample!D4),"",(Sample!D4))</f>
        <v/>
      </c>
      <c r="H5" s="268" t="str">
        <f>IF(ISBLANK(Sample!E4),"",(Sample!E4))</f>
        <v/>
      </c>
      <c r="I5" s="268" t="str">
        <f>IF(ISBLANK(Sample!F4),"",(Sample!F4))</f>
        <v/>
      </c>
      <c r="J5" s="268" t="str">
        <f>IF(ISBLANK(Sample!G4),"",(Sample!G4))</f>
        <v/>
      </c>
      <c r="K5" s="268" t="str">
        <f>IF(ISBLANK(Sample!H4),"",(Sample!H4))</f>
        <v/>
      </c>
      <c r="L5" s="268" t="str">
        <f>IF(ISBLANK(Sample!I4),"",(Sample!I4))</f>
        <v/>
      </c>
      <c r="M5" s="268" t="str">
        <f>IF(ISBLANK(Sample!J4),"",(Sample!J4))</f>
        <v/>
      </c>
      <c r="N5" s="268" t="str">
        <f>IF(ISBLANK(Sample!K4),"",(Sample!K4))</f>
        <v/>
      </c>
      <c r="O5" s="34"/>
      <c r="P5" s="12"/>
      <c r="Q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1"/>
    </row>
    <row r="6" spans="1:50" s="3" customFormat="1" ht="13.5" thickBot="1" x14ac:dyDescent="0.25">
      <c r="A6" s="376" t="s">
        <v>66</v>
      </c>
      <c r="B6" s="377"/>
      <c r="C6" s="167"/>
      <c r="D6" s="168" t="s">
        <v>53</v>
      </c>
      <c r="E6" s="270"/>
      <c r="F6" s="269"/>
      <c r="G6" s="269"/>
      <c r="H6" s="269"/>
      <c r="I6" s="269"/>
      <c r="J6" s="269"/>
      <c r="K6" s="269"/>
      <c r="L6" s="269"/>
      <c r="M6" s="269"/>
      <c r="N6" s="269"/>
      <c r="O6" s="34"/>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1"/>
    </row>
    <row r="7" spans="1:50" s="15" customFormat="1" ht="15" x14ac:dyDescent="0.2">
      <c r="A7" s="247"/>
      <c r="B7" s="177" t="s">
        <v>36</v>
      </c>
      <c r="C7" s="248" t="s">
        <v>97</v>
      </c>
      <c r="D7" s="248" t="s">
        <v>0</v>
      </c>
      <c r="E7" s="55" t="s">
        <v>59</v>
      </c>
      <c r="F7" s="55" t="s">
        <v>59</v>
      </c>
      <c r="G7" s="55" t="s">
        <v>59</v>
      </c>
      <c r="H7" s="55" t="s">
        <v>59</v>
      </c>
      <c r="I7" s="55" t="s">
        <v>59</v>
      </c>
      <c r="J7" s="55" t="s">
        <v>59</v>
      </c>
      <c r="K7" s="55" t="s">
        <v>59</v>
      </c>
      <c r="L7" s="55" t="s">
        <v>59</v>
      </c>
      <c r="M7" s="55" t="s">
        <v>59</v>
      </c>
      <c r="N7" s="55" t="s">
        <v>59</v>
      </c>
      <c r="O7" s="41" t="s">
        <v>72</v>
      </c>
      <c r="P7" s="41" t="s">
        <v>442</v>
      </c>
      <c r="Q7" s="41" t="s">
        <v>71</v>
      </c>
    </row>
    <row r="8" spans="1:50" ht="38.25" x14ac:dyDescent="0.2">
      <c r="A8" s="4">
        <v>1</v>
      </c>
      <c r="B8" s="178" t="s">
        <v>374</v>
      </c>
      <c r="C8" s="178" t="s">
        <v>404</v>
      </c>
      <c r="D8" s="178" t="s">
        <v>117</v>
      </c>
      <c r="E8" s="38" t="str">
        <f>IF(E$2="","x",IF(OR(Sample!B17="yes",Sample!B18="yes"),"y","n"))</f>
        <v>x</v>
      </c>
      <c r="F8" s="38" t="str">
        <f>IF(F$2="","x",IF(OR(Sample!C17="yes",Sample!C18="yes"),"y","n"))</f>
        <v>x</v>
      </c>
      <c r="G8" s="38" t="str">
        <f>IF(G$2="","x",IF(OR(Sample!D17="yes",Sample!D18="yes"),"y","n"))</f>
        <v>x</v>
      </c>
      <c r="H8" s="38" t="str">
        <f>IF(H$2="","x",IF(OR(Sample!E17="yes",Sample!E18="yes"),"y","n"))</f>
        <v>x</v>
      </c>
      <c r="I8" s="38" t="str">
        <f>IF(I$2="","x",IF(OR(Sample!F17="yes",Sample!F18="yes"),"y","n"))</f>
        <v>x</v>
      </c>
      <c r="J8" s="38" t="str">
        <f>IF(J$2="","x",IF(OR(Sample!G17="yes",Sample!G18="yes"),"y","n"))</f>
        <v>x</v>
      </c>
      <c r="K8" s="38" t="str">
        <f>IF(K$2="","x",IF(OR(Sample!H17="yes",Sample!H18="yes"),"y","n"))</f>
        <v>x</v>
      </c>
      <c r="L8" s="38" t="str">
        <f>IF(L$2="","x",IF(OR(Sample!I17="yes",Sample!I18="yes"),"y","n"))</f>
        <v>x</v>
      </c>
      <c r="M8" s="38" t="str">
        <f>IF(M$2="","x",IF(OR(Sample!J17="yes",Sample!J18="yes"),"y","n"))</f>
        <v>x</v>
      </c>
      <c r="N8" s="38" t="str">
        <f>IF(N$2="","x",IF(OR(Sample!K17="yes",Sample!K18="yes"),"y","n"))</f>
        <v>x</v>
      </c>
      <c r="O8" s="77" t="s">
        <v>58</v>
      </c>
      <c r="P8" s="42" t="s">
        <v>58</v>
      </c>
      <c r="Q8" s="42" t="s">
        <v>58</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row>
    <row r="9" spans="1:50" ht="25.5" x14ac:dyDescent="0.2">
      <c r="A9" s="4">
        <v>2</v>
      </c>
      <c r="B9" s="178" t="s">
        <v>110</v>
      </c>
      <c r="C9" s="178" t="s">
        <v>404</v>
      </c>
      <c r="D9" s="178" t="s">
        <v>117</v>
      </c>
      <c r="E9" s="36" t="s">
        <v>57</v>
      </c>
      <c r="F9" s="36" t="str">
        <f>IF(F$2="","x",IF(Sample!C14="yes","y","n"))</f>
        <v>x</v>
      </c>
      <c r="G9" s="36" t="str">
        <f>IF(G$2="","x",IF(Sample!D14="yes","y","n"))</f>
        <v>x</v>
      </c>
      <c r="H9" s="36" t="str">
        <f>IF(H$2="","x",IF(Sample!E14="yes","y","n"))</f>
        <v>x</v>
      </c>
      <c r="I9" s="36" t="str">
        <f>IF(I$2="","x",IF(Sample!F14="yes","y","n"))</f>
        <v>x</v>
      </c>
      <c r="J9" s="36" t="str">
        <f>IF(J$2="","x",IF(Sample!G14="yes","y","n"))</f>
        <v>x</v>
      </c>
      <c r="K9" s="36" t="str">
        <f>IF(K$2="","x",IF(Sample!H14="yes","y","n"))</f>
        <v>x</v>
      </c>
      <c r="L9" s="36" t="str">
        <f>IF(L$2="","x",IF(Sample!I14="yes","y","n"))</f>
        <v>x</v>
      </c>
      <c r="M9" s="36" t="str">
        <f>IF(M$2="","x",IF(Sample!J14="yes","y","n"))</f>
        <v>x</v>
      </c>
      <c r="N9" s="36" t="str">
        <f>IF(N$2="","x",IF(Sample!K14="yes","y","n"))</f>
        <v>x</v>
      </c>
      <c r="O9" s="42"/>
      <c r="P9" s="356"/>
      <c r="Q9" s="356"/>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row>
    <row r="10" spans="1:50" s="15" customFormat="1" ht="51" x14ac:dyDescent="0.2">
      <c r="A10" s="4">
        <v>3</v>
      </c>
      <c r="B10" s="178" t="s">
        <v>411</v>
      </c>
      <c r="C10" s="178" t="s">
        <v>404</v>
      </c>
      <c r="D10" s="178" t="s">
        <v>244</v>
      </c>
      <c r="E10" s="36" t="str">
        <f>IF(E$2="","x","")</f>
        <v>x</v>
      </c>
      <c r="F10" s="36" t="str">
        <f t="shared" ref="F10:N10" si="1">IF(F$2="","x","")</f>
        <v>x</v>
      </c>
      <c r="G10" s="36" t="str">
        <f t="shared" si="1"/>
        <v>x</v>
      </c>
      <c r="H10" s="36" t="str">
        <f t="shared" si="1"/>
        <v>x</v>
      </c>
      <c r="I10" s="36" t="str">
        <f t="shared" si="1"/>
        <v>x</v>
      </c>
      <c r="J10" s="36" t="str">
        <f t="shared" si="1"/>
        <v>x</v>
      </c>
      <c r="K10" s="36" t="str">
        <f t="shared" si="1"/>
        <v>x</v>
      </c>
      <c r="L10" s="36" t="str">
        <f t="shared" si="1"/>
        <v>x</v>
      </c>
      <c r="M10" s="36" t="str">
        <f t="shared" si="1"/>
        <v>x</v>
      </c>
      <c r="N10" s="36" t="str">
        <f t="shared" si="1"/>
        <v>x</v>
      </c>
      <c r="O10" s="357"/>
      <c r="P10" s="358"/>
      <c r="Q10" s="358"/>
    </row>
    <row r="11" spans="1:50" s="15" customFormat="1" ht="63.75" x14ac:dyDescent="0.2">
      <c r="A11" s="22">
        <v>4</v>
      </c>
      <c r="B11" s="179" t="s">
        <v>322</v>
      </c>
      <c r="C11" s="307" t="s">
        <v>405</v>
      </c>
      <c r="D11" s="178" t="s">
        <v>244</v>
      </c>
      <c r="E11" s="36" t="str">
        <f>IF(E$2="","x",IF(E10="y","","x"))</f>
        <v>x</v>
      </c>
      <c r="F11" s="36" t="str">
        <f t="shared" ref="F11:N11" si="2">IF(F$2="","x",IF(F10="y","","x"))</f>
        <v>x</v>
      </c>
      <c r="G11" s="36" t="str">
        <f t="shared" si="2"/>
        <v>x</v>
      </c>
      <c r="H11" s="36" t="str">
        <f t="shared" si="2"/>
        <v>x</v>
      </c>
      <c r="I11" s="36" t="str">
        <f t="shared" si="2"/>
        <v>x</v>
      </c>
      <c r="J11" s="36" t="str">
        <f t="shared" si="2"/>
        <v>x</v>
      </c>
      <c r="K11" s="36" t="str">
        <f t="shared" si="2"/>
        <v>x</v>
      </c>
      <c r="L11" s="36" t="str">
        <f t="shared" si="2"/>
        <v>x</v>
      </c>
      <c r="M11" s="36" t="str">
        <f t="shared" si="2"/>
        <v>x</v>
      </c>
      <c r="N11" s="36" t="str">
        <f t="shared" si="2"/>
        <v>x</v>
      </c>
      <c r="O11" s="357"/>
      <c r="P11" s="358"/>
      <c r="Q11" s="358"/>
    </row>
    <row r="12" spans="1:50" s="11" customFormat="1" ht="25.5" x14ac:dyDescent="0.2">
      <c r="A12" s="22">
        <v>5</v>
      </c>
      <c r="B12" s="178" t="s">
        <v>111</v>
      </c>
      <c r="C12" s="178" t="s">
        <v>108</v>
      </c>
      <c r="D12" s="178" t="s">
        <v>117</v>
      </c>
      <c r="E12" s="37" t="str">
        <f>IF(E$2="","x",IF(Sample!B19="yes","y","n"))</f>
        <v>x</v>
      </c>
      <c r="F12" s="37" t="str">
        <f>IF(F$2="","x",IF(Sample!C19="yes","y","n"))</f>
        <v>x</v>
      </c>
      <c r="G12" s="37" t="str">
        <f>IF(G$2="","x",IF(Sample!D19="yes","y","n"))</f>
        <v>x</v>
      </c>
      <c r="H12" s="37" t="str">
        <f>IF(H$2="","x",IF(Sample!E19="yes","y","n"))</f>
        <v>x</v>
      </c>
      <c r="I12" s="37" t="str">
        <f>IF(I$2="","x",IF(Sample!F19="yes","y","n"))</f>
        <v>x</v>
      </c>
      <c r="J12" s="37" t="str">
        <f>IF(J$2="","x",IF(Sample!G19="yes","y","n"))</f>
        <v>x</v>
      </c>
      <c r="K12" s="37" t="str">
        <f>IF(K$2="","x",IF(Sample!H19="yes","y","n"))</f>
        <v>x</v>
      </c>
      <c r="L12" s="37" t="str">
        <f>IF(L$2="","x",IF(Sample!I19="yes","y","n"))</f>
        <v>x</v>
      </c>
      <c r="M12" s="37" t="str">
        <f>IF(M$2="","x",IF(Sample!J19="yes","y","n"))</f>
        <v>x</v>
      </c>
      <c r="N12" s="37" t="str">
        <f>IF(N$2="","x",IF(Sample!K19="yes","y","n"))</f>
        <v>x</v>
      </c>
      <c r="O12" s="359"/>
      <c r="P12" s="225"/>
      <c r="Q12" s="225"/>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X12" s="2"/>
    </row>
    <row r="13" spans="1:50" s="11" customFormat="1" ht="38.25" x14ac:dyDescent="0.2">
      <c r="A13" s="22">
        <v>6</v>
      </c>
      <c r="B13" s="179" t="s">
        <v>395</v>
      </c>
      <c r="C13" s="178" t="s">
        <v>108</v>
      </c>
      <c r="D13" s="178" t="s">
        <v>245</v>
      </c>
      <c r="E13" s="37" t="str">
        <f>IF(E$2="","x",IF(E12="n","x",""))</f>
        <v>x</v>
      </c>
      <c r="F13" s="37" t="str">
        <f t="shared" ref="F13:N13" si="3">IF(F$2="","x",IF(F12="n","x",""))</f>
        <v>x</v>
      </c>
      <c r="G13" s="37" t="str">
        <f t="shared" si="3"/>
        <v>x</v>
      </c>
      <c r="H13" s="37" t="str">
        <f t="shared" si="3"/>
        <v>x</v>
      </c>
      <c r="I13" s="37" t="str">
        <f t="shared" si="3"/>
        <v>x</v>
      </c>
      <c r="J13" s="37" t="str">
        <f t="shared" si="3"/>
        <v>x</v>
      </c>
      <c r="K13" s="37" t="str">
        <f t="shared" si="3"/>
        <v>x</v>
      </c>
      <c r="L13" s="37" t="str">
        <f t="shared" si="3"/>
        <v>x</v>
      </c>
      <c r="M13" s="37" t="str">
        <f t="shared" si="3"/>
        <v>x</v>
      </c>
      <c r="N13" s="37" t="str">
        <f t="shared" si="3"/>
        <v>x</v>
      </c>
      <c r="O13" s="359"/>
      <c r="P13" s="225"/>
      <c r="Q13" s="225"/>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X13" s="2"/>
    </row>
    <row r="14" spans="1:50" ht="25.5" x14ac:dyDescent="0.2">
      <c r="A14" s="4">
        <v>7</v>
      </c>
      <c r="B14" s="307" t="s">
        <v>406</v>
      </c>
      <c r="C14" s="178" t="s">
        <v>404</v>
      </c>
      <c r="D14" s="178" t="s">
        <v>117</v>
      </c>
      <c r="E14" s="36" t="str">
        <f>IF(E$2="","x",IF(Sample!B15="yes","y","n"))</f>
        <v>x</v>
      </c>
      <c r="F14" s="36" t="str">
        <f>IF(F$2="","x",IF(Sample!C15="yes","y","n"))</f>
        <v>x</v>
      </c>
      <c r="G14" s="36" t="str">
        <f>IF(G$2="","x",IF(Sample!D15="yes","y","n"))</f>
        <v>x</v>
      </c>
      <c r="H14" s="36" t="str">
        <f>IF(H$2="","x",IF(Sample!E15="yes","y","n"))</f>
        <v>x</v>
      </c>
      <c r="I14" s="36" t="str">
        <f>IF(I$2="","x",IF(Sample!F15="yes","y","n"))</f>
        <v>x</v>
      </c>
      <c r="J14" s="36" t="str">
        <f>IF(J$2="","x",IF(Sample!G15="yes","y","n"))</f>
        <v>x</v>
      </c>
      <c r="K14" s="36" t="str">
        <f>IF(K$2="","x",IF(Sample!H15="yes","y","n"))</f>
        <v>x</v>
      </c>
      <c r="L14" s="36" t="str">
        <f>IF(L$2="","x",IF(Sample!I15="yes","y","n"))</f>
        <v>x</v>
      </c>
      <c r="M14" s="36" t="str">
        <f>IF(M$2="","x",IF(Sample!J15="yes","y","n"))</f>
        <v>x</v>
      </c>
      <c r="N14" s="36" t="str">
        <f>IF(N$2="","x",IF(Sample!K15="yes","y","n"))</f>
        <v>x</v>
      </c>
      <c r="O14" s="354" t="s">
        <v>192</v>
      </c>
      <c r="P14" s="353"/>
      <c r="Q14" s="353"/>
      <c r="R14" s="7" t="str">
        <f t="shared" ref="R14:W14" si="4">IF(R12 = "n","x","")</f>
        <v/>
      </c>
      <c r="S14" s="7" t="str">
        <f t="shared" si="4"/>
        <v/>
      </c>
      <c r="T14" s="7" t="str">
        <f t="shared" si="4"/>
        <v/>
      </c>
      <c r="U14" s="7" t="str">
        <f t="shared" si="4"/>
        <v/>
      </c>
      <c r="V14" s="7" t="str">
        <f t="shared" si="4"/>
        <v/>
      </c>
      <c r="W14" s="7" t="str">
        <f t="shared" si="4"/>
        <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1:50" ht="38.25" x14ac:dyDescent="0.2">
      <c r="A15" s="4">
        <v>8</v>
      </c>
      <c r="B15" s="178" t="s">
        <v>408</v>
      </c>
      <c r="C15" s="310" t="s">
        <v>404</v>
      </c>
      <c r="D15" s="178" t="s">
        <v>246</v>
      </c>
      <c r="E15" s="36" t="str">
        <f>IF(E$2="","x","")</f>
        <v>x</v>
      </c>
      <c r="F15" s="36" t="str">
        <f t="shared" ref="F15:N15" si="5">IF(F$2="","x","")</f>
        <v>x</v>
      </c>
      <c r="G15" s="36" t="str">
        <f t="shared" si="5"/>
        <v>x</v>
      </c>
      <c r="H15" s="36" t="str">
        <f t="shared" si="5"/>
        <v>x</v>
      </c>
      <c r="I15" s="36" t="str">
        <f t="shared" si="5"/>
        <v>x</v>
      </c>
      <c r="J15" s="36" t="str">
        <f t="shared" si="5"/>
        <v>x</v>
      </c>
      <c r="K15" s="36" t="str">
        <f t="shared" si="5"/>
        <v>x</v>
      </c>
      <c r="L15" s="36" t="str">
        <f t="shared" si="5"/>
        <v>x</v>
      </c>
      <c r="M15" s="36" t="str">
        <f t="shared" si="5"/>
        <v>x</v>
      </c>
      <c r="N15" s="36" t="str">
        <f t="shared" si="5"/>
        <v>x</v>
      </c>
      <c r="O15" s="359"/>
      <c r="P15" s="225"/>
      <c r="Q15" s="225"/>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1:50" s="15" customFormat="1" ht="38.25" x14ac:dyDescent="0.2">
      <c r="A16" s="22">
        <v>9</v>
      </c>
      <c r="B16" s="179" t="s">
        <v>398</v>
      </c>
      <c r="C16" s="310" t="s">
        <v>404</v>
      </c>
      <c r="D16" s="178" t="s">
        <v>246</v>
      </c>
      <c r="E16" s="36" t="str">
        <f>IF(E$2="","x",IF(E$2="","x",IF( Sample!B16="yes","y",IF(E14="n", "x", IF(E15= "y - paper copy", "x", IF(E15= "n", "x", "n"))))))</f>
        <v>x</v>
      </c>
      <c r="F16" s="36" t="str">
        <f>IF(F$2="","x",IF(F$2="","x",IF( Sample!C16="yes","y",IF(F14="n", "x", IF(F15= "y - paper copy", "x", IF(F15= "n", "x", "n"))))))</f>
        <v>x</v>
      </c>
      <c r="G16" s="36" t="str">
        <f>IF(G$2="","x",IF(G$2="","x",IF( Sample!D16="yes","y",IF(G14="n", "x", IF(G15= "y - paper copy", "x", IF(G15= "n", "x", "n"))))))</f>
        <v>x</v>
      </c>
      <c r="H16" s="36" t="str">
        <f>IF(H$2="","x",IF(H$2="","x",IF( Sample!E16="yes","y",IF(H14="n", "x", IF(H15= "y - paper copy", "x", IF(H15= "n", "x", "n"))))))</f>
        <v>x</v>
      </c>
      <c r="I16" s="36" t="str">
        <f>IF(I$2="","x",IF(I$2="","x",IF( Sample!F16="yes","y",IF(I14="n", "x", IF(I15= "y - paper copy", "x", IF(I15= "n", "x", "n"))))))</f>
        <v>x</v>
      </c>
      <c r="J16" s="36" t="str">
        <f>IF(J$2="","x",IF(J$2="","x",IF( Sample!G16="yes","y",IF(J14="n", "x", IF(J15= "y - paper copy", "x", IF(J15= "n", "x", "n"))))))</f>
        <v>x</v>
      </c>
      <c r="K16" s="36" t="str">
        <f>IF(K$2="","x",IF(K$2="","x",IF( Sample!H16="yes","y",IF(K14="n", "x", IF(K15= "y - paper copy", "x", IF(K15= "n", "x", "n"))))))</f>
        <v>x</v>
      </c>
      <c r="L16" s="36" t="str">
        <f>IF(L$2="","x",IF(L$2="","x",IF( Sample!I16="yes","y",IF(L14="n", "x", IF(L15= "y - paper copy", "x", IF(L15= "n", "x", "n"))))))</f>
        <v>x</v>
      </c>
      <c r="M16" s="36" t="str">
        <f>IF(M$2="","x",IF(M$2="","x",IF( Sample!J16="yes","y",IF(M14="n", "x", IF(M15= "y - paper copy", "x", IF(M15= "n", "x", "n"))))))</f>
        <v>x</v>
      </c>
      <c r="N16" s="36" t="str">
        <f>IF(N$2="","x",IF(N$2="","x",IF( Sample!K16="yes","y",IF(N14="n", "x", IF(N15= "y - paper copy", "x", IF(N15= "n", "x", "n"))))))</f>
        <v>x</v>
      </c>
      <c r="O16" s="357"/>
      <c r="P16" s="358"/>
      <c r="Q16" s="358"/>
    </row>
    <row r="17" spans="1:50" ht="38.25" x14ac:dyDescent="0.2">
      <c r="A17" s="22">
        <v>10</v>
      </c>
      <c r="B17" s="178" t="s">
        <v>399</v>
      </c>
      <c r="C17" s="310" t="s">
        <v>407</v>
      </c>
      <c r="D17" s="178" t="s">
        <v>246</v>
      </c>
      <c r="E17" s="36" t="str">
        <f>IF(E$2="","x",IF(OR(E14="n", E15="n", E15="x"),"x",""))</f>
        <v>x</v>
      </c>
      <c r="F17" s="36" t="str">
        <f t="shared" ref="F17:N17" si="6">IF(F$2="","x",IF(OR(F14="n", F15="n", F15="x"),"x",""))</f>
        <v>x</v>
      </c>
      <c r="G17" s="36" t="str">
        <f t="shared" si="6"/>
        <v>x</v>
      </c>
      <c r="H17" s="36" t="str">
        <f t="shared" si="6"/>
        <v>x</v>
      </c>
      <c r="I17" s="36" t="str">
        <f t="shared" si="6"/>
        <v>x</v>
      </c>
      <c r="J17" s="36" t="str">
        <f t="shared" si="6"/>
        <v>x</v>
      </c>
      <c r="K17" s="36" t="str">
        <f t="shared" si="6"/>
        <v>x</v>
      </c>
      <c r="L17" s="36" t="str">
        <f t="shared" si="6"/>
        <v>x</v>
      </c>
      <c r="M17" s="36" t="str">
        <f t="shared" si="6"/>
        <v>x</v>
      </c>
      <c r="N17" s="36" t="str">
        <f t="shared" si="6"/>
        <v>x</v>
      </c>
      <c r="O17" s="354"/>
      <c r="P17" s="353"/>
      <c r="Q17" s="353"/>
      <c r="R17" s="7" t="str">
        <f t="shared" ref="R17:W18" si="7">IF(R15 = "n","x","")</f>
        <v/>
      </c>
      <c r="S17" s="7" t="str">
        <f t="shared" si="7"/>
        <v/>
      </c>
      <c r="T17" s="7" t="str">
        <f t="shared" si="7"/>
        <v/>
      </c>
      <c r="U17" s="7" t="str">
        <f t="shared" si="7"/>
        <v/>
      </c>
      <c r="V17" s="7" t="str">
        <f t="shared" si="7"/>
        <v/>
      </c>
      <c r="W17" s="7" t="str">
        <f t="shared" si="7"/>
        <v/>
      </c>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row>
    <row r="18" spans="1:50" ht="38.25" x14ac:dyDescent="0.2">
      <c r="A18" s="22">
        <v>11</v>
      </c>
      <c r="B18" s="179" t="s">
        <v>409</v>
      </c>
      <c r="C18" s="310" t="s">
        <v>404</v>
      </c>
      <c r="D18" s="178" t="s">
        <v>247</v>
      </c>
      <c r="E18" s="36" t="str">
        <f>IF(OR(E14="n", E15="n", E15="x", E17="n", E17="x"),"x","")</f>
        <v>x</v>
      </c>
      <c r="F18" s="36" t="str">
        <f t="shared" ref="F18:N18" si="8">IF(OR(F14="n", F15="n", F15="x", F17="n", F17="x"),"x","")</f>
        <v>x</v>
      </c>
      <c r="G18" s="36" t="str">
        <f t="shared" si="8"/>
        <v>x</v>
      </c>
      <c r="H18" s="36" t="str">
        <f t="shared" si="8"/>
        <v>x</v>
      </c>
      <c r="I18" s="36" t="str">
        <f t="shared" si="8"/>
        <v>x</v>
      </c>
      <c r="J18" s="36" t="str">
        <f t="shared" si="8"/>
        <v>x</v>
      </c>
      <c r="K18" s="36" t="str">
        <f t="shared" si="8"/>
        <v>x</v>
      </c>
      <c r="L18" s="36" t="str">
        <f t="shared" si="8"/>
        <v>x</v>
      </c>
      <c r="M18" s="36" t="str">
        <f t="shared" si="8"/>
        <v>x</v>
      </c>
      <c r="N18" s="36" t="str">
        <f t="shared" si="8"/>
        <v>x</v>
      </c>
      <c r="O18" s="354"/>
      <c r="P18" s="353"/>
      <c r="Q18" s="353"/>
      <c r="R18" s="7" t="str">
        <f t="shared" si="7"/>
        <v/>
      </c>
      <c r="S18" s="7" t="str">
        <f t="shared" si="7"/>
        <v/>
      </c>
      <c r="T18" s="7" t="str">
        <f t="shared" si="7"/>
        <v/>
      </c>
      <c r="U18" s="7" t="str">
        <f t="shared" si="7"/>
        <v/>
      </c>
      <c r="V18" s="7" t="str">
        <f t="shared" si="7"/>
        <v/>
      </c>
      <c r="W18" s="7" t="str">
        <f t="shared" si="7"/>
        <v/>
      </c>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row>
    <row r="19" spans="1:50" ht="38.25" x14ac:dyDescent="0.2">
      <c r="A19" s="22">
        <v>12</v>
      </c>
      <c r="B19" s="178" t="s">
        <v>400</v>
      </c>
      <c r="C19" s="310" t="s">
        <v>407</v>
      </c>
      <c r="D19" s="178" t="s">
        <v>246</v>
      </c>
      <c r="E19" s="36" t="str">
        <f>IF(E$2="","x",IF(OR(E14="n", E15="n", E15="x"),"x",""))</f>
        <v>x</v>
      </c>
      <c r="F19" s="36" t="str">
        <f t="shared" ref="F19:N19" si="9">IF(F$2="","x",IF(OR(F14="n", F15="n", F15="x"),"x",""))</f>
        <v>x</v>
      </c>
      <c r="G19" s="36" t="str">
        <f t="shared" si="9"/>
        <v>x</v>
      </c>
      <c r="H19" s="36" t="str">
        <f t="shared" si="9"/>
        <v>x</v>
      </c>
      <c r="I19" s="36" t="str">
        <f t="shared" si="9"/>
        <v>x</v>
      </c>
      <c r="J19" s="36" t="str">
        <f t="shared" si="9"/>
        <v>x</v>
      </c>
      <c r="K19" s="36" t="str">
        <f t="shared" si="9"/>
        <v>x</v>
      </c>
      <c r="L19" s="36" t="str">
        <f t="shared" si="9"/>
        <v>x</v>
      </c>
      <c r="M19" s="36" t="str">
        <f t="shared" si="9"/>
        <v>x</v>
      </c>
      <c r="N19" s="36" t="str">
        <f t="shared" si="9"/>
        <v>x</v>
      </c>
      <c r="O19" s="354"/>
      <c r="P19" s="353"/>
      <c r="Q19" s="353"/>
      <c r="R19" s="7" t="str">
        <f t="shared" ref="R19:W19" si="10">IF(R15 = "n","x","")</f>
        <v/>
      </c>
      <c r="S19" s="7" t="str">
        <f t="shared" si="10"/>
        <v/>
      </c>
      <c r="T19" s="7" t="str">
        <f t="shared" si="10"/>
        <v/>
      </c>
      <c r="U19" s="7" t="str">
        <f t="shared" si="10"/>
        <v/>
      </c>
      <c r="V19" s="7" t="str">
        <f t="shared" si="10"/>
        <v/>
      </c>
      <c r="W19" s="7" t="str">
        <f t="shared" si="10"/>
        <v/>
      </c>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row>
    <row r="20" spans="1:50" s="11" customFormat="1" ht="38.25" x14ac:dyDescent="0.2">
      <c r="A20" s="22">
        <v>13</v>
      </c>
      <c r="B20" s="179" t="s">
        <v>410</v>
      </c>
      <c r="C20" s="310" t="s">
        <v>404</v>
      </c>
      <c r="D20" s="178" t="s">
        <v>247</v>
      </c>
      <c r="E20" s="36" t="str">
        <f>IF(OR(E14="n", E15="n", E15="x", E19="n", E19="x"),"x","")</f>
        <v>x</v>
      </c>
      <c r="F20" s="36" t="str">
        <f t="shared" ref="F20:N20" si="11">IF(OR(F14="n", F15="n", F15="x", F19="n", F19="x"),"x","")</f>
        <v>x</v>
      </c>
      <c r="G20" s="36" t="str">
        <f t="shared" si="11"/>
        <v>x</v>
      </c>
      <c r="H20" s="36" t="str">
        <f t="shared" si="11"/>
        <v>x</v>
      </c>
      <c r="I20" s="36" t="str">
        <f t="shared" si="11"/>
        <v>x</v>
      </c>
      <c r="J20" s="36" t="str">
        <f t="shared" si="11"/>
        <v>x</v>
      </c>
      <c r="K20" s="36" t="str">
        <f t="shared" si="11"/>
        <v>x</v>
      </c>
      <c r="L20" s="36" t="str">
        <f t="shared" si="11"/>
        <v>x</v>
      </c>
      <c r="M20" s="36" t="str">
        <f t="shared" si="11"/>
        <v>x</v>
      </c>
      <c r="N20" s="36" t="str">
        <f t="shared" si="11"/>
        <v>x</v>
      </c>
      <c r="O20" s="354"/>
      <c r="P20" s="353"/>
      <c r="Q20" s="353"/>
      <c r="R20" s="7" t="str">
        <f t="shared" ref="R20:W20" si="12">IF(R17 = "n","x","")</f>
        <v/>
      </c>
      <c r="S20" s="7" t="str">
        <f t="shared" si="12"/>
        <v/>
      </c>
      <c r="T20" s="7" t="str">
        <f t="shared" si="12"/>
        <v/>
      </c>
      <c r="U20" s="7" t="str">
        <f t="shared" si="12"/>
        <v/>
      </c>
      <c r="V20" s="7" t="str">
        <f t="shared" si="12"/>
        <v/>
      </c>
      <c r="W20" s="7" t="str">
        <f t="shared" si="12"/>
        <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X20" s="2"/>
    </row>
    <row r="21" spans="1:50" s="11" customFormat="1" ht="38.25" x14ac:dyDescent="0.2">
      <c r="A21" s="22">
        <v>14</v>
      </c>
      <c r="B21" s="178" t="s">
        <v>401</v>
      </c>
      <c r="C21" s="310" t="s">
        <v>404</v>
      </c>
      <c r="D21" s="178" t="s">
        <v>246</v>
      </c>
      <c r="E21" s="36" t="str">
        <f>IF(E$2="","x",IF(E15="n","x",""))</f>
        <v>x</v>
      </c>
      <c r="F21" s="36" t="str">
        <f t="shared" ref="F21:N21" si="13">IF(F$2="","x",IF(F15="n","x",""))</f>
        <v>x</v>
      </c>
      <c r="G21" s="36" t="str">
        <f t="shared" si="13"/>
        <v>x</v>
      </c>
      <c r="H21" s="36" t="str">
        <f t="shared" si="13"/>
        <v>x</v>
      </c>
      <c r="I21" s="36" t="str">
        <f t="shared" si="13"/>
        <v>x</v>
      </c>
      <c r="J21" s="36" t="str">
        <f t="shared" si="13"/>
        <v>x</v>
      </c>
      <c r="K21" s="36" t="str">
        <f t="shared" si="13"/>
        <v>x</v>
      </c>
      <c r="L21" s="36" t="str">
        <f t="shared" si="13"/>
        <v>x</v>
      </c>
      <c r="M21" s="36" t="str">
        <f t="shared" si="13"/>
        <v>x</v>
      </c>
      <c r="N21" s="36" t="str">
        <f t="shared" si="13"/>
        <v>x</v>
      </c>
      <c r="O21" s="354"/>
      <c r="P21" s="353"/>
      <c r="Q21" s="353"/>
      <c r="R21" s="7"/>
      <c r="S21" s="7"/>
      <c r="T21" s="7"/>
      <c r="U21" s="7"/>
      <c r="V21" s="7"/>
      <c r="W21" s="7"/>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X21" s="2"/>
    </row>
    <row r="22" spans="1:50" s="11" customFormat="1" ht="25.5" x14ac:dyDescent="0.2">
      <c r="A22" s="22" t="s">
        <v>119</v>
      </c>
      <c r="B22" s="179" t="s">
        <v>116</v>
      </c>
      <c r="C22" s="310" t="s">
        <v>404</v>
      </c>
      <c r="D22" s="178" t="s">
        <v>248</v>
      </c>
      <c r="E22" s="36" t="str">
        <f>IF(E$2="","x",IF(E21="y","","x"))</f>
        <v>x</v>
      </c>
      <c r="F22" s="36" t="str">
        <f t="shared" ref="F22:N22" si="14">IF(F$2="","x",IF(F21="y","","x"))</f>
        <v>x</v>
      </c>
      <c r="G22" s="36" t="str">
        <f t="shared" si="14"/>
        <v>x</v>
      </c>
      <c r="H22" s="36" t="str">
        <f t="shared" si="14"/>
        <v>x</v>
      </c>
      <c r="I22" s="36" t="str">
        <f t="shared" si="14"/>
        <v>x</v>
      </c>
      <c r="J22" s="36" t="str">
        <f t="shared" si="14"/>
        <v>x</v>
      </c>
      <c r="K22" s="36" t="str">
        <f t="shared" si="14"/>
        <v>x</v>
      </c>
      <c r="L22" s="36" t="str">
        <f t="shared" si="14"/>
        <v>x</v>
      </c>
      <c r="M22" s="36" t="str">
        <f t="shared" si="14"/>
        <v>x</v>
      </c>
      <c r="N22" s="36" t="str">
        <f t="shared" si="14"/>
        <v>x</v>
      </c>
      <c r="O22" s="354"/>
      <c r="P22" s="353"/>
      <c r="Q22" s="353"/>
      <c r="R22" s="7"/>
      <c r="S22" s="7"/>
      <c r="T22" s="7"/>
      <c r="U22" s="7"/>
      <c r="V22" s="7"/>
      <c r="W22" s="7"/>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X22" s="2"/>
    </row>
    <row r="23" spans="1:50" s="11" customFormat="1" ht="38.25" x14ac:dyDescent="0.2">
      <c r="A23" s="22" t="s">
        <v>120</v>
      </c>
      <c r="B23" s="178" t="s">
        <v>402</v>
      </c>
      <c r="C23" s="310" t="s">
        <v>108</v>
      </c>
      <c r="D23" s="178" t="s">
        <v>248</v>
      </c>
      <c r="E23" s="36" t="str">
        <f>IF(E$2="","x","")</f>
        <v>x</v>
      </c>
      <c r="F23" s="36" t="str">
        <f t="shared" ref="F23:N23" si="15">IF(F$2="","x","")</f>
        <v>x</v>
      </c>
      <c r="G23" s="36" t="str">
        <f t="shared" si="15"/>
        <v>x</v>
      </c>
      <c r="H23" s="36" t="str">
        <f t="shared" si="15"/>
        <v>x</v>
      </c>
      <c r="I23" s="36" t="str">
        <f t="shared" si="15"/>
        <v>x</v>
      </c>
      <c r="J23" s="36" t="str">
        <f t="shared" si="15"/>
        <v>x</v>
      </c>
      <c r="K23" s="36" t="str">
        <f t="shared" si="15"/>
        <v>x</v>
      </c>
      <c r="L23" s="36" t="str">
        <f t="shared" si="15"/>
        <v>x</v>
      </c>
      <c r="M23" s="36" t="str">
        <f t="shared" si="15"/>
        <v>x</v>
      </c>
      <c r="N23" s="36" t="str">
        <f t="shared" si="15"/>
        <v>x</v>
      </c>
      <c r="O23" s="354"/>
      <c r="P23" s="353"/>
      <c r="Q23" s="353"/>
      <c r="R23" s="7"/>
      <c r="S23" s="7"/>
      <c r="T23" s="7"/>
      <c r="U23" s="7"/>
      <c r="V23" s="7"/>
      <c r="W23" s="7"/>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X23" s="2"/>
    </row>
    <row r="24" spans="1:50" s="11" customFormat="1" ht="38.25" x14ac:dyDescent="0.2">
      <c r="A24" s="22" t="s">
        <v>403</v>
      </c>
      <c r="B24" s="179" t="s">
        <v>396</v>
      </c>
      <c r="C24" s="310" t="s">
        <v>108</v>
      </c>
      <c r="D24" s="178" t="s">
        <v>118</v>
      </c>
      <c r="E24" s="36" t="str">
        <f>IF(E$2="","x",IF(E23="y","","x"))</f>
        <v>x</v>
      </c>
      <c r="F24" s="36" t="str">
        <f t="shared" ref="F24:N24" si="16">IF(F$2="","x",IF(F23="y","","x"))</f>
        <v>x</v>
      </c>
      <c r="G24" s="36" t="str">
        <f t="shared" si="16"/>
        <v>x</v>
      </c>
      <c r="H24" s="36" t="str">
        <f t="shared" si="16"/>
        <v>x</v>
      </c>
      <c r="I24" s="36" t="str">
        <f t="shared" si="16"/>
        <v>x</v>
      </c>
      <c r="J24" s="36" t="str">
        <f t="shared" si="16"/>
        <v>x</v>
      </c>
      <c r="K24" s="36" t="str">
        <f t="shared" si="16"/>
        <v>x</v>
      </c>
      <c r="L24" s="36" t="str">
        <f t="shared" si="16"/>
        <v>x</v>
      </c>
      <c r="M24" s="36" t="str">
        <f t="shared" si="16"/>
        <v>x</v>
      </c>
      <c r="N24" s="36" t="str">
        <f t="shared" si="16"/>
        <v>x</v>
      </c>
      <c r="O24" s="354"/>
      <c r="P24" s="353"/>
      <c r="Q24" s="353"/>
      <c r="R24" s="7"/>
      <c r="S24" s="7"/>
      <c r="T24" s="7"/>
      <c r="U24" s="7"/>
      <c r="V24" s="7"/>
      <c r="W24" s="7"/>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X24" s="2"/>
    </row>
    <row r="25" spans="1:50" s="11" customFormat="1" x14ac:dyDescent="0.2">
      <c r="A25" s="249" t="s">
        <v>107</v>
      </c>
      <c r="B25" s="311"/>
      <c r="C25" s="250"/>
      <c r="D25" s="271"/>
      <c r="E25" s="36"/>
      <c r="F25" s="36"/>
      <c r="G25" s="36"/>
      <c r="H25" s="36"/>
      <c r="I25" s="36"/>
      <c r="J25" s="36"/>
      <c r="K25" s="36"/>
      <c r="L25" s="36"/>
      <c r="M25" s="36"/>
      <c r="N25" s="36"/>
      <c r="O25" s="354"/>
      <c r="P25" s="353"/>
      <c r="Q25" s="353"/>
      <c r="R25" s="7"/>
      <c r="S25" s="7"/>
      <c r="T25" s="7"/>
      <c r="U25" s="7"/>
      <c r="V25" s="7"/>
      <c r="W25" s="7"/>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X25" s="2"/>
    </row>
    <row r="26" spans="1:50" s="15" customFormat="1" ht="15" x14ac:dyDescent="0.2">
      <c r="A26" s="54"/>
      <c r="B26" s="53" t="s">
        <v>82</v>
      </c>
      <c r="C26" s="161" t="s">
        <v>97</v>
      </c>
      <c r="D26" s="161" t="s">
        <v>0</v>
      </c>
      <c r="E26" s="55" t="s">
        <v>59</v>
      </c>
      <c r="F26" s="55" t="s">
        <v>59</v>
      </c>
      <c r="G26" s="55" t="s">
        <v>59</v>
      </c>
      <c r="H26" s="55" t="s">
        <v>59</v>
      </c>
      <c r="I26" s="55" t="s">
        <v>59</v>
      </c>
      <c r="J26" s="55" t="s">
        <v>59</v>
      </c>
      <c r="K26" s="55" t="s">
        <v>59</v>
      </c>
      <c r="L26" s="55" t="s">
        <v>59</v>
      </c>
      <c r="M26" s="55" t="s">
        <v>59</v>
      </c>
      <c r="N26" s="55" t="s">
        <v>59</v>
      </c>
      <c r="O26" s="355" t="s">
        <v>59</v>
      </c>
      <c r="P26" s="355" t="s">
        <v>59</v>
      </c>
      <c r="Q26" s="355" t="s">
        <v>59</v>
      </c>
    </row>
    <row r="27" spans="1:50" s="11" customFormat="1" ht="38.25" x14ac:dyDescent="0.2">
      <c r="A27" s="22">
        <v>18</v>
      </c>
      <c r="B27" s="178" t="s">
        <v>390</v>
      </c>
      <c r="C27" s="178" t="s">
        <v>108</v>
      </c>
      <c r="D27" s="178" t="s">
        <v>121</v>
      </c>
      <c r="E27" s="64" t="str">
        <f>IF(E$2="","x","")</f>
        <v>x</v>
      </c>
      <c r="F27" s="312"/>
      <c r="G27" s="312"/>
      <c r="H27" s="312"/>
      <c r="I27" s="312"/>
      <c r="J27" s="312"/>
      <c r="K27" s="312"/>
      <c r="L27" s="312"/>
      <c r="M27" s="312"/>
      <c r="N27" s="312"/>
      <c r="O27" s="77"/>
      <c r="P27" s="42"/>
      <c r="Q27" s="4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X27" s="2"/>
    </row>
    <row r="28" spans="1:50" s="11" customFormat="1" ht="38.25" x14ac:dyDescent="0.2">
      <c r="A28" s="22">
        <v>19</v>
      </c>
      <c r="B28" s="178" t="s">
        <v>376</v>
      </c>
      <c r="C28" s="178" t="s">
        <v>393</v>
      </c>
      <c r="D28" s="178" t="s">
        <v>122</v>
      </c>
      <c r="E28" s="64" t="str">
        <f>IF(E$2="","x","")</f>
        <v>x</v>
      </c>
      <c r="F28" s="312"/>
      <c r="G28" s="312"/>
      <c r="H28" s="312"/>
      <c r="I28" s="312"/>
      <c r="J28" s="312"/>
      <c r="K28" s="312"/>
      <c r="L28" s="312"/>
      <c r="M28" s="312"/>
      <c r="N28" s="312"/>
      <c r="O28" s="360"/>
      <c r="P28" s="361"/>
      <c r="Q28" s="361"/>
      <c r="R28" s="7"/>
      <c r="S28" s="7"/>
      <c r="T28" s="7"/>
      <c r="U28" s="7"/>
      <c r="V28" s="7"/>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X28" s="2"/>
    </row>
    <row r="29" spans="1:50" s="11" customFormat="1" ht="13.5" thickBot="1" x14ac:dyDescent="0.25">
      <c r="A29" s="182" t="s">
        <v>107</v>
      </c>
      <c r="B29" s="43"/>
      <c r="C29" s="183"/>
      <c r="D29" s="71"/>
      <c r="E29" s="36"/>
      <c r="F29" s="36"/>
      <c r="G29" s="36"/>
      <c r="H29" s="36"/>
      <c r="I29" s="36"/>
      <c r="J29" s="36"/>
      <c r="K29" s="36"/>
      <c r="L29" s="36"/>
      <c r="M29" s="36"/>
      <c r="N29" s="36"/>
      <c r="O29" s="36"/>
      <c r="P29" s="31"/>
      <c r="Q29" s="31"/>
      <c r="R29" s="7"/>
      <c r="S29" s="7"/>
      <c r="T29" s="7"/>
      <c r="U29" s="7"/>
      <c r="V29" s="7"/>
      <c r="W29" s="7"/>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X29" s="2"/>
    </row>
    <row r="30" spans="1:50" s="10" customFormat="1" ht="13.5" thickBot="1" x14ac:dyDescent="0.25">
      <c r="B30" s="25"/>
      <c r="C30" s="52" t="s">
        <v>62</v>
      </c>
      <c r="D30" s="52"/>
      <c r="E30" s="174">
        <f>COUNTBLANK(E8:E24)+COUNTBLANK(E27:E28)</f>
        <v>0</v>
      </c>
      <c r="F30" s="299">
        <f t="shared" ref="F30:N30" si="17">COUNTBLANK(F8:F24)</f>
        <v>0</v>
      </c>
      <c r="G30" s="299">
        <f t="shared" si="17"/>
        <v>0</v>
      </c>
      <c r="H30" s="299">
        <f t="shared" si="17"/>
        <v>0</v>
      </c>
      <c r="I30" s="299">
        <f t="shared" si="17"/>
        <v>0</v>
      </c>
      <c r="J30" s="299">
        <f t="shared" si="17"/>
        <v>0</v>
      </c>
      <c r="K30" s="299">
        <f t="shared" si="17"/>
        <v>0</v>
      </c>
      <c r="L30" s="299">
        <f t="shared" si="17"/>
        <v>0</v>
      </c>
      <c r="M30" s="299">
        <f t="shared" si="17"/>
        <v>0</v>
      </c>
      <c r="N30" s="299">
        <f t="shared" si="17"/>
        <v>0</v>
      </c>
      <c r="O30" s="32"/>
      <c r="P30" s="7"/>
      <c r="Q30" s="7"/>
      <c r="R30" s="7"/>
      <c r="S30" s="7"/>
      <c r="T30" s="7"/>
      <c r="U30" s="7"/>
      <c r="V30" s="7"/>
      <c r="W30" s="7"/>
      <c r="X30" s="7"/>
      <c r="Y30" s="7"/>
      <c r="Z30" s="7"/>
      <c r="AA30" s="7"/>
      <c r="AB30" s="7"/>
      <c r="AC30" s="11"/>
      <c r="AD30" s="11"/>
      <c r="AE30" s="11"/>
      <c r="AF30" s="11"/>
      <c r="AG30" s="11"/>
      <c r="AH30" s="11"/>
      <c r="AI30" s="11"/>
      <c r="AJ30" s="11"/>
      <c r="AK30" s="11"/>
      <c r="AL30" s="11"/>
      <c r="AM30" s="11"/>
      <c r="AN30" s="11"/>
      <c r="AO30" s="11"/>
      <c r="AP30" s="11"/>
      <c r="AQ30" s="11"/>
      <c r="AR30" s="11"/>
      <c r="AS30" s="11"/>
      <c r="AT30" s="11"/>
      <c r="AU30" s="11"/>
      <c r="AV30" s="11"/>
      <c r="AW30" s="11"/>
    </row>
    <row r="31" spans="1:50" s="10" customFormat="1" x14ac:dyDescent="0.2">
      <c r="A31" s="26"/>
      <c r="B31" s="27" t="s">
        <v>42</v>
      </c>
      <c r="C31" s="51"/>
      <c r="D31" s="51"/>
      <c r="E31" s="32"/>
      <c r="F31" s="32"/>
      <c r="G31" s="32"/>
      <c r="H31" s="32"/>
      <c r="I31" s="32"/>
      <c r="J31" s="32"/>
      <c r="K31" s="32"/>
      <c r="L31" s="32"/>
      <c r="M31" s="32"/>
      <c r="N31" s="32"/>
      <c r="O31" s="32"/>
      <c r="P31" s="7"/>
      <c r="Q31" s="7"/>
      <c r="R31" s="7"/>
      <c r="S31" s="7"/>
      <c r="T31" s="7"/>
      <c r="U31" s="7"/>
      <c r="V31" s="7"/>
      <c r="W31" s="7"/>
      <c r="X31" s="7"/>
      <c r="Y31" s="7"/>
      <c r="Z31" s="7"/>
      <c r="AA31" s="7"/>
      <c r="AB31" s="7"/>
      <c r="AC31" s="11"/>
      <c r="AD31" s="11"/>
      <c r="AE31" s="11"/>
      <c r="AF31" s="11"/>
      <c r="AG31" s="11"/>
      <c r="AH31" s="11"/>
      <c r="AI31" s="11"/>
      <c r="AJ31" s="11"/>
      <c r="AK31" s="11"/>
      <c r="AL31" s="11"/>
      <c r="AM31" s="11"/>
      <c r="AN31" s="11"/>
      <c r="AO31" s="11"/>
      <c r="AP31" s="11"/>
      <c r="AQ31" s="11"/>
      <c r="AR31" s="11"/>
      <c r="AS31" s="11"/>
      <c r="AT31" s="11"/>
      <c r="AU31" s="11"/>
      <c r="AV31" s="11"/>
      <c r="AW31" s="11"/>
    </row>
    <row r="32" spans="1:50" x14ac:dyDescent="0.2">
      <c r="A32" s="8" t="s">
        <v>24</v>
      </c>
      <c r="B32" s="24" t="s">
        <v>25</v>
      </c>
      <c r="C32" s="24"/>
      <c r="D32" s="160"/>
      <c r="E32" s="33"/>
      <c r="F32" s="33"/>
      <c r="G32" s="33"/>
      <c r="H32" s="33"/>
      <c r="I32" s="33"/>
      <c r="J32" s="33"/>
      <c r="K32" s="33"/>
      <c r="L32" s="33"/>
      <c r="M32" s="33"/>
      <c r="N32" s="33"/>
      <c r="O32" s="33"/>
      <c r="P32" s="7"/>
      <c r="Q32" s="7"/>
      <c r="R32" s="7"/>
      <c r="S32" s="7"/>
      <c r="T32" s="7"/>
      <c r="U32" s="7"/>
      <c r="V32" s="7"/>
      <c r="W32" s="7"/>
      <c r="X32" s="7"/>
      <c r="Y32" s="7"/>
      <c r="Z32" s="7"/>
      <c r="AA32" s="7"/>
      <c r="AB32" s="7"/>
    </row>
    <row r="33" spans="1:50" x14ac:dyDescent="0.2">
      <c r="A33" s="8" t="s">
        <v>26</v>
      </c>
      <c r="B33" s="24" t="s">
        <v>27</v>
      </c>
      <c r="C33" s="24"/>
      <c r="D33" s="160"/>
      <c r="E33" s="33"/>
      <c r="F33" s="33"/>
      <c r="G33" s="33"/>
      <c r="H33" s="33"/>
      <c r="I33" s="33"/>
      <c r="J33" s="33"/>
      <c r="K33" s="33"/>
      <c r="L33" s="33"/>
      <c r="M33" s="33"/>
      <c r="N33" s="33"/>
      <c r="O33" s="33"/>
      <c r="P33" s="7"/>
      <c r="Q33" s="7"/>
      <c r="R33" s="7"/>
      <c r="S33" s="7"/>
      <c r="T33" s="7"/>
      <c r="U33" s="7"/>
      <c r="V33" s="7"/>
      <c r="W33" s="7"/>
      <c r="X33" s="7"/>
      <c r="Y33" s="7"/>
      <c r="Z33" s="7"/>
      <c r="AA33" s="7"/>
      <c r="AB33" s="7"/>
    </row>
    <row r="34" spans="1:50" x14ac:dyDescent="0.2">
      <c r="A34" s="60"/>
      <c r="B34" s="57" t="s">
        <v>44</v>
      </c>
      <c r="C34" s="23"/>
      <c r="D34" s="159"/>
      <c r="E34" s="33"/>
      <c r="F34" s="33"/>
      <c r="G34" s="33"/>
      <c r="H34" s="33"/>
      <c r="I34" s="33"/>
      <c r="J34" s="33"/>
      <c r="K34" s="33"/>
      <c r="L34" s="33"/>
      <c r="M34" s="33"/>
      <c r="N34" s="33"/>
      <c r="O34" s="34"/>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row>
    <row r="35" spans="1:50" ht="13.5" thickBot="1" x14ac:dyDescent="0.25">
      <c r="A35" s="63" t="s">
        <v>57</v>
      </c>
      <c r="B35" s="58" t="s">
        <v>61</v>
      </c>
      <c r="C35" s="24"/>
      <c r="D35" s="160"/>
      <c r="E35" s="33"/>
      <c r="F35" s="33"/>
      <c r="G35" s="33"/>
      <c r="H35" s="33"/>
      <c r="I35" s="33"/>
      <c r="J35" s="33"/>
      <c r="K35" s="33"/>
      <c r="L35" s="33"/>
      <c r="M35" s="33"/>
      <c r="N35" s="33"/>
      <c r="O35" s="33"/>
      <c r="P35" s="7"/>
      <c r="Q35" s="7"/>
      <c r="R35" s="7"/>
      <c r="S35" s="7"/>
      <c r="T35" s="7"/>
      <c r="U35" s="7"/>
      <c r="V35" s="7"/>
      <c r="W35" s="7"/>
      <c r="X35" s="7"/>
      <c r="Y35" s="7"/>
      <c r="Z35" s="7"/>
      <c r="AA35" s="7"/>
      <c r="AB35" s="7"/>
    </row>
    <row r="36" spans="1:50" ht="68.25" thickBot="1" x14ac:dyDescent="0.25">
      <c r="A36" s="61"/>
      <c r="B36" s="59" t="s">
        <v>63</v>
      </c>
      <c r="C36" s="56" t="s">
        <v>60</v>
      </c>
      <c r="D36" s="158"/>
      <c r="E36" s="33"/>
      <c r="F36" s="33"/>
      <c r="G36" s="33"/>
      <c r="H36" s="33"/>
      <c r="I36" s="33"/>
      <c r="J36" s="33"/>
      <c r="K36" s="33"/>
      <c r="L36" s="33"/>
      <c r="M36" s="33"/>
      <c r="N36" s="33"/>
      <c r="O36" s="34"/>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row>
    <row r="37" spans="1:50" s="11" customFormat="1" ht="68.25" thickBot="1" x14ac:dyDescent="0.25">
      <c r="A37" s="62"/>
      <c r="B37" s="59" t="s">
        <v>453</v>
      </c>
      <c r="C37" s="56" t="s">
        <v>60</v>
      </c>
      <c r="D37" s="158"/>
      <c r="E37" s="34"/>
      <c r="F37" s="34"/>
      <c r="G37" s="34"/>
      <c r="H37" s="34"/>
      <c r="I37" s="34"/>
      <c r="J37" s="34"/>
      <c r="K37" s="34"/>
      <c r="L37" s="34"/>
      <c r="M37" s="34"/>
      <c r="N37" s="34"/>
      <c r="O37" s="34"/>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X37" s="2"/>
    </row>
    <row r="38" spans="1:50" s="11" customFormat="1" x14ac:dyDescent="0.2">
      <c r="A38" s="19"/>
      <c r="B38" s="6"/>
      <c r="C38" s="2"/>
      <c r="D38" s="2"/>
      <c r="E38" s="35"/>
      <c r="F38" s="35"/>
      <c r="G38" s="35"/>
      <c r="H38" s="35"/>
      <c r="I38" s="35"/>
      <c r="J38" s="35"/>
      <c r="K38" s="35"/>
      <c r="L38" s="35"/>
      <c r="M38" s="35"/>
      <c r="N38" s="35"/>
      <c r="O38" s="40"/>
      <c r="AX38" s="2"/>
    </row>
    <row r="39" spans="1:50" s="11" customFormat="1" x14ac:dyDescent="0.2">
      <c r="A39" s="19"/>
      <c r="B39" s="6"/>
      <c r="C39" s="2"/>
      <c r="D39" s="2"/>
      <c r="E39" s="35"/>
      <c r="F39" s="35"/>
      <c r="G39" s="35"/>
      <c r="H39" s="35"/>
      <c r="I39" s="35"/>
      <c r="J39" s="35"/>
      <c r="K39" s="35"/>
      <c r="L39" s="35"/>
      <c r="M39" s="35"/>
      <c r="N39" s="35"/>
      <c r="O39" s="40"/>
      <c r="AX39" s="2"/>
    </row>
    <row r="40" spans="1:50" s="11" customFormat="1" x14ac:dyDescent="0.2">
      <c r="A40" s="19"/>
      <c r="B40" s="6"/>
      <c r="C40" s="2"/>
      <c r="D40" s="2"/>
      <c r="E40" s="35"/>
      <c r="F40" s="35"/>
      <c r="G40" s="35"/>
      <c r="H40" s="35"/>
      <c r="I40" s="35"/>
      <c r="J40" s="35"/>
      <c r="K40" s="35"/>
      <c r="L40" s="35"/>
      <c r="M40" s="35"/>
      <c r="N40" s="35"/>
      <c r="O40" s="40"/>
      <c r="AX40" s="2"/>
    </row>
    <row r="41" spans="1:50" s="11" customFormat="1" x14ac:dyDescent="0.2">
      <c r="A41" s="19"/>
      <c r="B41" s="6"/>
      <c r="C41" s="2"/>
      <c r="D41" s="2"/>
      <c r="E41" s="35"/>
      <c r="F41" s="35"/>
      <c r="G41" s="35"/>
      <c r="H41" s="35"/>
      <c r="I41" s="35"/>
      <c r="J41" s="35"/>
      <c r="K41" s="35"/>
      <c r="L41" s="35"/>
      <c r="M41" s="35"/>
      <c r="N41" s="35"/>
      <c r="O41" s="40"/>
      <c r="AX41" s="2"/>
    </row>
    <row r="42" spans="1:50" s="11" customFormat="1" x14ac:dyDescent="0.2">
      <c r="A42" s="19"/>
      <c r="B42" s="6"/>
      <c r="C42" s="2"/>
      <c r="D42" s="2"/>
      <c r="E42" s="35"/>
      <c r="F42" s="35"/>
      <c r="G42" s="35"/>
      <c r="H42" s="35"/>
      <c r="I42" s="35"/>
      <c r="J42" s="35"/>
      <c r="K42" s="35"/>
      <c r="L42" s="35"/>
      <c r="M42" s="35"/>
      <c r="N42" s="35"/>
      <c r="O42" s="40"/>
      <c r="AX42" s="2"/>
    </row>
    <row r="43" spans="1:50" s="11" customFormat="1" x14ac:dyDescent="0.2">
      <c r="A43" s="19"/>
      <c r="B43" s="6"/>
      <c r="C43" s="2"/>
      <c r="D43" s="2"/>
      <c r="E43" s="35"/>
      <c r="F43" s="35"/>
      <c r="G43" s="35"/>
      <c r="H43" s="35"/>
      <c r="I43" s="35"/>
      <c r="J43" s="35"/>
      <c r="K43" s="35"/>
      <c r="L43" s="35"/>
      <c r="M43" s="35"/>
      <c r="N43" s="35"/>
      <c r="O43" s="40"/>
      <c r="AX43" s="2"/>
    </row>
    <row r="44" spans="1:50" s="11" customFormat="1" x14ac:dyDescent="0.2">
      <c r="A44" s="19"/>
      <c r="B44" s="6"/>
      <c r="C44" s="2"/>
      <c r="D44" s="2"/>
      <c r="E44" s="35"/>
      <c r="F44" s="35"/>
      <c r="G44" s="35"/>
      <c r="H44" s="35"/>
      <c r="I44" s="35"/>
      <c r="J44" s="35"/>
      <c r="K44" s="35"/>
      <c r="L44" s="35"/>
      <c r="M44" s="35"/>
      <c r="N44" s="35"/>
      <c r="O44" s="40"/>
      <c r="AX44" s="2"/>
    </row>
    <row r="45" spans="1:50" s="11" customFormat="1" x14ac:dyDescent="0.2">
      <c r="A45" s="19"/>
      <c r="B45" s="6"/>
      <c r="C45" s="2"/>
      <c r="D45" s="2"/>
      <c r="E45" s="35"/>
      <c r="F45" s="35"/>
      <c r="G45" s="35"/>
      <c r="H45" s="35"/>
      <c r="I45" s="35"/>
      <c r="J45" s="35"/>
      <c r="K45" s="35"/>
      <c r="L45" s="35"/>
      <c r="M45" s="35"/>
      <c r="N45" s="35"/>
      <c r="O45" s="40"/>
      <c r="AX45" s="2"/>
    </row>
    <row r="46" spans="1:50" s="11" customFormat="1" x14ac:dyDescent="0.2">
      <c r="A46" s="19"/>
      <c r="B46" s="6"/>
      <c r="C46" s="2"/>
      <c r="D46" s="2"/>
      <c r="E46" s="35"/>
      <c r="F46" s="35"/>
      <c r="G46" s="35"/>
      <c r="H46" s="35"/>
      <c r="I46" s="35"/>
      <c r="J46" s="35"/>
      <c r="K46" s="35"/>
      <c r="L46" s="35"/>
      <c r="M46" s="35"/>
      <c r="N46" s="35"/>
      <c r="O46" s="40"/>
      <c r="AX46" s="2"/>
    </row>
    <row r="47" spans="1:50" s="11" customFormat="1" x14ac:dyDescent="0.2">
      <c r="A47" s="19"/>
      <c r="B47" s="6"/>
      <c r="C47" s="2"/>
      <c r="D47" s="2"/>
      <c r="E47" s="35"/>
      <c r="F47" s="35"/>
      <c r="G47" s="35"/>
      <c r="H47" s="35"/>
      <c r="I47" s="35"/>
      <c r="J47" s="35"/>
      <c r="K47" s="35"/>
      <c r="L47" s="35"/>
      <c r="M47" s="35"/>
      <c r="N47" s="35"/>
      <c r="O47" s="40"/>
      <c r="AX47" s="2"/>
    </row>
    <row r="48" spans="1:50" s="11" customFormat="1" x14ac:dyDescent="0.2">
      <c r="A48" s="19"/>
      <c r="B48" s="6"/>
      <c r="C48" s="2"/>
      <c r="D48" s="2"/>
      <c r="E48" s="35"/>
      <c r="F48" s="35"/>
      <c r="G48" s="35"/>
      <c r="H48" s="35"/>
      <c r="I48" s="35"/>
      <c r="J48" s="35"/>
      <c r="K48" s="35"/>
      <c r="L48" s="35"/>
      <c r="M48" s="35"/>
      <c r="N48" s="35"/>
      <c r="O48" s="40"/>
      <c r="AX48" s="2"/>
    </row>
    <row r="49" spans="1:50" s="11" customFormat="1" x14ac:dyDescent="0.2">
      <c r="A49" s="19"/>
      <c r="B49" s="6"/>
      <c r="C49" s="2"/>
      <c r="D49" s="2"/>
      <c r="E49" s="35"/>
      <c r="F49" s="35"/>
      <c r="G49" s="35"/>
      <c r="H49" s="35"/>
      <c r="I49" s="35"/>
      <c r="J49" s="35"/>
      <c r="K49" s="35"/>
      <c r="L49" s="35"/>
      <c r="M49" s="35"/>
      <c r="N49" s="35"/>
      <c r="O49" s="40"/>
      <c r="AX49" s="2"/>
    </row>
    <row r="50" spans="1:50" s="11" customFormat="1" x14ac:dyDescent="0.2">
      <c r="A50" s="19"/>
      <c r="B50" s="6"/>
      <c r="C50" s="2"/>
      <c r="D50" s="2"/>
      <c r="E50" s="35"/>
      <c r="F50" s="35"/>
      <c r="G50" s="35"/>
      <c r="H50" s="35"/>
      <c r="I50" s="35"/>
      <c r="J50" s="35"/>
      <c r="K50" s="35"/>
      <c r="L50" s="35"/>
      <c r="M50" s="35"/>
      <c r="N50" s="35"/>
      <c r="O50" s="40"/>
      <c r="AX50" s="2"/>
    </row>
    <row r="51" spans="1:50" s="11" customFormat="1" x14ac:dyDescent="0.2">
      <c r="A51" s="19"/>
      <c r="B51" s="6"/>
      <c r="C51" s="2"/>
      <c r="D51" s="2"/>
      <c r="E51" s="35"/>
      <c r="F51" s="35"/>
      <c r="G51" s="35"/>
      <c r="H51" s="35"/>
      <c r="I51" s="35"/>
      <c r="J51" s="35"/>
      <c r="K51" s="35"/>
      <c r="L51" s="35"/>
      <c r="M51" s="35"/>
      <c r="N51" s="35"/>
      <c r="O51" s="40"/>
      <c r="AX51" s="2"/>
    </row>
    <row r="52" spans="1:50" s="11" customFormat="1" x14ac:dyDescent="0.2">
      <c r="A52" s="19"/>
      <c r="B52" s="6"/>
      <c r="C52" s="2"/>
      <c r="D52" s="2"/>
      <c r="E52" s="35"/>
      <c r="F52" s="35"/>
      <c r="G52" s="35"/>
      <c r="H52" s="35"/>
      <c r="I52" s="35"/>
      <c r="J52" s="35"/>
      <c r="K52" s="35"/>
      <c r="L52" s="35"/>
      <c r="M52" s="35"/>
      <c r="N52" s="35"/>
      <c r="O52" s="40"/>
      <c r="AX52" s="2"/>
    </row>
    <row r="53" spans="1:50" x14ac:dyDescent="0.2">
      <c r="B53" s="6"/>
    </row>
    <row r="54" spans="1:50" x14ac:dyDescent="0.2">
      <c r="B54" s="6"/>
    </row>
    <row r="55" spans="1:50" x14ac:dyDescent="0.2">
      <c r="B55" s="6"/>
    </row>
    <row r="56" spans="1:50" x14ac:dyDescent="0.2">
      <c r="B56" s="6"/>
    </row>
    <row r="57" spans="1:50" x14ac:dyDescent="0.2">
      <c r="B57" s="6"/>
    </row>
    <row r="58" spans="1:50" x14ac:dyDescent="0.2">
      <c r="B58" s="6"/>
    </row>
    <row r="59" spans="1:50" x14ac:dyDescent="0.2">
      <c r="B59" s="6"/>
    </row>
    <row r="60" spans="1:50" x14ac:dyDescent="0.2">
      <c r="B60" s="6"/>
    </row>
    <row r="61" spans="1:50" x14ac:dyDescent="0.2">
      <c r="B61" s="6"/>
    </row>
    <row r="62" spans="1:50" x14ac:dyDescent="0.2">
      <c r="B62" s="6"/>
    </row>
    <row r="63" spans="1:50" x14ac:dyDescent="0.2">
      <c r="B63" s="6"/>
    </row>
    <row r="64" spans="1:50" x14ac:dyDescent="0.2">
      <c r="B64" s="6"/>
    </row>
    <row r="65" spans="2:2" x14ac:dyDescent="0.2">
      <c r="B65" s="6"/>
    </row>
    <row r="66" spans="2:2" x14ac:dyDescent="0.2">
      <c r="B66" s="6"/>
    </row>
    <row r="67" spans="2:2" x14ac:dyDescent="0.2">
      <c r="B67" s="6"/>
    </row>
    <row r="68" spans="2:2" x14ac:dyDescent="0.2">
      <c r="B68" s="6"/>
    </row>
    <row r="69" spans="2:2" x14ac:dyDescent="0.2">
      <c r="B69" s="6"/>
    </row>
    <row r="70" spans="2:2" x14ac:dyDescent="0.2">
      <c r="B70" s="6"/>
    </row>
    <row r="71" spans="2:2" x14ac:dyDescent="0.2">
      <c r="B71" s="6"/>
    </row>
    <row r="72" spans="2:2" x14ac:dyDescent="0.2">
      <c r="B72" s="6"/>
    </row>
    <row r="73" spans="2:2" x14ac:dyDescent="0.2">
      <c r="B73" s="6"/>
    </row>
    <row r="74" spans="2:2" x14ac:dyDescent="0.2">
      <c r="B74" s="6"/>
    </row>
    <row r="75" spans="2:2" x14ac:dyDescent="0.2">
      <c r="B75" s="6"/>
    </row>
    <row r="76" spans="2:2" x14ac:dyDescent="0.2">
      <c r="B76" s="6"/>
    </row>
    <row r="77" spans="2:2" x14ac:dyDescent="0.2">
      <c r="B77" s="6"/>
    </row>
    <row r="78" spans="2:2" x14ac:dyDescent="0.2">
      <c r="B78" s="6"/>
    </row>
    <row r="79" spans="2:2" x14ac:dyDescent="0.2">
      <c r="B79" s="6"/>
    </row>
    <row r="80" spans="2:2" x14ac:dyDescent="0.2">
      <c r="B80" s="6"/>
    </row>
    <row r="81" spans="2:2" x14ac:dyDescent="0.2">
      <c r="B81" s="6"/>
    </row>
    <row r="82" spans="2:2" x14ac:dyDescent="0.2">
      <c r="B82" s="6"/>
    </row>
    <row r="83" spans="2:2" x14ac:dyDescent="0.2">
      <c r="B83" s="6"/>
    </row>
    <row r="84" spans="2:2" x14ac:dyDescent="0.2">
      <c r="B84" s="6"/>
    </row>
    <row r="85" spans="2:2" x14ac:dyDescent="0.2">
      <c r="B85" s="6"/>
    </row>
    <row r="86" spans="2:2" x14ac:dyDescent="0.2">
      <c r="B86" s="6"/>
    </row>
  </sheetData>
  <sheetProtection sheet="1" scenarios="1" formatCells="0" formatColumns="0" formatRows="0" insertColumns="0" insertRows="0" insertHyperlinks="0" deleteColumns="0" deleteRows="0"/>
  <mergeCells count="6">
    <mergeCell ref="B1:D1"/>
    <mergeCell ref="A6:B6"/>
    <mergeCell ref="A2:B2"/>
    <mergeCell ref="A3:B3"/>
    <mergeCell ref="A4:B4"/>
    <mergeCell ref="A5:B5"/>
  </mergeCells>
  <conditionalFormatting sqref="E11:N13 E27:N28 E16:N24">
    <cfRule type="cellIs" dxfId="48" priority="28" operator="equal">
      <formula>"n"</formula>
    </cfRule>
  </conditionalFormatting>
  <conditionalFormatting sqref="E14:N15 E8:N10">
    <cfRule type="cellIs" dxfId="47" priority="27" operator="equal">
      <formula>"n"</formula>
    </cfRule>
  </conditionalFormatting>
  <conditionalFormatting sqref="O8:Q28">
    <cfRule type="containsBlanks" dxfId="46" priority="13">
      <formula>LEN(TRIM(O8))=0</formula>
    </cfRule>
  </conditionalFormatting>
  <conditionalFormatting sqref="O26:Q26 E8:N28">
    <cfRule type="cellIs" dxfId="45" priority="11" operator="equal">
      <formula>"x"</formula>
    </cfRule>
  </conditionalFormatting>
  <dataValidations count="4">
    <dataValidation type="list" allowBlank="1" showInputMessage="1" showErrorMessage="1" sqref="A3:B3">
      <formula1>RWBs</formula1>
    </dataValidation>
    <dataValidation type="list" allowBlank="1" showInputMessage="1" showErrorMessage="1" sqref="E14:N14 E12:N12 E27:N28 E8:N10">
      <formula1>yn</formula1>
    </dataValidation>
    <dataValidation type="list" allowBlank="1" showInputMessage="1" showErrorMessage="1" sqref="E13:N13 E16:N22 E24:N24 E11:N11">
      <formula1>QAA</formula1>
    </dataValidation>
    <dataValidation type="list" allowBlank="1" showInputMessage="1" showErrorMessage="1" sqref="E23:N23">
      <formula1>QAC</formula1>
    </dataValidation>
  </dataValidations>
  <pageMargins left="0.54" right="0.19" top="0.75" bottom="0.75" header="0.3" footer="0.3"/>
  <pageSetup scale="86"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A5 C5</xm:sqref>
        </x14:dataValidation>
        <x14:dataValidation type="list" allowBlank="1" showInputMessage="1" showErrorMessage="1">
          <x14:formula1>
            <xm:f>Sheet1!$G$1:$G$4</xm:f>
          </x14:formula1>
          <xm:sqref>E15:N15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R128"/>
  <sheetViews>
    <sheetView showGridLines="0" zoomScaleNormal="100" workbookViewId="0">
      <selection activeCell="C13" sqref="C13"/>
    </sheetView>
  </sheetViews>
  <sheetFormatPr defaultColWidth="9.140625" defaultRowHeight="12.75" x14ac:dyDescent="0.2"/>
  <cols>
    <col min="1" max="1" width="6.5703125" style="19" customWidth="1"/>
    <col min="2" max="2" width="53.42578125" style="5" customWidth="1"/>
    <col min="3" max="3" width="29.140625" style="210" customWidth="1"/>
    <col min="4" max="4" width="25.42578125" style="103" customWidth="1"/>
    <col min="5" max="34" width="9.7109375" style="35" customWidth="1"/>
    <col min="35" max="35" width="40.42578125" style="40" customWidth="1"/>
    <col min="36" max="36" width="34.7109375" style="11" customWidth="1"/>
    <col min="37" max="37" width="39.28515625" style="11" customWidth="1"/>
    <col min="38" max="69" width="9.140625" style="11"/>
    <col min="70" max="16384" width="9.140625" style="2"/>
  </cols>
  <sheetData>
    <row r="1" spans="1:70" ht="34.5" customHeight="1" thickBot="1" x14ac:dyDescent="0.25">
      <c r="A1" s="380" t="s">
        <v>385</v>
      </c>
      <c r="B1" s="374"/>
      <c r="C1" s="374"/>
      <c r="D1" s="375"/>
      <c r="E1" s="345" t="str">
        <f>IF(E2="","",1)</f>
        <v/>
      </c>
      <c r="F1" s="346" t="str">
        <f>IF(F2="","",E1 + 1)</f>
        <v/>
      </c>
      <c r="G1" s="346" t="str">
        <f t="shared" ref="G1:AH1" si="0">IF(G2="","",F1 + 1)</f>
        <v/>
      </c>
      <c r="H1" s="346" t="str">
        <f t="shared" si="0"/>
        <v/>
      </c>
      <c r="I1" s="346" t="str">
        <f t="shared" si="0"/>
        <v/>
      </c>
      <c r="J1" s="346" t="str">
        <f t="shared" si="0"/>
        <v/>
      </c>
      <c r="K1" s="346" t="str">
        <f t="shared" si="0"/>
        <v/>
      </c>
      <c r="L1" s="346" t="str">
        <f t="shared" si="0"/>
        <v/>
      </c>
      <c r="M1" s="346" t="str">
        <f t="shared" si="0"/>
        <v/>
      </c>
      <c r="N1" s="346" t="str">
        <f t="shared" si="0"/>
        <v/>
      </c>
      <c r="O1" s="346" t="str">
        <f t="shared" si="0"/>
        <v/>
      </c>
      <c r="P1" s="346" t="str">
        <f t="shared" si="0"/>
        <v/>
      </c>
      <c r="Q1" s="346" t="str">
        <f t="shared" si="0"/>
        <v/>
      </c>
      <c r="R1" s="346" t="str">
        <f t="shared" si="0"/>
        <v/>
      </c>
      <c r="S1" s="346" t="str">
        <f t="shared" si="0"/>
        <v/>
      </c>
      <c r="T1" s="346" t="str">
        <f t="shared" si="0"/>
        <v/>
      </c>
      <c r="U1" s="346" t="str">
        <f t="shared" si="0"/>
        <v/>
      </c>
      <c r="V1" s="346" t="str">
        <f t="shared" si="0"/>
        <v/>
      </c>
      <c r="W1" s="346" t="str">
        <f t="shared" si="0"/>
        <v/>
      </c>
      <c r="X1" s="346" t="str">
        <f t="shared" si="0"/>
        <v/>
      </c>
      <c r="Y1" s="346" t="str">
        <f t="shared" si="0"/>
        <v/>
      </c>
      <c r="Z1" s="346" t="str">
        <f t="shared" si="0"/>
        <v/>
      </c>
      <c r="AA1" s="346" t="str">
        <f t="shared" si="0"/>
        <v/>
      </c>
      <c r="AB1" s="346" t="str">
        <f t="shared" si="0"/>
        <v/>
      </c>
      <c r="AC1" s="346" t="str">
        <f t="shared" si="0"/>
        <v/>
      </c>
      <c r="AD1" s="346" t="str">
        <f t="shared" si="0"/>
        <v/>
      </c>
      <c r="AE1" s="346" t="str">
        <f t="shared" si="0"/>
        <v/>
      </c>
      <c r="AF1" s="346" t="str">
        <f t="shared" si="0"/>
        <v/>
      </c>
      <c r="AG1" s="346" t="str">
        <f t="shared" si="0"/>
        <v/>
      </c>
      <c r="AH1" s="346" t="str">
        <f t="shared" si="0"/>
        <v/>
      </c>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1:70" s="3" customFormat="1" ht="12.75" customHeight="1" x14ac:dyDescent="0.2">
      <c r="A2" s="378" t="s">
        <v>325</v>
      </c>
      <c r="B2" s="379"/>
      <c r="C2" s="364"/>
      <c r="D2" s="50" t="s">
        <v>1</v>
      </c>
      <c r="E2" s="270" t="str">
        <f>IF(ISBLANK(Sample!B27),"",(Sample!B27))</f>
        <v/>
      </c>
      <c r="F2" s="270" t="str">
        <f>IF(ISBLANK(Sample!C27),"",(Sample!C27))</f>
        <v/>
      </c>
      <c r="G2" s="270" t="str">
        <f>IF(ISBLANK(Sample!D27),"",(Sample!D27))</f>
        <v/>
      </c>
      <c r="H2" s="270" t="str">
        <f>IF(ISBLANK(Sample!E27),"",(Sample!E27))</f>
        <v/>
      </c>
      <c r="I2" s="270" t="str">
        <f>IF(ISBLANK(Sample!F27),"",(Sample!F27))</f>
        <v/>
      </c>
      <c r="J2" s="270" t="str">
        <f>IF(ISBLANK(Sample!G27),"",(Sample!G27))</f>
        <v/>
      </c>
      <c r="K2" s="270" t="str">
        <f>IF(ISBLANK(Sample!H27),"",(Sample!H27))</f>
        <v/>
      </c>
      <c r="L2" s="270" t="str">
        <f>IF(ISBLANK(Sample!I27),"",(Sample!I27))</f>
        <v/>
      </c>
      <c r="M2" s="270" t="str">
        <f>IF(ISBLANK(Sample!J27),"",(Sample!J27))</f>
        <v/>
      </c>
      <c r="N2" s="270" t="str">
        <f>IF(ISBLANK(Sample!K27),"",(Sample!K27))</f>
        <v/>
      </c>
      <c r="O2" s="270" t="str">
        <f>IF(ISBLANK(Sample!L27),"",(Sample!L27))</f>
        <v/>
      </c>
      <c r="P2" s="270" t="str">
        <f>IF(ISBLANK(Sample!M27),"",(Sample!M27))</f>
        <v/>
      </c>
      <c r="Q2" s="270" t="str">
        <f>IF(ISBLANK(Sample!N27),"",(Sample!N27))</f>
        <v/>
      </c>
      <c r="R2" s="270" t="str">
        <f>IF(ISBLANK(Sample!O27),"",(Sample!O27))</f>
        <v/>
      </c>
      <c r="S2" s="270" t="str">
        <f>IF(ISBLANK(Sample!P27),"",(Sample!P27))</f>
        <v/>
      </c>
      <c r="T2" s="270" t="str">
        <f>IF(ISBLANK(Sample!Q27),"",(Sample!Q27))</f>
        <v/>
      </c>
      <c r="U2" s="270" t="str">
        <f>IF(ISBLANK(Sample!R27),"",(Sample!R27))</f>
        <v/>
      </c>
      <c r="V2" s="270" t="str">
        <f>IF(ISBLANK(Sample!S27),"",(Sample!S27))</f>
        <v/>
      </c>
      <c r="W2" s="270" t="str">
        <f>IF(ISBLANK(Sample!T27),"",(Sample!T27))</f>
        <v/>
      </c>
      <c r="X2" s="270" t="str">
        <f>IF(ISBLANK(Sample!U27),"",(Sample!U27))</f>
        <v/>
      </c>
      <c r="Y2" s="270" t="str">
        <f>IF(ISBLANK(Sample!V27),"",(Sample!V27))</f>
        <v/>
      </c>
      <c r="Z2" s="270" t="str">
        <f>IF(ISBLANK(Sample!W27),"",(Sample!W27))</f>
        <v/>
      </c>
      <c r="AA2" s="270" t="str">
        <f>IF(ISBLANK(Sample!X27),"",(Sample!X27))</f>
        <v/>
      </c>
      <c r="AB2" s="270" t="str">
        <f>IF(ISBLANK(Sample!Y27),"",(Sample!Y27))</f>
        <v/>
      </c>
      <c r="AC2" s="270" t="str">
        <f>IF(ISBLANK(Sample!Z27),"",(Sample!Z27))</f>
        <v/>
      </c>
      <c r="AD2" s="270" t="str">
        <f>IF(ISBLANK(Sample!AA27),"",(Sample!AA27))</f>
        <v/>
      </c>
      <c r="AE2" s="270" t="str">
        <f>IF(ISBLANK(Sample!AB27),"",(Sample!AB27))</f>
        <v/>
      </c>
      <c r="AF2" s="270" t="str">
        <f>IF(ISBLANK(Sample!AC27),"",(Sample!AC27))</f>
        <v/>
      </c>
      <c r="AG2" s="270" t="str">
        <f>IF(ISBLANK(Sample!AD27),"",(Sample!AD27))</f>
        <v/>
      </c>
      <c r="AH2" s="270" t="str">
        <f>IF(ISBLANK(Sample!AE27),"",(Sample!AE27))</f>
        <v/>
      </c>
      <c r="AI2" s="34"/>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1"/>
    </row>
    <row r="3" spans="1:70" s="3" customFormat="1" ht="12.75" customHeight="1" x14ac:dyDescent="0.2">
      <c r="A3" s="371" t="s">
        <v>65</v>
      </c>
      <c r="B3" s="372"/>
      <c r="C3" s="333"/>
      <c r="D3" s="46" t="s">
        <v>2</v>
      </c>
      <c r="E3" s="270" t="str">
        <f>IF(ISBLANK(Sample!B26),"",(Sample!B26))</f>
        <v/>
      </c>
      <c r="F3" s="270" t="str">
        <f>IF(ISBLANK(Sample!C26),"",(Sample!C26))</f>
        <v/>
      </c>
      <c r="G3" s="270" t="str">
        <f>IF(ISBLANK(Sample!D26),"",(Sample!D26))</f>
        <v/>
      </c>
      <c r="H3" s="270" t="str">
        <f>IF(ISBLANK(Sample!E26),"",(Sample!E26))</f>
        <v/>
      </c>
      <c r="I3" s="270" t="str">
        <f>IF(ISBLANK(Sample!F26),"",(Sample!F26))</f>
        <v/>
      </c>
      <c r="J3" s="270" t="str">
        <f>IF(ISBLANK(Sample!G26),"",(Sample!G26))</f>
        <v/>
      </c>
      <c r="K3" s="270" t="str">
        <f>IF(ISBLANK(Sample!H26),"",(Sample!H26))</f>
        <v/>
      </c>
      <c r="L3" s="270" t="str">
        <f>IF(ISBLANK(Sample!I26),"",(Sample!I26))</f>
        <v/>
      </c>
      <c r="M3" s="270" t="str">
        <f>IF(ISBLANK(Sample!J26),"",(Sample!J26))</f>
        <v/>
      </c>
      <c r="N3" s="270" t="str">
        <f>IF(ISBLANK(Sample!K26),"",(Sample!K26))</f>
        <v/>
      </c>
      <c r="O3" s="270" t="str">
        <f>IF(ISBLANK(Sample!L26),"",(Sample!L26))</f>
        <v/>
      </c>
      <c r="P3" s="270" t="str">
        <f>IF(ISBLANK(Sample!M26),"",(Sample!M26))</f>
        <v/>
      </c>
      <c r="Q3" s="270" t="str">
        <f>IF(ISBLANK(Sample!N26),"",(Sample!N26))</f>
        <v/>
      </c>
      <c r="R3" s="270" t="str">
        <f>IF(ISBLANK(Sample!O26),"",(Sample!O26))</f>
        <v/>
      </c>
      <c r="S3" s="270" t="str">
        <f>IF(ISBLANK(Sample!P26),"",(Sample!P26))</f>
        <v/>
      </c>
      <c r="T3" s="270" t="str">
        <f>IF(ISBLANK(Sample!Q26),"",(Sample!Q26))</f>
        <v/>
      </c>
      <c r="U3" s="270" t="str">
        <f>IF(ISBLANK(Sample!R26),"",(Sample!R26))</f>
        <v/>
      </c>
      <c r="V3" s="270" t="str">
        <f>IF(ISBLANK(Sample!S26),"",(Sample!S26))</f>
        <v/>
      </c>
      <c r="W3" s="270" t="str">
        <f>IF(ISBLANK(Sample!T26),"",(Sample!T26))</f>
        <v/>
      </c>
      <c r="X3" s="270" t="str">
        <f>IF(ISBLANK(Sample!U26),"",(Sample!U26))</f>
        <v/>
      </c>
      <c r="Y3" s="270" t="str">
        <f>IF(ISBLANK(Sample!V26),"",(Sample!V26))</f>
        <v/>
      </c>
      <c r="Z3" s="270" t="str">
        <f>IF(ISBLANK(Sample!W26),"",(Sample!W26))</f>
        <v/>
      </c>
      <c r="AA3" s="270" t="str">
        <f>IF(ISBLANK(Sample!X26),"",(Sample!X26))</f>
        <v/>
      </c>
      <c r="AB3" s="270" t="str">
        <f>IF(ISBLANK(Sample!Y26),"",(Sample!Y26))</f>
        <v/>
      </c>
      <c r="AC3" s="270" t="str">
        <f>IF(ISBLANK(Sample!Z26),"",(Sample!Z26))</f>
        <v/>
      </c>
      <c r="AD3" s="270" t="str">
        <f>IF(ISBLANK(Sample!AA26),"",(Sample!AA26))</f>
        <v/>
      </c>
      <c r="AE3" s="270" t="str">
        <f>IF(ISBLANK(Sample!AB26),"",(Sample!AB26))</f>
        <v/>
      </c>
      <c r="AF3" s="270" t="str">
        <f>IF(ISBLANK(Sample!AC26),"",(Sample!AC26))</f>
        <v/>
      </c>
      <c r="AG3" s="270" t="str">
        <f>IF(ISBLANK(Sample!AD26),"",(Sample!AD26))</f>
        <v/>
      </c>
      <c r="AH3" s="270" t="str">
        <f>IF(ISBLANK(Sample!AE26),"",(Sample!AE26))</f>
        <v/>
      </c>
      <c r="AI3" s="34"/>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1"/>
    </row>
    <row r="4" spans="1:70" s="3" customFormat="1" ht="12.75" customHeight="1" x14ac:dyDescent="0.2">
      <c r="A4" s="373" t="s">
        <v>105</v>
      </c>
      <c r="B4" s="370"/>
      <c r="C4" s="163" t="s">
        <v>106</v>
      </c>
      <c r="D4" s="47" t="s">
        <v>47</v>
      </c>
      <c r="E4" s="270" t="str">
        <f>IF(ISBLANK(Sample!B25),"",(Sample!B25))</f>
        <v/>
      </c>
      <c r="F4" s="270" t="str">
        <f>IF(ISBLANK(Sample!C25),"",(Sample!C25))</f>
        <v/>
      </c>
      <c r="G4" s="270" t="str">
        <f>IF(ISBLANK(Sample!D25),"",(Sample!D25))</f>
        <v/>
      </c>
      <c r="H4" s="270" t="str">
        <f>IF(ISBLANK(Sample!E25),"",(Sample!E25))</f>
        <v/>
      </c>
      <c r="I4" s="270" t="str">
        <f>IF(ISBLANK(Sample!F25),"",(Sample!F25))</f>
        <v/>
      </c>
      <c r="J4" s="270" t="str">
        <f>IF(ISBLANK(Sample!G25),"",(Sample!G25))</f>
        <v/>
      </c>
      <c r="K4" s="270" t="str">
        <f>IF(ISBLANK(Sample!H25),"",(Sample!H25))</f>
        <v/>
      </c>
      <c r="L4" s="270" t="str">
        <f>IF(ISBLANK(Sample!I25),"",(Sample!I25))</f>
        <v/>
      </c>
      <c r="M4" s="270" t="str">
        <f>IF(ISBLANK(Sample!J25),"",(Sample!J25))</f>
        <v/>
      </c>
      <c r="N4" s="270" t="str">
        <f>IF(ISBLANK(Sample!K25),"",(Sample!K25))</f>
        <v/>
      </c>
      <c r="O4" s="270" t="str">
        <f>IF(ISBLANK(Sample!L25),"",(Sample!L25))</f>
        <v/>
      </c>
      <c r="P4" s="270" t="str">
        <f>IF(ISBLANK(Sample!M25),"",(Sample!M25))</f>
        <v/>
      </c>
      <c r="Q4" s="270" t="str">
        <f>IF(ISBLANK(Sample!N25),"",(Sample!N25))</f>
        <v/>
      </c>
      <c r="R4" s="270" t="str">
        <f>IF(ISBLANK(Sample!O25),"",(Sample!O25))</f>
        <v/>
      </c>
      <c r="S4" s="270" t="str">
        <f>IF(ISBLANK(Sample!P25),"",(Sample!P25))</f>
        <v/>
      </c>
      <c r="T4" s="270" t="str">
        <f>IF(ISBLANK(Sample!Q25),"",(Sample!Q25))</f>
        <v/>
      </c>
      <c r="U4" s="270" t="str">
        <f>IF(ISBLANK(Sample!R25),"",(Sample!R25))</f>
        <v/>
      </c>
      <c r="V4" s="270" t="str">
        <f>IF(ISBLANK(Sample!S25),"",(Sample!S25))</f>
        <v/>
      </c>
      <c r="W4" s="270" t="str">
        <f>IF(ISBLANK(Sample!T25),"",(Sample!T25))</f>
        <v/>
      </c>
      <c r="X4" s="270" t="str">
        <f>IF(ISBLANK(Sample!U25),"",(Sample!U25))</f>
        <v/>
      </c>
      <c r="Y4" s="270" t="str">
        <f>IF(ISBLANK(Sample!V25),"",(Sample!V25))</f>
        <v/>
      </c>
      <c r="Z4" s="270" t="str">
        <f>IF(ISBLANK(Sample!W25),"",(Sample!W25))</f>
        <v/>
      </c>
      <c r="AA4" s="270" t="str">
        <f>IF(ISBLANK(Sample!X25),"",(Sample!X25))</f>
        <v/>
      </c>
      <c r="AB4" s="270" t="str">
        <f>IF(ISBLANK(Sample!Y25),"",(Sample!Y25))</f>
        <v/>
      </c>
      <c r="AC4" s="270" t="str">
        <f>IF(ISBLANK(Sample!Z25),"",(Sample!Z25))</f>
        <v/>
      </c>
      <c r="AD4" s="270" t="str">
        <f>IF(ISBLANK(Sample!AA25),"",(Sample!AA25))</f>
        <v/>
      </c>
      <c r="AE4" s="270" t="str">
        <f>IF(ISBLANK(Sample!AB25),"",(Sample!AB25))</f>
        <v/>
      </c>
      <c r="AF4" s="270" t="str">
        <f>IF(ISBLANK(Sample!AC25),"",(Sample!AC25))</f>
        <v/>
      </c>
      <c r="AG4" s="270" t="str">
        <f>IF(ISBLANK(Sample!AD25),"",(Sample!AD25))</f>
        <v/>
      </c>
      <c r="AH4" s="270" t="str">
        <f>IF(ISBLANK(Sample!AE25),"",(Sample!AE25))</f>
        <v/>
      </c>
      <c r="AI4" s="34"/>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1"/>
    </row>
    <row r="5" spans="1:70" s="3" customFormat="1" ht="12.75" customHeight="1" x14ac:dyDescent="0.2">
      <c r="A5" s="365" t="s">
        <v>65</v>
      </c>
      <c r="B5" s="366"/>
      <c r="C5" s="352" t="s">
        <v>65</v>
      </c>
      <c r="D5" s="48" t="s">
        <v>37</v>
      </c>
      <c r="E5" s="270" t="str">
        <f>IF(ISBLANK(Sample!B24),"",(Sample!B24))</f>
        <v/>
      </c>
      <c r="F5" s="270" t="str">
        <f>IF(ISBLANK(Sample!C24),"",(Sample!C24))</f>
        <v/>
      </c>
      <c r="G5" s="270" t="str">
        <f>IF(ISBLANK(Sample!D24),"",(Sample!D24))</f>
        <v/>
      </c>
      <c r="H5" s="270" t="str">
        <f>IF(ISBLANK(Sample!E24),"",(Sample!E24))</f>
        <v/>
      </c>
      <c r="I5" s="270" t="str">
        <f>IF(ISBLANK(Sample!F24),"",(Sample!F24))</f>
        <v/>
      </c>
      <c r="J5" s="270" t="str">
        <f>IF(ISBLANK(Sample!G24),"",(Sample!G24))</f>
        <v/>
      </c>
      <c r="K5" s="270" t="str">
        <f>IF(ISBLANK(Sample!H24),"",(Sample!H24))</f>
        <v/>
      </c>
      <c r="L5" s="270" t="str">
        <f>IF(ISBLANK(Sample!I24),"",(Sample!I24))</f>
        <v/>
      </c>
      <c r="M5" s="270" t="str">
        <f>IF(ISBLANK(Sample!J24),"",(Sample!J24))</f>
        <v/>
      </c>
      <c r="N5" s="270" t="str">
        <f>IF(ISBLANK(Sample!K24),"",(Sample!K24))</f>
        <v/>
      </c>
      <c r="O5" s="270" t="str">
        <f>IF(ISBLANK(Sample!L24),"",(Sample!L24))</f>
        <v/>
      </c>
      <c r="P5" s="270" t="str">
        <f>IF(ISBLANK(Sample!M24),"",(Sample!M24))</f>
        <v/>
      </c>
      <c r="Q5" s="270" t="str">
        <f>IF(ISBLANK(Sample!N24),"",(Sample!N24))</f>
        <v/>
      </c>
      <c r="R5" s="270" t="str">
        <f>IF(ISBLANK(Sample!O24),"",(Sample!O24))</f>
        <v/>
      </c>
      <c r="S5" s="270" t="str">
        <f>IF(ISBLANK(Sample!P24),"",(Sample!P24))</f>
        <v/>
      </c>
      <c r="T5" s="270" t="str">
        <f>IF(ISBLANK(Sample!Q24),"",(Sample!Q24))</f>
        <v/>
      </c>
      <c r="U5" s="270" t="str">
        <f>IF(ISBLANK(Sample!R24),"",(Sample!R24))</f>
        <v/>
      </c>
      <c r="V5" s="270" t="str">
        <f>IF(ISBLANK(Sample!S24),"",(Sample!S24))</f>
        <v/>
      </c>
      <c r="W5" s="270" t="str">
        <f>IF(ISBLANK(Sample!T24),"",(Sample!T24))</f>
        <v/>
      </c>
      <c r="X5" s="270" t="str">
        <f>IF(ISBLANK(Sample!U24),"",(Sample!U24))</f>
        <v/>
      </c>
      <c r="Y5" s="270" t="str">
        <f>IF(ISBLANK(Sample!V24),"",(Sample!V24))</f>
        <v/>
      </c>
      <c r="Z5" s="270" t="str">
        <f>IF(ISBLANK(Sample!W24),"",(Sample!W24))</f>
        <v/>
      </c>
      <c r="AA5" s="270" t="str">
        <f>IF(ISBLANK(Sample!X24),"",(Sample!X24))</f>
        <v/>
      </c>
      <c r="AB5" s="270" t="str">
        <f>IF(ISBLANK(Sample!Y24),"",(Sample!Y24))</f>
        <v/>
      </c>
      <c r="AC5" s="270" t="str">
        <f>IF(ISBLANK(Sample!Z24),"",(Sample!Z24))</f>
        <v/>
      </c>
      <c r="AD5" s="270" t="str">
        <f>IF(ISBLANK(Sample!AA24),"",(Sample!AA24))</f>
        <v/>
      </c>
      <c r="AE5" s="270" t="str">
        <f>IF(ISBLANK(Sample!AB24),"",(Sample!AB24))</f>
        <v/>
      </c>
      <c r="AF5" s="270" t="str">
        <f>IF(ISBLANK(Sample!AC24),"",(Sample!AC24))</f>
        <v/>
      </c>
      <c r="AG5" s="270" t="str">
        <f>IF(ISBLANK(Sample!AD24),"",(Sample!AD24))</f>
        <v/>
      </c>
      <c r="AH5" s="270" t="str">
        <f>IF(ISBLANK(Sample!AE24),"",(Sample!AE24))</f>
        <v/>
      </c>
      <c r="AI5" s="3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1"/>
    </row>
    <row r="6" spans="1:70" s="3" customFormat="1" x14ac:dyDescent="0.2">
      <c r="A6" s="367" t="s">
        <v>66</v>
      </c>
      <c r="B6" s="368"/>
      <c r="C6" s="336"/>
      <c r="D6" s="47" t="s">
        <v>53</v>
      </c>
      <c r="E6" s="44"/>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4"/>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1"/>
    </row>
    <row r="7" spans="1:70" s="15" customFormat="1" x14ac:dyDescent="0.2">
      <c r="A7" s="211"/>
      <c r="B7" s="212" t="s">
        <v>39</v>
      </c>
      <c r="C7" s="223" t="s">
        <v>97</v>
      </c>
      <c r="D7" s="223" t="s">
        <v>0</v>
      </c>
      <c r="E7" s="55" t="s">
        <v>59</v>
      </c>
      <c r="F7" s="55" t="s">
        <v>59</v>
      </c>
      <c r="G7" s="55" t="s">
        <v>59</v>
      </c>
      <c r="H7" s="55" t="s">
        <v>59</v>
      </c>
      <c r="I7" s="55" t="s">
        <v>59</v>
      </c>
      <c r="J7" s="55" t="s">
        <v>59</v>
      </c>
      <c r="K7" s="55" t="s">
        <v>59</v>
      </c>
      <c r="L7" s="55" t="s">
        <v>59</v>
      </c>
      <c r="M7" s="55" t="s">
        <v>59</v>
      </c>
      <c r="N7" s="55" t="s">
        <v>59</v>
      </c>
      <c r="O7" s="55" t="s">
        <v>59</v>
      </c>
      <c r="P7" s="55" t="s">
        <v>59</v>
      </c>
      <c r="Q7" s="55" t="s">
        <v>59</v>
      </c>
      <c r="R7" s="55" t="s">
        <v>59</v>
      </c>
      <c r="S7" s="55" t="s">
        <v>59</v>
      </c>
      <c r="T7" s="55" t="s">
        <v>59</v>
      </c>
      <c r="U7" s="55" t="s">
        <v>59</v>
      </c>
      <c r="V7" s="55" t="s">
        <v>59</v>
      </c>
      <c r="W7" s="55" t="s">
        <v>59</v>
      </c>
      <c r="X7" s="55" t="s">
        <v>59</v>
      </c>
      <c r="Y7" s="55" t="s">
        <v>59</v>
      </c>
      <c r="Z7" s="55" t="s">
        <v>59</v>
      </c>
      <c r="AA7" s="55" t="s">
        <v>59</v>
      </c>
      <c r="AB7" s="55" t="s">
        <v>59</v>
      </c>
      <c r="AC7" s="55" t="s">
        <v>59</v>
      </c>
      <c r="AD7" s="55" t="s">
        <v>59</v>
      </c>
      <c r="AE7" s="55" t="s">
        <v>59</v>
      </c>
      <c r="AF7" s="55" t="s">
        <v>59</v>
      </c>
      <c r="AG7" s="55" t="s">
        <v>59</v>
      </c>
      <c r="AH7" s="55" t="s">
        <v>59</v>
      </c>
      <c r="AI7" s="41" t="s">
        <v>72</v>
      </c>
      <c r="AJ7" s="41" t="s">
        <v>442</v>
      </c>
      <c r="AK7" s="41" t="s">
        <v>71</v>
      </c>
    </row>
    <row r="8" spans="1:70" ht="38.25" x14ac:dyDescent="0.2">
      <c r="A8" s="224" t="s">
        <v>13</v>
      </c>
      <c r="B8" s="178" t="s">
        <v>412</v>
      </c>
      <c r="C8" s="184" t="s">
        <v>123</v>
      </c>
      <c r="D8" s="313" t="s">
        <v>124</v>
      </c>
      <c r="E8" s="38" t="str">
        <f>IF(OR(Sample!B41=0, Sample!B41="NULL"),"x","y")</f>
        <v>x</v>
      </c>
      <c r="F8" s="38" t="str">
        <f>IF(OR(Sample!C41=0, Sample!C41="NULL"),"x","y")</f>
        <v>x</v>
      </c>
      <c r="G8" s="38" t="str">
        <f>IF(OR(Sample!D41=0, Sample!D41="NULL"),"x","y")</f>
        <v>x</v>
      </c>
      <c r="H8" s="38" t="str">
        <f>IF(OR(Sample!E41=0, Sample!E41="NULL"),"x","y")</f>
        <v>x</v>
      </c>
      <c r="I8" s="38" t="str">
        <f>IF(OR(Sample!F41=0, Sample!F41="NULL"),"x","y")</f>
        <v>x</v>
      </c>
      <c r="J8" s="38" t="str">
        <f>IF(OR(Sample!G41=0, Sample!G41="NULL"),"x","y")</f>
        <v>x</v>
      </c>
      <c r="K8" s="38" t="str">
        <f>IF(OR(Sample!H41=0, Sample!H41="NULL"),"x","y")</f>
        <v>x</v>
      </c>
      <c r="L8" s="38" t="str">
        <f>IF(OR(Sample!I41=0, Sample!I41="NULL"),"x","y")</f>
        <v>x</v>
      </c>
      <c r="M8" s="38" t="str">
        <f>IF(OR(Sample!J41=0, Sample!J41="NULL"),"x","y")</f>
        <v>x</v>
      </c>
      <c r="N8" s="38" t="str">
        <f>IF(OR(Sample!K41=0, Sample!K41="NULL"),"x","y")</f>
        <v>x</v>
      </c>
      <c r="O8" s="38" t="str">
        <f>IF(OR(Sample!L41=0, Sample!L41="NULL"),"x","y")</f>
        <v>x</v>
      </c>
      <c r="P8" s="38" t="str">
        <f>IF(OR(Sample!M41=0, Sample!M41="NULL"),"x","y")</f>
        <v>x</v>
      </c>
      <c r="Q8" s="38" t="str">
        <f>IF(OR(Sample!N41=0, Sample!N41="NULL"),"x","y")</f>
        <v>x</v>
      </c>
      <c r="R8" s="38" t="str">
        <f>IF(OR(Sample!O41=0, Sample!O41="NULL"),"x","y")</f>
        <v>x</v>
      </c>
      <c r="S8" s="38" t="str">
        <f>IF(OR(Sample!P41=0, Sample!P41="NULL"),"x","y")</f>
        <v>x</v>
      </c>
      <c r="T8" s="38" t="str">
        <f>IF(OR(Sample!Q41=0, Sample!Q41="NULL"),"x","y")</f>
        <v>x</v>
      </c>
      <c r="U8" s="38" t="str">
        <f>IF(OR(Sample!R41=0, Sample!R41="NULL"),"x","y")</f>
        <v>x</v>
      </c>
      <c r="V8" s="38" t="str">
        <f>IF(OR(Sample!S41=0, Sample!S41="NULL"),"x","y")</f>
        <v>x</v>
      </c>
      <c r="W8" s="38" t="str">
        <f>IF(OR(Sample!T41=0, Sample!T41="NULL"),"x","y")</f>
        <v>x</v>
      </c>
      <c r="X8" s="38" t="str">
        <f>IF(OR(Sample!U41=0, Sample!U41="NULL"),"x","y")</f>
        <v>x</v>
      </c>
      <c r="Y8" s="38" t="str">
        <f>IF(OR(Sample!V41=0, Sample!V41="NULL"),"x","y")</f>
        <v>x</v>
      </c>
      <c r="Z8" s="38" t="str">
        <f>IF(OR(Sample!W41=0, Sample!W41="NULL"),"x","y")</f>
        <v>x</v>
      </c>
      <c r="AA8" s="38" t="str">
        <f>IF(OR(Sample!X41=0, Sample!X41="NULL"),"x","y")</f>
        <v>x</v>
      </c>
      <c r="AB8" s="38" t="str">
        <f>IF(OR(Sample!Y41=0, Sample!Y41="NULL"),"x","y")</f>
        <v>x</v>
      </c>
      <c r="AC8" s="38" t="str">
        <f>IF(OR(Sample!Z41=0, Sample!Z41="NULL"),"x","y")</f>
        <v>x</v>
      </c>
      <c r="AD8" s="38" t="str">
        <f>IF(OR(Sample!AA41=0, Sample!AA41="NULL"),"x","y")</f>
        <v>x</v>
      </c>
      <c r="AE8" s="38" t="str">
        <f>IF(OR(Sample!AB41=0, Sample!AB41="NULL"),"x","y")</f>
        <v>x</v>
      </c>
      <c r="AF8" s="38" t="str">
        <f>IF(OR(Sample!AC41=0, Sample!AC41="NULL"),"x","y")</f>
        <v>x</v>
      </c>
      <c r="AG8" s="38" t="str">
        <f>IF(OR(Sample!AD41=0, Sample!AD41="NULL"),"x","y")</f>
        <v>x</v>
      </c>
      <c r="AH8" s="38" t="str">
        <f>IF(OR(Sample!AE41=0, Sample!AE41="NULL"),"x","y")</f>
        <v>x</v>
      </c>
      <c r="AI8" s="77" t="s">
        <v>58</v>
      </c>
      <c r="AJ8" s="42" t="s">
        <v>58</v>
      </c>
      <c r="AK8" s="42" t="s">
        <v>58</v>
      </c>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0" ht="48" x14ac:dyDescent="0.2">
      <c r="A9" s="213" t="s">
        <v>14</v>
      </c>
      <c r="B9" s="178" t="s">
        <v>191</v>
      </c>
      <c r="C9" s="184" t="s">
        <v>413</v>
      </c>
      <c r="D9" s="313" t="s">
        <v>125</v>
      </c>
      <c r="E9" s="36" t="str">
        <f>IF(E8= "x","x","")</f>
        <v>x</v>
      </c>
      <c r="F9" s="36" t="str">
        <f t="shared" ref="F9:AH9" si="1">IF(F8= "x","x","")</f>
        <v>x</v>
      </c>
      <c r="G9" s="36" t="str">
        <f t="shared" si="1"/>
        <v>x</v>
      </c>
      <c r="H9" s="36" t="str">
        <f t="shared" si="1"/>
        <v>x</v>
      </c>
      <c r="I9" s="36" t="str">
        <f t="shared" si="1"/>
        <v>x</v>
      </c>
      <c r="J9" s="36" t="str">
        <f t="shared" si="1"/>
        <v>x</v>
      </c>
      <c r="K9" s="36" t="str">
        <f t="shared" si="1"/>
        <v>x</v>
      </c>
      <c r="L9" s="36" t="str">
        <f t="shared" si="1"/>
        <v>x</v>
      </c>
      <c r="M9" s="36" t="str">
        <f t="shared" si="1"/>
        <v>x</v>
      </c>
      <c r="N9" s="36" t="str">
        <f t="shared" si="1"/>
        <v>x</v>
      </c>
      <c r="O9" s="36" t="str">
        <f t="shared" si="1"/>
        <v>x</v>
      </c>
      <c r="P9" s="36" t="str">
        <f t="shared" si="1"/>
        <v>x</v>
      </c>
      <c r="Q9" s="36" t="str">
        <f t="shared" si="1"/>
        <v>x</v>
      </c>
      <c r="R9" s="36" t="str">
        <f t="shared" si="1"/>
        <v>x</v>
      </c>
      <c r="S9" s="36" t="str">
        <f t="shared" si="1"/>
        <v>x</v>
      </c>
      <c r="T9" s="36" t="str">
        <f t="shared" si="1"/>
        <v>x</v>
      </c>
      <c r="U9" s="36" t="str">
        <f t="shared" si="1"/>
        <v>x</v>
      </c>
      <c r="V9" s="36" t="str">
        <f t="shared" si="1"/>
        <v>x</v>
      </c>
      <c r="W9" s="36" t="str">
        <f t="shared" si="1"/>
        <v>x</v>
      </c>
      <c r="X9" s="36" t="str">
        <f t="shared" si="1"/>
        <v>x</v>
      </c>
      <c r="Y9" s="36" t="str">
        <f t="shared" si="1"/>
        <v>x</v>
      </c>
      <c r="Z9" s="36" t="str">
        <f t="shared" si="1"/>
        <v>x</v>
      </c>
      <c r="AA9" s="36" t="str">
        <f t="shared" si="1"/>
        <v>x</v>
      </c>
      <c r="AB9" s="36" t="str">
        <f t="shared" si="1"/>
        <v>x</v>
      </c>
      <c r="AC9" s="36" t="str">
        <f t="shared" si="1"/>
        <v>x</v>
      </c>
      <c r="AD9" s="36" t="str">
        <f t="shared" si="1"/>
        <v>x</v>
      </c>
      <c r="AE9" s="36" t="str">
        <f t="shared" si="1"/>
        <v>x</v>
      </c>
      <c r="AF9" s="36" t="str">
        <f t="shared" si="1"/>
        <v>x</v>
      </c>
      <c r="AG9" s="36" t="str">
        <f t="shared" si="1"/>
        <v>x</v>
      </c>
      <c r="AH9" s="36" t="str">
        <f t="shared" si="1"/>
        <v>x</v>
      </c>
      <c r="AI9" s="77"/>
      <c r="AJ9" s="42"/>
      <c r="AK9" s="4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70" ht="25.5" x14ac:dyDescent="0.2">
      <c r="A10" s="213" t="s">
        <v>15</v>
      </c>
      <c r="B10" s="178" t="s">
        <v>126</v>
      </c>
      <c r="C10" s="184" t="s">
        <v>249</v>
      </c>
      <c r="D10" s="313" t="s">
        <v>117</v>
      </c>
      <c r="E10" s="36" t="str">
        <f>IF(E8="x","x",IF(Sample!B54="","",IF(Sample!B54="yes","y",IF(Sample!B60="n","n","x"))))</f>
        <v>x</v>
      </c>
      <c r="F10" s="36" t="str">
        <f>IF(F8="x","x",IF(Sample!C54="","",IF(Sample!C54="yes","y",IF(Sample!C60="n","n","x"))))</f>
        <v>x</v>
      </c>
      <c r="G10" s="36" t="str">
        <f>IF(G8="x","x",IF(Sample!D54="","",IF(Sample!D54="yes","y",IF(Sample!D60="n","n","x"))))</f>
        <v>x</v>
      </c>
      <c r="H10" s="36" t="str">
        <f>IF(H8="x","x",IF(Sample!E54="","",IF(Sample!E54="yes","y",IF(Sample!E60="n","n","x"))))</f>
        <v>x</v>
      </c>
      <c r="I10" s="36" t="str">
        <f>IF(I8="x","x",IF(Sample!F54="","",IF(Sample!F54="yes","y",IF(Sample!F60="n","n","x"))))</f>
        <v>x</v>
      </c>
      <c r="J10" s="36" t="str">
        <f>IF(J8="x","x",IF(Sample!G54="","",IF(Sample!G54="yes","y",IF(Sample!G60="n","n","x"))))</f>
        <v>x</v>
      </c>
      <c r="K10" s="36" t="str">
        <f>IF(K8="x","x",IF(Sample!H54="","",IF(Sample!H54="yes","y",IF(Sample!H60="n","n","x"))))</f>
        <v>x</v>
      </c>
      <c r="L10" s="36" t="str">
        <f>IF(L8="x","x",IF(Sample!I54="","",IF(Sample!I54="yes","y",IF(Sample!I60="n","n","x"))))</f>
        <v>x</v>
      </c>
      <c r="M10" s="36" t="str">
        <f>IF(M8="x","x",IF(Sample!J54="","",IF(Sample!J54="yes","y",IF(Sample!J60="n","n","x"))))</f>
        <v>x</v>
      </c>
      <c r="N10" s="36" t="str">
        <f>IF(N8="x","x",IF(Sample!K54="","",IF(Sample!K54="yes","y",IF(Sample!K60="n","n","x"))))</f>
        <v>x</v>
      </c>
      <c r="O10" s="36" t="str">
        <f>IF(O8="x","x",IF(Sample!L54="","",IF(Sample!L54="yes","y",IF(Sample!L60="n","n","x"))))</f>
        <v>x</v>
      </c>
      <c r="P10" s="36" t="str">
        <f>IF(P8="x","x",IF(Sample!M54="","",IF(Sample!M54="yes","y",IF(Sample!M60="n","n","x"))))</f>
        <v>x</v>
      </c>
      <c r="Q10" s="36" t="str">
        <f>IF(Q8="x","x",IF(Sample!N54="","",IF(Sample!N54="yes","y",IF(Sample!N60="n","n","x"))))</f>
        <v>x</v>
      </c>
      <c r="R10" s="36" t="str">
        <f>IF(R8="x","x",IF(Sample!O54="","",IF(Sample!O54="yes","y",IF(Sample!O60="n","n","x"))))</f>
        <v>x</v>
      </c>
      <c r="S10" s="36" t="str">
        <f>IF(S8="x","x",IF(Sample!P54="","",IF(Sample!P54="yes","y",IF(Sample!P60="n","n","x"))))</f>
        <v>x</v>
      </c>
      <c r="T10" s="36" t="str">
        <f>IF(T8="x","x",IF(Sample!Q54="","",IF(Sample!Q54="yes","y",IF(Sample!Q60="n","n","x"))))</f>
        <v>x</v>
      </c>
      <c r="U10" s="36" t="str">
        <f>IF(U8="x","x",IF(Sample!R54="","",IF(Sample!R54="yes","y",IF(Sample!R60="n","n","x"))))</f>
        <v>x</v>
      </c>
      <c r="V10" s="36" t="str">
        <f>IF(V8="x","x",IF(Sample!S54="","",IF(Sample!S54="yes","y",IF(Sample!S60="n","n","x"))))</f>
        <v>x</v>
      </c>
      <c r="W10" s="36" t="str">
        <f>IF(W8="x","x",IF(Sample!T54="","",IF(Sample!T54="yes","y",IF(Sample!T60="n","n","x"))))</f>
        <v>x</v>
      </c>
      <c r="X10" s="36" t="str">
        <f>IF(X8="x","x",IF(Sample!U54="","",IF(Sample!U54="yes","y",IF(Sample!U60="n","n","x"))))</f>
        <v>x</v>
      </c>
      <c r="Y10" s="36" t="str">
        <f>IF(Y8="x","x",IF(Sample!V54="","",IF(Sample!V54="yes","y",IF(Sample!V60="n","n","x"))))</f>
        <v>x</v>
      </c>
      <c r="Z10" s="36" t="str">
        <f>IF(Z8="x","x",IF(Sample!W54="","",IF(Sample!W54="yes","y",IF(Sample!W60="n","n","x"))))</f>
        <v>x</v>
      </c>
      <c r="AA10" s="36" t="str">
        <f>IF(AA8="x","x",IF(Sample!X54="","",IF(Sample!X54="yes","y",IF(Sample!X60="n","n","x"))))</f>
        <v>x</v>
      </c>
      <c r="AB10" s="36" t="str">
        <f>IF(AB8="x","x",IF(Sample!Y54="","",IF(Sample!Y54="yes","y",IF(Sample!Y60="n","n","x"))))</f>
        <v>x</v>
      </c>
      <c r="AC10" s="36" t="str">
        <f>IF(AC8="x","x",IF(Sample!Z54="","",IF(Sample!Z54="yes","y",IF(Sample!Z60="n","n","x"))))</f>
        <v>x</v>
      </c>
      <c r="AD10" s="36" t="str">
        <f>IF(AD8="x","x",IF(Sample!AA54="","",IF(Sample!AA54="yes","y",IF(Sample!AA60="n","n","x"))))</f>
        <v>x</v>
      </c>
      <c r="AE10" s="36" t="str">
        <f>IF(AE8="x","x",IF(Sample!AB54="","",IF(Sample!AB54="yes","y",IF(Sample!AB60="n","n","x"))))</f>
        <v>x</v>
      </c>
      <c r="AF10" s="36" t="str">
        <f>IF(AF8="x","x",IF(Sample!AC54="","",IF(Sample!AC54="yes","y",IF(Sample!AC60="n","n","x"))))</f>
        <v>x</v>
      </c>
      <c r="AG10" s="36" t="str">
        <f>IF(AG8="x","x",IF(Sample!AD54="","",IF(Sample!AD54="yes","y",IF(Sample!AD60="n","n","x"))))</f>
        <v>x</v>
      </c>
      <c r="AH10" s="36" t="str">
        <f>IF(AH8="x","x",IF(Sample!AE54="","",IF(Sample!AE54="yes","y",IF(Sample!AE60="n","n","x"))))</f>
        <v>x</v>
      </c>
      <c r="AI10" s="359"/>
      <c r="AJ10" s="359"/>
      <c r="AK10" s="359"/>
      <c r="AL10" s="7" t="str">
        <f t="shared" ref="AL10" si="2">IF(AL9 = "n","x","")</f>
        <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70" ht="25.5" x14ac:dyDescent="0.2">
      <c r="A11" s="214" t="s">
        <v>16</v>
      </c>
      <c r="B11" s="178" t="s">
        <v>127</v>
      </c>
      <c r="C11" s="184" t="s">
        <v>250</v>
      </c>
      <c r="D11" s="313" t="s">
        <v>128</v>
      </c>
      <c r="E11" s="36" t="str">
        <f>IF(E8= "x","x","")</f>
        <v>x</v>
      </c>
      <c r="F11" s="36" t="str">
        <f t="shared" ref="F11:AH11" si="3">IF(F8= "x","x","")</f>
        <v>x</v>
      </c>
      <c r="G11" s="36" t="str">
        <f t="shared" si="3"/>
        <v>x</v>
      </c>
      <c r="H11" s="36" t="str">
        <f t="shared" si="3"/>
        <v>x</v>
      </c>
      <c r="I11" s="36" t="str">
        <f t="shared" si="3"/>
        <v>x</v>
      </c>
      <c r="J11" s="36" t="str">
        <f t="shared" si="3"/>
        <v>x</v>
      </c>
      <c r="K11" s="36" t="str">
        <f t="shared" si="3"/>
        <v>x</v>
      </c>
      <c r="L11" s="36" t="str">
        <f t="shared" si="3"/>
        <v>x</v>
      </c>
      <c r="M11" s="36" t="str">
        <f t="shared" si="3"/>
        <v>x</v>
      </c>
      <c r="N11" s="36" t="str">
        <f t="shared" si="3"/>
        <v>x</v>
      </c>
      <c r="O11" s="36" t="str">
        <f t="shared" si="3"/>
        <v>x</v>
      </c>
      <c r="P11" s="36" t="str">
        <f t="shared" si="3"/>
        <v>x</v>
      </c>
      <c r="Q11" s="36" t="str">
        <f t="shared" si="3"/>
        <v>x</v>
      </c>
      <c r="R11" s="36" t="str">
        <f t="shared" si="3"/>
        <v>x</v>
      </c>
      <c r="S11" s="36" t="str">
        <f t="shared" si="3"/>
        <v>x</v>
      </c>
      <c r="T11" s="36" t="str">
        <f t="shared" si="3"/>
        <v>x</v>
      </c>
      <c r="U11" s="36" t="str">
        <f t="shared" si="3"/>
        <v>x</v>
      </c>
      <c r="V11" s="36" t="str">
        <f t="shared" si="3"/>
        <v>x</v>
      </c>
      <c r="W11" s="36" t="str">
        <f t="shared" si="3"/>
        <v>x</v>
      </c>
      <c r="X11" s="36" t="str">
        <f t="shared" si="3"/>
        <v>x</v>
      </c>
      <c r="Y11" s="36" t="str">
        <f t="shared" si="3"/>
        <v>x</v>
      </c>
      <c r="Z11" s="36" t="str">
        <f t="shared" si="3"/>
        <v>x</v>
      </c>
      <c r="AA11" s="36" t="str">
        <f t="shared" si="3"/>
        <v>x</v>
      </c>
      <c r="AB11" s="36" t="str">
        <f t="shared" si="3"/>
        <v>x</v>
      </c>
      <c r="AC11" s="36" t="str">
        <f t="shared" si="3"/>
        <v>x</v>
      </c>
      <c r="AD11" s="36" t="str">
        <f t="shared" si="3"/>
        <v>x</v>
      </c>
      <c r="AE11" s="36" t="str">
        <f t="shared" si="3"/>
        <v>x</v>
      </c>
      <c r="AF11" s="36" t="str">
        <f t="shared" si="3"/>
        <v>x</v>
      </c>
      <c r="AG11" s="36" t="str">
        <f t="shared" si="3"/>
        <v>x</v>
      </c>
      <c r="AH11" s="36" t="str">
        <f t="shared" si="3"/>
        <v>x</v>
      </c>
      <c r="AI11" s="359"/>
      <c r="AJ11" s="359"/>
      <c r="AK11" s="359"/>
      <c r="AL11" s="7" t="str">
        <f t="shared" ref="AL11:AO11" si="4">IF(AL9 = "n","x","")</f>
        <v/>
      </c>
      <c r="AM11" s="7" t="str">
        <f t="shared" si="4"/>
        <v/>
      </c>
      <c r="AN11" s="7" t="str">
        <f t="shared" si="4"/>
        <v/>
      </c>
      <c r="AO11" s="7" t="str">
        <f t="shared" si="4"/>
        <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70" ht="48" x14ac:dyDescent="0.2">
      <c r="A12" s="214" t="s">
        <v>17</v>
      </c>
      <c r="B12" s="178" t="s">
        <v>129</v>
      </c>
      <c r="C12" s="184" t="s">
        <v>250</v>
      </c>
      <c r="D12" s="313" t="s">
        <v>130</v>
      </c>
      <c r="E12" s="36" t="str">
        <f>IF(E8= "x","x","")</f>
        <v>x</v>
      </c>
      <c r="F12" s="36" t="str">
        <f t="shared" ref="F12:AH12" si="5">IF(F8= "x","x","")</f>
        <v>x</v>
      </c>
      <c r="G12" s="36" t="str">
        <f t="shared" si="5"/>
        <v>x</v>
      </c>
      <c r="H12" s="36" t="str">
        <f t="shared" si="5"/>
        <v>x</v>
      </c>
      <c r="I12" s="36" t="str">
        <f t="shared" si="5"/>
        <v>x</v>
      </c>
      <c r="J12" s="36" t="str">
        <f t="shared" si="5"/>
        <v>x</v>
      </c>
      <c r="K12" s="36" t="str">
        <f t="shared" si="5"/>
        <v>x</v>
      </c>
      <c r="L12" s="36" t="str">
        <f t="shared" si="5"/>
        <v>x</v>
      </c>
      <c r="M12" s="36" t="str">
        <f t="shared" si="5"/>
        <v>x</v>
      </c>
      <c r="N12" s="36" t="str">
        <f t="shared" si="5"/>
        <v>x</v>
      </c>
      <c r="O12" s="36" t="str">
        <f t="shared" si="5"/>
        <v>x</v>
      </c>
      <c r="P12" s="36" t="str">
        <f t="shared" si="5"/>
        <v>x</v>
      </c>
      <c r="Q12" s="36" t="str">
        <f t="shared" si="5"/>
        <v>x</v>
      </c>
      <c r="R12" s="36" t="str">
        <f t="shared" si="5"/>
        <v>x</v>
      </c>
      <c r="S12" s="36" t="str">
        <f t="shared" si="5"/>
        <v>x</v>
      </c>
      <c r="T12" s="36" t="str">
        <f t="shared" si="5"/>
        <v>x</v>
      </c>
      <c r="U12" s="36" t="str">
        <f t="shared" si="5"/>
        <v>x</v>
      </c>
      <c r="V12" s="36" t="str">
        <f t="shared" si="5"/>
        <v>x</v>
      </c>
      <c r="W12" s="36" t="str">
        <f t="shared" si="5"/>
        <v>x</v>
      </c>
      <c r="X12" s="36" t="str">
        <f t="shared" si="5"/>
        <v>x</v>
      </c>
      <c r="Y12" s="36" t="str">
        <f t="shared" si="5"/>
        <v>x</v>
      </c>
      <c r="Z12" s="36" t="str">
        <f t="shared" si="5"/>
        <v>x</v>
      </c>
      <c r="AA12" s="36" t="str">
        <f t="shared" si="5"/>
        <v>x</v>
      </c>
      <c r="AB12" s="36" t="str">
        <f t="shared" si="5"/>
        <v>x</v>
      </c>
      <c r="AC12" s="36" t="str">
        <f t="shared" si="5"/>
        <v>x</v>
      </c>
      <c r="AD12" s="36" t="str">
        <f t="shared" si="5"/>
        <v>x</v>
      </c>
      <c r="AE12" s="36" t="str">
        <f t="shared" si="5"/>
        <v>x</v>
      </c>
      <c r="AF12" s="36" t="str">
        <f t="shared" si="5"/>
        <v>x</v>
      </c>
      <c r="AG12" s="36" t="str">
        <f t="shared" si="5"/>
        <v>x</v>
      </c>
      <c r="AH12" s="36" t="str">
        <f t="shared" si="5"/>
        <v>x</v>
      </c>
      <c r="AI12" s="359"/>
      <c r="AJ12" s="359"/>
      <c r="AK12" s="359"/>
      <c r="AL12" s="7" t="str">
        <f t="shared" ref="AL12:AQ12" si="6">IF(AL9 = "n","x","")</f>
        <v/>
      </c>
      <c r="AM12" s="7" t="str">
        <f t="shared" si="6"/>
        <v/>
      </c>
      <c r="AN12" s="7" t="str">
        <f t="shared" si="6"/>
        <v/>
      </c>
      <c r="AO12" s="7" t="str">
        <f t="shared" si="6"/>
        <v/>
      </c>
      <c r="AP12" s="7" t="str">
        <f t="shared" si="6"/>
        <v/>
      </c>
      <c r="AQ12" s="7" t="str">
        <f t="shared" si="6"/>
        <v/>
      </c>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70" ht="48" x14ac:dyDescent="0.2">
      <c r="A13" s="214" t="s">
        <v>18</v>
      </c>
      <c r="B13" s="178" t="s">
        <v>375</v>
      </c>
      <c r="C13" s="184" t="s">
        <v>250</v>
      </c>
      <c r="D13" s="313" t="s">
        <v>131</v>
      </c>
      <c r="E13" s="36" t="str">
        <f>IF(E8= "x","x","")</f>
        <v>x</v>
      </c>
      <c r="F13" s="36" t="str">
        <f t="shared" ref="F13:AH13" si="7">IF(F8= "x","x","")</f>
        <v>x</v>
      </c>
      <c r="G13" s="36" t="str">
        <f t="shared" si="7"/>
        <v>x</v>
      </c>
      <c r="H13" s="36" t="str">
        <f t="shared" si="7"/>
        <v>x</v>
      </c>
      <c r="I13" s="36" t="str">
        <f t="shared" si="7"/>
        <v>x</v>
      </c>
      <c r="J13" s="36" t="str">
        <f t="shared" si="7"/>
        <v>x</v>
      </c>
      <c r="K13" s="36" t="str">
        <f t="shared" si="7"/>
        <v>x</v>
      </c>
      <c r="L13" s="36" t="str">
        <f t="shared" si="7"/>
        <v>x</v>
      </c>
      <c r="M13" s="36" t="str">
        <f t="shared" si="7"/>
        <v>x</v>
      </c>
      <c r="N13" s="36" t="str">
        <f t="shared" si="7"/>
        <v>x</v>
      </c>
      <c r="O13" s="36" t="str">
        <f t="shared" si="7"/>
        <v>x</v>
      </c>
      <c r="P13" s="36" t="str">
        <f t="shared" si="7"/>
        <v>x</v>
      </c>
      <c r="Q13" s="36" t="str">
        <f t="shared" si="7"/>
        <v>x</v>
      </c>
      <c r="R13" s="36" t="str">
        <f t="shared" si="7"/>
        <v>x</v>
      </c>
      <c r="S13" s="36" t="str">
        <f t="shared" si="7"/>
        <v>x</v>
      </c>
      <c r="T13" s="36" t="str">
        <f t="shared" si="7"/>
        <v>x</v>
      </c>
      <c r="U13" s="36" t="str">
        <f t="shared" si="7"/>
        <v>x</v>
      </c>
      <c r="V13" s="36" t="str">
        <f t="shared" si="7"/>
        <v>x</v>
      </c>
      <c r="W13" s="36" t="str">
        <f t="shared" si="7"/>
        <v>x</v>
      </c>
      <c r="X13" s="36" t="str">
        <f t="shared" si="7"/>
        <v>x</v>
      </c>
      <c r="Y13" s="36" t="str">
        <f t="shared" si="7"/>
        <v>x</v>
      </c>
      <c r="Z13" s="36" t="str">
        <f t="shared" si="7"/>
        <v>x</v>
      </c>
      <c r="AA13" s="36" t="str">
        <f t="shared" si="7"/>
        <v>x</v>
      </c>
      <c r="AB13" s="36" t="str">
        <f t="shared" si="7"/>
        <v>x</v>
      </c>
      <c r="AC13" s="36" t="str">
        <f t="shared" si="7"/>
        <v>x</v>
      </c>
      <c r="AD13" s="36" t="str">
        <f t="shared" si="7"/>
        <v>x</v>
      </c>
      <c r="AE13" s="36" t="str">
        <f t="shared" si="7"/>
        <v>x</v>
      </c>
      <c r="AF13" s="36" t="str">
        <f t="shared" si="7"/>
        <v>x</v>
      </c>
      <c r="AG13" s="36" t="str">
        <f t="shared" si="7"/>
        <v>x</v>
      </c>
      <c r="AH13" s="36" t="str">
        <f t="shared" si="7"/>
        <v>x</v>
      </c>
      <c r="AI13" s="359"/>
      <c r="AJ13" s="359"/>
      <c r="AK13" s="359"/>
      <c r="AL13" s="7" t="str">
        <f t="shared" ref="AL13" si="8">IF(AL9 = "n","x","")</f>
        <v/>
      </c>
      <c r="AM13" s="7" t="str">
        <f t="shared" ref="AM13" si="9">IF(AM9 = "n","x","")</f>
        <v/>
      </c>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70" ht="24" x14ac:dyDescent="0.2">
      <c r="A14" s="214" t="s">
        <v>9</v>
      </c>
      <c r="B14" s="178" t="s">
        <v>132</v>
      </c>
      <c r="C14" s="184" t="s">
        <v>250</v>
      </c>
      <c r="D14" s="313" t="s">
        <v>133</v>
      </c>
      <c r="E14" s="36" t="str">
        <f>IF(E8= "x","x","")</f>
        <v>x</v>
      </c>
      <c r="F14" s="36" t="str">
        <f t="shared" ref="F14:AH14" si="10">IF(F8= "x","x","")</f>
        <v>x</v>
      </c>
      <c r="G14" s="36" t="str">
        <f t="shared" si="10"/>
        <v>x</v>
      </c>
      <c r="H14" s="36" t="str">
        <f t="shared" si="10"/>
        <v>x</v>
      </c>
      <c r="I14" s="36" t="str">
        <f t="shared" si="10"/>
        <v>x</v>
      </c>
      <c r="J14" s="36" t="str">
        <f t="shared" si="10"/>
        <v>x</v>
      </c>
      <c r="K14" s="36" t="str">
        <f t="shared" si="10"/>
        <v>x</v>
      </c>
      <c r="L14" s="36" t="str">
        <f t="shared" si="10"/>
        <v>x</v>
      </c>
      <c r="M14" s="36" t="str">
        <f t="shared" si="10"/>
        <v>x</v>
      </c>
      <c r="N14" s="36" t="str">
        <f t="shared" si="10"/>
        <v>x</v>
      </c>
      <c r="O14" s="36" t="str">
        <f t="shared" si="10"/>
        <v>x</v>
      </c>
      <c r="P14" s="36" t="str">
        <f t="shared" si="10"/>
        <v>x</v>
      </c>
      <c r="Q14" s="36" t="str">
        <f t="shared" si="10"/>
        <v>x</v>
      </c>
      <c r="R14" s="36" t="str">
        <f t="shared" si="10"/>
        <v>x</v>
      </c>
      <c r="S14" s="36" t="str">
        <f t="shared" si="10"/>
        <v>x</v>
      </c>
      <c r="T14" s="36" t="str">
        <f t="shared" si="10"/>
        <v>x</v>
      </c>
      <c r="U14" s="36" t="str">
        <f t="shared" si="10"/>
        <v>x</v>
      </c>
      <c r="V14" s="36" t="str">
        <f t="shared" si="10"/>
        <v>x</v>
      </c>
      <c r="W14" s="36" t="str">
        <f t="shared" si="10"/>
        <v>x</v>
      </c>
      <c r="X14" s="36" t="str">
        <f t="shared" si="10"/>
        <v>x</v>
      </c>
      <c r="Y14" s="36" t="str">
        <f t="shared" si="10"/>
        <v>x</v>
      </c>
      <c r="Z14" s="36" t="str">
        <f t="shared" si="10"/>
        <v>x</v>
      </c>
      <c r="AA14" s="36" t="str">
        <f t="shared" si="10"/>
        <v>x</v>
      </c>
      <c r="AB14" s="36" t="str">
        <f t="shared" si="10"/>
        <v>x</v>
      </c>
      <c r="AC14" s="36" t="str">
        <f t="shared" si="10"/>
        <v>x</v>
      </c>
      <c r="AD14" s="36" t="str">
        <f t="shared" si="10"/>
        <v>x</v>
      </c>
      <c r="AE14" s="36" t="str">
        <f t="shared" si="10"/>
        <v>x</v>
      </c>
      <c r="AF14" s="36" t="str">
        <f t="shared" si="10"/>
        <v>x</v>
      </c>
      <c r="AG14" s="36" t="str">
        <f t="shared" si="10"/>
        <v>x</v>
      </c>
      <c r="AH14" s="36" t="str">
        <f t="shared" si="10"/>
        <v>x</v>
      </c>
      <c r="AI14" s="359"/>
      <c r="AJ14" s="359"/>
      <c r="AK14" s="359"/>
      <c r="AL14" s="7" t="str">
        <f t="shared" ref="AL14:AM14" si="11">IF(AL9 = "n","x","")</f>
        <v/>
      </c>
      <c r="AM14" s="7" t="str">
        <f t="shared" si="11"/>
        <v/>
      </c>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70" ht="36" x14ac:dyDescent="0.2">
      <c r="A15" s="213" t="s">
        <v>10</v>
      </c>
      <c r="B15" s="178" t="s">
        <v>414</v>
      </c>
      <c r="C15" s="184" t="s">
        <v>251</v>
      </c>
      <c r="D15" s="313" t="s">
        <v>117</v>
      </c>
      <c r="E15" s="36" t="str">
        <f>IF(E8= "x","x","")</f>
        <v>x</v>
      </c>
      <c r="F15" s="36" t="str">
        <f t="shared" ref="F15:AH15" si="12">IF(F8= "x","x","")</f>
        <v>x</v>
      </c>
      <c r="G15" s="36" t="str">
        <f t="shared" si="12"/>
        <v>x</v>
      </c>
      <c r="H15" s="36" t="str">
        <f t="shared" si="12"/>
        <v>x</v>
      </c>
      <c r="I15" s="36" t="str">
        <f t="shared" si="12"/>
        <v>x</v>
      </c>
      <c r="J15" s="36" t="str">
        <f t="shared" si="12"/>
        <v>x</v>
      </c>
      <c r="K15" s="36" t="str">
        <f t="shared" si="12"/>
        <v>x</v>
      </c>
      <c r="L15" s="36" t="str">
        <f t="shared" si="12"/>
        <v>x</v>
      </c>
      <c r="M15" s="36" t="str">
        <f t="shared" si="12"/>
        <v>x</v>
      </c>
      <c r="N15" s="36" t="str">
        <f t="shared" si="12"/>
        <v>x</v>
      </c>
      <c r="O15" s="36" t="str">
        <f t="shared" si="12"/>
        <v>x</v>
      </c>
      <c r="P15" s="36" t="str">
        <f t="shared" si="12"/>
        <v>x</v>
      </c>
      <c r="Q15" s="36" t="str">
        <f t="shared" si="12"/>
        <v>x</v>
      </c>
      <c r="R15" s="36" t="str">
        <f t="shared" si="12"/>
        <v>x</v>
      </c>
      <c r="S15" s="36" t="str">
        <f t="shared" si="12"/>
        <v>x</v>
      </c>
      <c r="T15" s="36" t="str">
        <f t="shared" si="12"/>
        <v>x</v>
      </c>
      <c r="U15" s="36" t="str">
        <f t="shared" si="12"/>
        <v>x</v>
      </c>
      <c r="V15" s="36" t="str">
        <f t="shared" si="12"/>
        <v>x</v>
      </c>
      <c r="W15" s="36" t="str">
        <f t="shared" si="12"/>
        <v>x</v>
      </c>
      <c r="X15" s="36" t="str">
        <f t="shared" si="12"/>
        <v>x</v>
      </c>
      <c r="Y15" s="36" t="str">
        <f t="shared" si="12"/>
        <v>x</v>
      </c>
      <c r="Z15" s="36" t="str">
        <f t="shared" si="12"/>
        <v>x</v>
      </c>
      <c r="AA15" s="36" t="str">
        <f t="shared" si="12"/>
        <v>x</v>
      </c>
      <c r="AB15" s="36" t="str">
        <f t="shared" si="12"/>
        <v>x</v>
      </c>
      <c r="AC15" s="36" t="str">
        <f t="shared" si="12"/>
        <v>x</v>
      </c>
      <c r="AD15" s="36" t="str">
        <f t="shared" si="12"/>
        <v>x</v>
      </c>
      <c r="AE15" s="36" t="str">
        <f t="shared" si="12"/>
        <v>x</v>
      </c>
      <c r="AF15" s="36" t="str">
        <f t="shared" si="12"/>
        <v>x</v>
      </c>
      <c r="AG15" s="36" t="str">
        <f t="shared" si="12"/>
        <v>x</v>
      </c>
      <c r="AH15" s="36" t="str">
        <f t="shared" si="12"/>
        <v>x</v>
      </c>
      <c r="AI15" s="359"/>
      <c r="AJ15" s="359"/>
      <c r="AK15" s="359"/>
      <c r="AL15" s="7"/>
      <c r="AM15" s="7"/>
      <c r="AN15" s="7"/>
      <c r="AO15" s="7"/>
      <c r="AP15" s="7"/>
      <c r="AQ15" s="7"/>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70" s="11" customFormat="1" x14ac:dyDescent="0.2">
      <c r="A16" s="76" t="s">
        <v>252</v>
      </c>
      <c r="B16" s="314"/>
      <c r="C16" s="315"/>
      <c r="D16" s="288"/>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59"/>
      <c r="AJ16" s="359"/>
      <c r="AK16" s="359"/>
      <c r="AL16" s="7"/>
      <c r="AM16" s="7"/>
      <c r="AN16" s="7"/>
      <c r="AO16" s="7"/>
      <c r="AP16" s="7"/>
      <c r="AQ16" s="7"/>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R16" s="2"/>
    </row>
    <row r="17" spans="1:70" s="15" customFormat="1" x14ac:dyDescent="0.2">
      <c r="A17" s="211"/>
      <c r="B17" s="212" t="s">
        <v>253</v>
      </c>
      <c r="C17" s="223" t="s">
        <v>254</v>
      </c>
      <c r="D17" s="223" t="s">
        <v>255</v>
      </c>
      <c r="E17" s="55" t="s">
        <v>59</v>
      </c>
      <c r="F17" s="55" t="s">
        <v>59</v>
      </c>
      <c r="G17" s="55" t="s">
        <v>59</v>
      </c>
      <c r="H17" s="55" t="s">
        <v>59</v>
      </c>
      <c r="I17" s="55" t="s">
        <v>59</v>
      </c>
      <c r="J17" s="55" t="s">
        <v>59</v>
      </c>
      <c r="K17" s="55" t="s">
        <v>59</v>
      </c>
      <c r="L17" s="55" t="s">
        <v>59</v>
      </c>
      <c r="M17" s="55" t="s">
        <v>59</v>
      </c>
      <c r="N17" s="55" t="s">
        <v>59</v>
      </c>
      <c r="O17" s="55" t="s">
        <v>59</v>
      </c>
      <c r="P17" s="55" t="s">
        <v>59</v>
      </c>
      <c r="Q17" s="55" t="s">
        <v>59</v>
      </c>
      <c r="R17" s="55" t="s">
        <v>59</v>
      </c>
      <c r="S17" s="55" t="s">
        <v>59</v>
      </c>
      <c r="T17" s="55" t="s">
        <v>59</v>
      </c>
      <c r="U17" s="55" t="s">
        <v>59</v>
      </c>
      <c r="V17" s="55" t="s">
        <v>59</v>
      </c>
      <c r="W17" s="55" t="s">
        <v>59</v>
      </c>
      <c r="X17" s="55" t="s">
        <v>59</v>
      </c>
      <c r="Y17" s="55" t="s">
        <v>59</v>
      </c>
      <c r="Z17" s="55" t="s">
        <v>59</v>
      </c>
      <c r="AA17" s="55" t="s">
        <v>59</v>
      </c>
      <c r="AB17" s="55" t="s">
        <v>59</v>
      </c>
      <c r="AC17" s="55" t="s">
        <v>59</v>
      </c>
      <c r="AD17" s="55" t="s">
        <v>59</v>
      </c>
      <c r="AE17" s="55" t="s">
        <v>59</v>
      </c>
      <c r="AF17" s="55" t="s">
        <v>59</v>
      </c>
      <c r="AG17" s="55" t="s">
        <v>59</v>
      </c>
      <c r="AH17" s="55" t="s">
        <v>59</v>
      </c>
      <c r="AI17" s="355" t="s">
        <v>59</v>
      </c>
      <c r="AJ17" s="355" t="s">
        <v>59</v>
      </c>
      <c r="AK17" s="355" t="s">
        <v>59</v>
      </c>
    </row>
    <row r="18" spans="1:70" ht="36" x14ac:dyDescent="0.2">
      <c r="A18" s="224" t="s">
        <v>11</v>
      </c>
      <c r="B18" s="42" t="s">
        <v>256</v>
      </c>
      <c r="C18" s="283" t="s">
        <v>257</v>
      </c>
      <c r="D18" s="226" t="s">
        <v>117</v>
      </c>
      <c r="E18" s="64" t="str">
        <f>IF(Sample!B44="yes","y","x")</f>
        <v>x</v>
      </c>
      <c r="F18" s="64" t="str">
        <f>IF(Sample!C44="yes","y","x")</f>
        <v>x</v>
      </c>
      <c r="G18" s="64" t="str">
        <f>IF(Sample!D44="yes","y","x")</f>
        <v>x</v>
      </c>
      <c r="H18" s="64" t="str">
        <f>IF(Sample!E44="yes","y","x")</f>
        <v>x</v>
      </c>
      <c r="I18" s="64" t="str">
        <f>IF(Sample!F44="yes","y","x")</f>
        <v>x</v>
      </c>
      <c r="J18" s="64" t="str">
        <f>IF(Sample!G44="yes","y","x")</f>
        <v>x</v>
      </c>
      <c r="K18" s="64" t="str">
        <f>IF(Sample!H44="yes","y","x")</f>
        <v>x</v>
      </c>
      <c r="L18" s="64" t="str">
        <f>IF(Sample!I44="yes","y","x")</f>
        <v>x</v>
      </c>
      <c r="M18" s="64" t="str">
        <f>IF(Sample!J44="yes","y","x")</f>
        <v>x</v>
      </c>
      <c r="N18" s="64" t="str">
        <f>IF(Sample!K44="yes","y","x")</f>
        <v>x</v>
      </c>
      <c r="O18" s="64" t="str">
        <f>IF(Sample!L44="yes","y","x")</f>
        <v>x</v>
      </c>
      <c r="P18" s="64" t="str">
        <f>IF(Sample!M44="yes","y","x")</f>
        <v>x</v>
      </c>
      <c r="Q18" s="64" t="str">
        <f>IF(Sample!N44="yes","y","x")</f>
        <v>x</v>
      </c>
      <c r="R18" s="64" t="str">
        <f>IF(Sample!O44="yes","y","x")</f>
        <v>x</v>
      </c>
      <c r="S18" s="64" t="str">
        <f>IF(Sample!P44="yes","y","x")</f>
        <v>x</v>
      </c>
      <c r="T18" s="64" t="str">
        <f>IF(Sample!Q44="yes","y","x")</f>
        <v>x</v>
      </c>
      <c r="U18" s="64" t="str">
        <f>IF(Sample!R44="yes","y","x")</f>
        <v>x</v>
      </c>
      <c r="V18" s="64" t="str">
        <f>IF(Sample!S44="yes","y","x")</f>
        <v>x</v>
      </c>
      <c r="W18" s="64" t="str">
        <f>IF(Sample!T44="yes","y","x")</f>
        <v>x</v>
      </c>
      <c r="X18" s="64" t="str">
        <f>IF(Sample!U44="yes","y","x")</f>
        <v>x</v>
      </c>
      <c r="Y18" s="64" t="str">
        <f>IF(Sample!V44="yes","y","x")</f>
        <v>x</v>
      </c>
      <c r="Z18" s="64" t="str">
        <f>IF(Sample!W44="yes","y","x")</f>
        <v>x</v>
      </c>
      <c r="AA18" s="64" t="str">
        <f>IF(Sample!X44="yes","y","x")</f>
        <v>x</v>
      </c>
      <c r="AB18" s="64" t="str">
        <f>IF(Sample!Y44="yes","y","x")</f>
        <v>x</v>
      </c>
      <c r="AC18" s="64" t="str">
        <f>IF(Sample!Z44="yes","y","x")</f>
        <v>x</v>
      </c>
      <c r="AD18" s="64" t="str">
        <f>IF(Sample!AA44="yes","y","x")</f>
        <v>x</v>
      </c>
      <c r="AE18" s="64" t="str">
        <f>IF(Sample!AB44="yes","y","x")</f>
        <v>x</v>
      </c>
      <c r="AF18" s="64" t="str">
        <f>IF(Sample!AC44="yes","y","x")</f>
        <v>x</v>
      </c>
      <c r="AG18" s="64" t="str">
        <f>IF(Sample!AD44="yes","y","x")</f>
        <v>x</v>
      </c>
      <c r="AH18" s="64" t="str">
        <f>IF(Sample!AE44="yes","y","x")</f>
        <v>x</v>
      </c>
      <c r="AI18" s="359"/>
      <c r="AJ18" s="359"/>
      <c r="AK18" s="359"/>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70" ht="36" x14ac:dyDescent="0.2">
      <c r="A19" s="213" t="s">
        <v>12</v>
      </c>
      <c r="B19" s="225" t="s">
        <v>362</v>
      </c>
      <c r="C19" s="283" t="s">
        <v>379</v>
      </c>
      <c r="D19" s="226" t="s">
        <v>30</v>
      </c>
      <c r="E19" s="36" t="str">
        <f t="shared" ref="E19:AH19" si="13">IF(E18= "x","x","")</f>
        <v>x</v>
      </c>
      <c r="F19" s="36" t="str">
        <f t="shared" si="13"/>
        <v>x</v>
      </c>
      <c r="G19" s="36" t="str">
        <f t="shared" si="13"/>
        <v>x</v>
      </c>
      <c r="H19" s="36" t="str">
        <f t="shared" si="13"/>
        <v>x</v>
      </c>
      <c r="I19" s="36" t="str">
        <f t="shared" si="13"/>
        <v>x</v>
      </c>
      <c r="J19" s="36" t="str">
        <f t="shared" si="13"/>
        <v>x</v>
      </c>
      <c r="K19" s="36" t="str">
        <f t="shared" si="13"/>
        <v>x</v>
      </c>
      <c r="L19" s="36" t="str">
        <f t="shared" si="13"/>
        <v>x</v>
      </c>
      <c r="M19" s="36" t="str">
        <f t="shared" si="13"/>
        <v>x</v>
      </c>
      <c r="N19" s="36" t="str">
        <f t="shared" si="13"/>
        <v>x</v>
      </c>
      <c r="O19" s="36" t="str">
        <f t="shared" si="13"/>
        <v>x</v>
      </c>
      <c r="P19" s="36" t="str">
        <f t="shared" si="13"/>
        <v>x</v>
      </c>
      <c r="Q19" s="36" t="str">
        <f t="shared" si="13"/>
        <v>x</v>
      </c>
      <c r="R19" s="36" t="str">
        <f t="shared" si="13"/>
        <v>x</v>
      </c>
      <c r="S19" s="36" t="str">
        <f t="shared" si="13"/>
        <v>x</v>
      </c>
      <c r="T19" s="36" t="str">
        <f t="shared" si="13"/>
        <v>x</v>
      </c>
      <c r="U19" s="36" t="str">
        <f t="shared" si="13"/>
        <v>x</v>
      </c>
      <c r="V19" s="36" t="str">
        <f t="shared" si="13"/>
        <v>x</v>
      </c>
      <c r="W19" s="36" t="str">
        <f t="shared" si="13"/>
        <v>x</v>
      </c>
      <c r="X19" s="36" t="str">
        <f t="shared" si="13"/>
        <v>x</v>
      </c>
      <c r="Y19" s="36" t="str">
        <f t="shared" si="13"/>
        <v>x</v>
      </c>
      <c r="Z19" s="36" t="str">
        <f t="shared" si="13"/>
        <v>x</v>
      </c>
      <c r="AA19" s="36" t="str">
        <f t="shared" si="13"/>
        <v>x</v>
      </c>
      <c r="AB19" s="36" t="str">
        <f t="shared" si="13"/>
        <v>x</v>
      </c>
      <c r="AC19" s="36" t="str">
        <f t="shared" si="13"/>
        <v>x</v>
      </c>
      <c r="AD19" s="36" t="str">
        <f t="shared" si="13"/>
        <v>x</v>
      </c>
      <c r="AE19" s="36" t="str">
        <f t="shared" si="13"/>
        <v>x</v>
      </c>
      <c r="AF19" s="36" t="str">
        <f t="shared" si="13"/>
        <v>x</v>
      </c>
      <c r="AG19" s="36" t="str">
        <f t="shared" si="13"/>
        <v>x</v>
      </c>
      <c r="AH19" s="36" t="str">
        <f t="shared" si="13"/>
        <v>x</v>
      </c>
      <c r="AI19" s="359"/>
      <c r="AJ19" s="359"/>
      <c r="AK19" s="359"/>
      <c r="AL19" s="7" t="str">
        <f t="shared" ref="AL19:AQ19" si="14">IF(AL18 = "n","x","")</f>
        <v/>
      </c>
      <c r="AM19" s="7" t="str">
        <f t="shared" si="14"/>
        <v/>
      </c>
      <c r="AN19" s="7" t="str">
        <f t="shared" si="14"/>
        <v/>
      </c>
      <c r="AO19" s="7" t="str">
        <f t="shared" si="14"/>
        <v/>
      </c>
      <c r="AP19" s="7" t="str">
        <f t="shared" si="14"/>
        <v/>
      </c>
      <c r="AQ19" s="7" t="str">
        <f t="shared" si="14"/>
        <v/>
      </c>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70" ht="36" x14ac:dyDescent="0.2">
      <c r="A20" s="213" t="s">
        <v>112</v>
      </c>
      <c r="B20" s="42" t="s">
        <v>134</v>
      </c>
      <c r="C20" s="283" t="s">
        <v>363</v>
      </c>
      <c r="D20" s="226" t="s">
        <v>30</v>
      </c>
      <c r="E20" s="36" t="str">
        <f>IF(E18= "x","x","")</f>
        <v>x</v>
      </c>
      <c r="F20" s="36" t="str">
        <f t="shared" ref="F20:AH20" si="15">IF(F18= "x","x","")</f>
        <v>x</v>
      </c>
      <c r="G20" s="36" t="str">
        <f t="shared" si="15"/>
        <v>x</v>
      </c>
      <c r="H20" s="36" t="str">
        <f t="shared" si="15"/>
        <v>x</v>
      </c>
      <c r="I20" s="36" t="str">
        <f t="shared" si="15"/>
        <v>x</v>
      </c>
      <c r="J20" s="36" t="str">
        <f t="shared" si="15"/>
        <v>x</v>
      </c>
      <c r="K20" s="36" t="str">
        <f t="shared" si="15"/>
        <v>x</v>
      </c>
      <c r="L20" s="36" t="str">
        <f t="shared" si="15"/>
        <v>x</v>
      </c>
      <c r="M20" s="36" t="str">
        <f t="shared" si="15"/>
        <v>x</v>
      </c>
      <c r="N20" s="36" t="str">
        <f t="shared" si="15"/>
        <v>x</v>
      </c>
      <c r="O20" s="36" t="str">
        <f t="shared" si="15"/>
        <v>x</v>
      </c>
      <c r="P20" s="36" t="str">
        <f t="shared" si="15"/>
        <v>x</v>
      </c>
      <c r="Q20" s="36" t="str">
        <f t="shared" si="15"/>
        <v>x</v>
      </c>
      <c r="R20" s="36" t="str">
        <f t="shared" si="15"/>
        <v>x</v>
      </c>
      <c r="S20" s="36" t="str">
        <f t="shared" si="15"/>
        <v>x</v>
      </c>
      <c r="T20" s="36" t="str">
        <f t="shared" si="15"/>
        <v>x</v>
      </c>
      <c r="U20" s="36" t="str">
        <f t="shared" si="15"/>
        <v>x</v>
      </c>
      <c r="V20" s="36" t="str">
        <f t="shared" si="15"/>
        <v>x</v>
      </c>
      <c r="W20" s="36" t="str">
        <f t="shared" si="15"/>
        <v>x</v>
      </c>
      <c r="X20" s="36" t="str">
        <f t="shared" si="15"/>
        <v>x</v>
      </c>
      <c r="Y20" s="36" t="str">
        <f t="shared" si="15"/>
        <v>x</v>
      </c>
      <c r="Z20" s="36" t="str">
        <f t="shared" si="15"/>
        <v>x</v>
      </c>
      <c r="AA20" s="36" t="str">
        <f t="shared" si="15"/>
        <v>x</v>
      </c>
      <c r="AB20" s="36" t="str">
        <f t="shared" si="15"/>
        <v>x</v>
      </c>
      <c r="AC20" s="36" t="str">
        <f t="shared" si="15"/>
        <v>x</v>
      </c>
      <c r="AD20" s="36" t="str">
        <f t="shared" si="15"/>
        <v>x</v>
      </c>
      <c r="AE20" s="36" t="str">
        <f t="shared" si="15"/>
        <v>x</v>
      </c>
      <c r="AF20" s="36" t="str">
        <f t="shared" si="15"/>
        <v>x</v>
      </c>
      <c r="AG20" s="36" t="str">
        <f t="shared" si="15"/>
        <v>x</v>
      </c>
      <c r="AH20" s="36" t="str">
        <f t="shared" si="15"/>
        <v>x</v>
      </c>
      <c r="AI20" s="359"/>
      <c r="AJ20" s="359"/>
      <c r="AK20" s="359"/>
      <c r="AL20" s="7" t="str">
        <f t="shared" ref="AL20:AQ20" si="16">IF(AL18 = "n","x","")</f>
        <v/>
      </c>
      <c r="AM20" s="7" t="str">
        <f t="shared" si="16"/>
        <v/>
      </c>
      <c r="AN20" s="7" t="str">
        <f t="shared" si="16"/>
        <v/>
      </c>
      <c r="AO20" s="7" t="str">
        <f t="shared" si="16"/>
        <v/>
      </c>
      <c r="AP20" s="7" t="str">
        <f t="shared" si="16"/>
        <v/>
      </c>
      <c r="AQ20" s="7" t="str">
        <f t="shared" si="16"/>
        <v/>
      </c>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70" s="11" customFormat="1" x14ac:dyDescent="0.2">
      <c r="A21" s="76" t="s">
        <v>252</v>
      </c>
      <c r="B21" s="225"/>
      <c r="C21" s="206"/>
      <c r="D21" s="288"/>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59"/>
      <c r="AJ21" s="359"/>
      <c r="AK21" s="359"/>
      <c r="AL21" s="7"/>
      <c r="AM21" s="7"/>
      <c r="AN21" s="7"/>
      <c r="AO21" s="7"/>
      <c r="AP21" s="7"/>
      <c r="AQ21" s="7"/>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R21" s="2"/>
    </row>
    <row r="22" spans="1:70" s="15" customFormat="1" x14ac:dyDescent="0.2">
      <c r="A22" s="211"/>
      <c r="B22" s="212" t="s">
        <v>5</v>
      </c>
      <c r="C22" s="223" t="s">
        <v>254</v>
      </c>
      <c r="D22" s="223" t="s">
        <v>255</v>
      </c>
      <c r="E22" s="55" t="s">
        <v>59</v>
      </c>
      <c r="F22" s="55" t="s">
        <v>59</v>
      </c>
      <c r="G22" s="55" t="s">
        <v>59</v>
      </c>
      <c r="H22" s="55" t="s">
        <v>59</v>
      </c>
      <c r="I22" s="55" t="s">
        <v>59</v>
      </c>
      <c r="J22" s="55" t="s">
        <v>59</v>
      </c>
      <c r="K22" s="55" t="s">
        <v>59</v>
      </c>
      <c r="L22" s="55" t="s">
        <v>59</v>
      </c>
      <c r="M22" s="55" t="s">
        <v>59</v>
      </c>
      <c r="N22" s="55" t="s">
        <v>59</v>
      </c>
      <c r="O22" s="55" t="s">
        <v>59</v>
      </c>
      <c r="P22" s="55" t="s">
        <v>59</v>
      </c>
      <c r="Q22" s="55" t="s">
        <v>59</v>
      </c>
      <c r="R22" s="55" t="s">
        <v>59</v>
      </c>
      <c r="S22" s="55" t="s">
        <v>59</v>
      </c>
      <c r="T22" s="55" t="s">
        <v>59</v>
      </c>
      <c r="U22" s="55" t="s">
        <v>59</v>
      </c>
      <c r="V22" s="55" t="s">
        <v>59</v>
      </c>
      <c r="W22" s="55" t="s">
        <v>59</v>
      </c>
      <c r="X22" s="55" t="s">
        <v>59</v>
      </c>
      <c r="Y22" s="55" t="s">
        <v>59</v>
      </c>
      <c r="Z22" s="55" t="s">
        <v>59</v>
      </c>
      <c r="AA22" s="55" t="s">
        <v>59</v>
      </c>
      <c r="AB22" s="55" t="s">
        <v>59</v>
      </c>
      <c r="AC22" s="55" t="s">
        <v>59</v>
      </c>
      <c r="AD22" s="55" t="s">
        <v>59</v>
      </c>
      <c r="AE22" s="55" t="s">
        <v>59</v>
      </c>
      <c r="AF22" s="55" t="s">
        <v>59</v>
      </c>
      <c r="AG22" s="55" t="s">
        <v>59</v>
      </c>
      <c r="AH22" s="55" t="s">
        <v>59</v>
      </c>
      <c r="AI22" s="355" t="s">
        <v>59</v>
      </c>
      <c r="AJ22" s="355" t="s">
        <v>59</v>
      </c>
      <c r="AK22" s="355" t="s">
        <v>59</v>
      </c>
    </row>
    <row r="23" spans="1:70" ht="25.5" x14ac:dyDescent="0.2">
      <c r="A23" s="215" t="s">
        <v>113</v>
      </c>
      <c r="B23" s="178" t="s">
        <v>258</v>
      </c>
      <c r="C23" s="284" t="s">
        <v>135</v>
      </c>
      <c r="D23" s="184" t="s">
        <v>136</v>
      </c>
      <c r="E23" s="64" t="str">
        <f>IF(Sample!B29="Y","y","x")</f>
        <v>x</v>
      </c>
      <c r="F23" s="64" t="str">
        <f>IF(Sample!C29="Y","y","x")</f>
        <v>x</v>
      </c>
      <c r="G23" s="64" t="str">
        <f>IF(Sample!D29="Y","y","x")</f>
        <v>x</v>
      </c>
      <c r="H23" s="64" t="str">
        <f>IF(Sample!E29="Y","y","x")</f>
        <v>x</v>
      </c>
      <c r="I23" s="64" t="str">
        <f>IF(Sample!F29="Y","y","x")</f>
        <v>x</v>
      </c>
      <c r="J23" s="64" t="str">
        <f>IF(Sample!G29="Y","y","x")</f>
        <v>x</v>
      </c>
      <c r="K23" s="64" t="str">
        <f>IF(Sample!H29="Y","y","x")</f>
        <v>x</v>
      </c>
      <c r="L23" s="64" t="str">
        <f>IF(Sample!I29="Y","y","x")</f>
        <v>x</v>
      </c>
      <c r="M23" s="64" t="str">
        <f>IF(Sample!J29="Y","y","x")</f>
        <v>x</v>
      </c>
      <c r="N23" s="64" t="str">
        <f>IF(Sample!K29="Y","y","x")</f>
        <v>x</v>
      </c>
      <c r="O23" s="64" t="str">
        <f>IF(Sample!L29="Y","y","x")</f>
        <v>x</v>
      </c>
      <c r="P23" s="64" t="str">
        <f>IF(Sample!M29="Y","y","x")</f>
        <v>x</v>
      </c>
      <c r="Q23" s="64" t="str">
        <f>IF(Sample!N29="Y","y","x")</f>
        <v>x</v>
      </c>
      <c r="R23" s="64" t="str">
        <f>IF(Sample!O29="Y","y","x")</f>
        <v>x</v>
      </c>
      <c r="S23" s="64" t="str">
        <f>IF(Sample!P29="Y","y","x")</f>
        <v>x</v>
      </c>
      <c r="T23" s="64" t="str">
        <f>IF(Sample!Q29="Y","y","x")</f>
        <v>x</v>
      </c>
      <c r="U23" s="64" t="str">
        <f>IF(Sample!R29="Y","y","x")</f>
        <v>x</v>
      </c>
      <c r="V23" s="64" t="str">
        <f>IF(Sample!S29="Y","y","x")</f>
        <v>x</v>
      </c>
      <c r="W23" s="64" t="str">
        <f>IF(Sample!T29="Y","y","x")</f>
        <v>x</v>
      </c>
      <c r="X23" s="64" t="str">
        <f>IF(Sample!U29="Y","y","x")</f>
        <v>x</v>
      </c>
      <c r="Y23" s="64" t="str">
        <f>IF(Sample!V29="Y","y","x")</f>
        <v>x</v>
      </c>
      <c r="Z23" s="64" t="str">
        <f>IF(Sample!W29="Y","y","x")</f>
        <v>x</v>
      </c>
      <c r="AA23" s="64" t="str">
        <f>IF(Sample!X29="Y","y","x")</f>
        <v>x</v>
      </c>
      <c r="AB23" s="64" t="str">
        <f>IF(Sample!Y29="Y","y","x")</f>
        <v>x</v>
      </c>
      <c r="AC23" s="64" t="str">
        <f>IF(Sample!Z29="Y","y","x")</f>
        <v>x</v>
      </c>
      <c r="AD23" s="64" t="str">
        <f>IF(Sample!AA29="Y","y","x")</f>
        <v>x</v>
      </c>
      <c r="AE23" s="64" t="str">
        <f>IF(Sample!AB29="Y","y","x")</f>
        <v>x</v>
      </c>
      <c r="AF23" s="64" t="str">
        <f>IF(Sample!AC29="Y","y","x")</f>
        <v>x</v>
      </c>
      <c r="AG23" s="64" t="str">
        <f>IF(Sample!AD29="Y","y","x")</f>
        <v>x</v>
      </c>
      <c r="AH23" s="64" t="str">
        <f>IF(Sample!AE29="Y","y","x")</f>
        <v>x</v>
      </c>
      <c r="AI23" s="359"/>
      <c r="AJ23" s="359"/>
      <c r="AK23" s="359"/>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70" ht="25.5" x14ac:dyDescent="0.2">
      <c r="A24" s="214" t="s">
        <v>114</v>
      </c>
      <c r="B24" s="178" t="s">
        <v>259</v>
      </c>
      <c r="C24" s="284" t="s">
        <v>137</v>
      </c>
      <c r="D24" s="184" t="s">
        <v>117</v>
      </c>
      <c r="E24" s="45" t="str">
        <f>IF(E23="x","x","")</f>
        <v>x</v>
      </c>
      <c r="F24" s="45" t="str">
        <f t="shared" ref="F24:AH24" si="17">IF(F23="x","x","")</f>
        <v>x</v>
      </c>
      <c r="G24" s="45" t="str">
        <f t="shared" si="17"/>
        <v>x</v>
      </c>
      <c r="H24" s="45" t="str">
        <f t="shared" si="17"/>
        <v>x</v>
      </c>
      <c r="I24" s="45" t="str">
        <f t="shared" si="17"/>
        <v>x</v>
      </c>
      <c r="J24" s="45" t="str">
        <f t="shared" si="17"/>
        <v>x</v>
      </c>
      <c r="K24" s="45" t="str">
        <f t="shared" si="17"/>
        <v>x</v>
      </c>
      <c r="L24" s="45" t="str">
        <f t="shared" si="17"/>
        <v>x</v>
      </c>
      <c r="M24" s="45" t="str">
        <f t="shared" si="17"/>
        <v>x</v>
      </c>
      <c r="N24" s="45" t="str">
        <f t="shared" si="17"/>
        <v>x</v>
      </c>
      <c r="O24" s="45" t="str">
        <f t="shared" si="17"/>
        <v>x</v>
      </c>
      <c r="P24" s="45" t="str">
        <f t="shared" si="17"/>
        <v>x</v>
      </c>
      <c r="Q24" s="45" t="str">
        <f t="shared" si="17"/>
        <v>x</v>
      </c>
      <c r="R24" s="45" t="str">
        <f t="shared" si="17"/>
        <v>x</v>
      </c>
      <c r="S24" s="45" t="str">
        <f t="shared" si="17"/>
        <v>x</v>
      </c>
      <c r="T24" s="45" t="str">
        <f t="shared" si="17"/>
        <v>x</v>
      </c>
      <c r="U24" s="45" t="str">
        <f t="shared" si="17"/>
        <v>x</v>
      </c>
      <c r="V24" s="45" t="str">
        <f t="shared" si="17"/>
        <v>x</v>
      </c>
      <c r="W24" s="45" t="str">
        <f t="shared" si="17"/>
        <v>x</v>
      </c>
      <c r="X24" s="45" t="str">
        <f t="shared" si="17"/>
        <v>x</v>
      </c>
      <c r="Y24" s="45" t="str">
        <f t="shared" si="17"/>
        <v>x</v>
      </c>
      <c r="Z24" s="45" t="str">
        <f t="shared" si="17"/>
        <v>x</v>
      </c>
      <c r="AA24" s="45" t="str">
        <f t="shared" si="17"/>
        <v>x</v>
      </c>
      <c r="AB24" s="45" t="str">
        <f t="shared" si="17"/>
        <v>x</v>
      </c>
      <c r="AC24" s="45" t="str">
        <f t="shared" si="17"/>
        <v>x</v>
      </c>
      <c r="AD24" s="45" t="str">
        <f t="shared" si="17"/>
        <v>x</v>
      </c>
      <c r="AE24" s="45" t="str">
        <f t="shared" si="17"/>
        <v>x</v>
      </c>
      <c r="AF24" s="45" t="str">
        <f t="shared" si="17"/>
        <v>x</v>
      </c>
      <c r="AG24" s="45" t="str">
        <f t="shared" si="17"/>
        <v>x</v>
      </c>
      <c r="AH24" s="45" t="str">
        <f t="shared" si="17"/>
        <v>x</v>
      </c>
      <c r="AI24" s="359"/>
      <c r="AJ24" s="359"/>
      <c r="AK24" s="359"/>
      <c r="AL24" s="7" t="str">
        <f t="shared" ref="AL24:AP24" si="18">IF(AL23 = "n","x","")</f>
        <v/>
      </c>
      <c r="AM24" s="7" t="str">
        <f t="shared" si="18"/>
        <v/>
      </c>
      <c r="AN24" s="7" t="str">
        <f t="shared" si="18"/>
        <v/>
      </c>
      <c r="AO24" s="7" t="str">
        <f t="shared" si="18"/>
        <v/>
      </c>
      <c r="AP24" s="7" t="str">
        <f t="shared" si="18"/>
        <v/>
      </c>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70" ht="38.25" x14ac:dyDescent="0.2">
      <c r="A25" s="213" t="s">
        <v>115</v>
      </c>
      <c r="B25" s="178" t="s">
        <v>260</v>
      </c>
      <c r="C25" s="285" t="s">
        <v>135</v>
      </c>
      <c r="D25" s="184" t="s">
        <v>117</v>
      </c>
      <c r="E25" s="36" t="str">
        <f>IF(E23="x","x","")</f>
        <v>x</v>
      </c>
      <c r="F25" s="36" t="str">
        <f t="shared" ref="F25:AH25" si="19">IF(F23="x","x","")</f>
        <v>x</v>
      </c>
      <c r="G25" s="36" t="str">
        <f t="shared" si="19"/>
        <v>x</v>
      </c>
      <c r="H25" s="36" t="str">
        <f t="shared" si="19"/>
        <v>x</v>
      </c>
      <c r="I25" s="36" t="str">
        <f t="shared" si="19"/>
        <v>x</v>
      </c>
      <c r="J25" s="36" t="str">
        <f t="shared" si="19"/>
        <v>x</v>
      </c>
      <c r="K25" s="36" t="str">
        <f t="shared" si="19"/>
        <v>x</v>
      </c>
      <c r="L25" s="36" t="str">
        <f t="shared" si="19"/>
        <v>x</v>
      </c>
      <c r="M25" s="36" t="str">
        <f t="shared" si="19"/>
        <v>x</v>
      </c>
      <c r="N25" s="36" t="str">
        <f t="shared" si="19"/>
        <v>x</v>
      </c>
      <c r="O25" s="36" t="str">
        <f t="shared" si="19"/>
        <v>x</v>
      </c>
      <c r="P25" s="36" t="str">
        <f t="shared" si="19"/>
        <v>x</v>
      </c>
      <c r="Q25" s="36" t="str">
        <f t="shared" si="19"/>
        <v>x</v>
      </c>
      <c r="R25" s="36" t="str">
        <f t="shared" si="19"/>
        <v>x</v>
      </c>
      <c r="S25" s="36" t="str">
        <f t="shared" si="19"/>
        <v>x</v>
      </c>
      <c r="T25" s="36" t="str">
        <f t="shared" si="19"/>
        <v>x</v>
      </c>
      <c r="U25" s="36" t="str">
        <f t="shared" si="19"/>
        <v>x</v>
      </c>
      <c r="V25" s="36" t="str">
        <f t="shared" si="19"/>
        <v>x</v>
      </c>
      <c r="W25" s="36" t="str">
        <f t="shared" si="19"/>
        <v>x</v>
      </c>
      <c r="X25" s="36" t="str">
        <f t="shared" si="19"/>
        <v>x</v>
      </c>
      <c r="Y25" s="36" t="str">
        <f t="shared" si="19"/>
        <v>x</v>
      </c>
      <c r="Z25" s="36" t="str">
        <f t="shared" si="19"/>
        <v>x</v>
      </c>
      <c r="AA25" s="36" t="str">
        <f t="shared" si="19"/>
        <v>x</v>
      </c>
      <c r="AB25" s="36" t="str">
        <f t="shared" si="19"/>
        <v>x</v>
      </c>
      <c r="AC25" s="36" t="str">
        <f t="shared" si="19"/>
        <v>x</v>
      </c>
      <c r="AD25" s="36" t="str">
        <f t="shared" si="19"/>
        <v>x</v>
      </c>
      <c r="AE25" s="36" t="str">
        <f t="shared" si="19"/>
        <v>x</v>
      </c>
      <c r="AF25" s="36" t="str">
        <f t="shared" si="19"/>
        <v>x</v>
      </c>
      <c r="AG25" s="36" t="str">
        <f t="shared" si="19"/>
        <v>x</v>
      </c>
      <c r="AH25" s="36" t="str">
        <f t="shared" si="19"/>
        <v>x</v>
      </c>
      <c r="AI25" s="359"/>
      <c r="AJ25" s="359"/>
      <c r="AK25" s="359"/>
      <c r="AL25" s="7" t="str">
        <f t="shared" ref="AL25:AW25" si="20">IF(AL23 = "n","x","")</f>
        <v/>
      </c>
      <c r="AM25" s="7" t="str">
        <f t="shared" si="20"/>
        <v/>
      </c>
      <c r="AN25" s="7" t="str">
        <f t="shared" si="20"/>
        <v/>
      </c>
      <c r="AO25" s="7" t="str">
        <f t="shared" si="20"/>
        <v/>
      </c>
      <c r="AP25" s="7" t="str">
        <f t="shared" si="20"/>
        <v/>
      </c>
      <c r="AQ25" s="7" t="str">
        <f t="shared" si="20"/>
        <v/>
      </c>
      <c r="AR25" s="7" t="str">
        <f t="shared" si="20"/>
        <v/>
      </c>
      <c r="AS25" s="7" t="str">
        <f t="shared" si="20"/>
        <v/>
      </c>
      <c r="AT25" s="7" t="str">
        <f t="shared" si="20"/>
        <v/>
      </c>
      <c r="AU25" s="7" t="str">
        <f t="shared" si="20"/>
        <v/>
      </c>
      <c r="AV25" s="7" t="str">
        <f t="shared" si="20"/>
        <v/>
      </c>
      <c r="AW25" s="7" t="str">
        <f t="shared" si="20"/>
        <v/>
      </c>
      <c r="AX25" s="12"/>
      <c r="AY25" s="12"/>
      <c r="AZ25" s="12"/>
      <c r="BA25" s="12"/>
      <c r="BB25" s="12"/>
      <c r="BC25" s="12"/>
      <c r="BD25" s="12"/>
      <c r="BE25" s="12"/>
      <c r="BF25" s="12"/>
      <c r="BG25" s="12"/>
      <c r="BH25" s="12"/>
      <c r="BI25" s="12"/>
      <c r="BJ25" s="12"/>
      <c r="BK25" s="12"/>
      <c r="BL25" s="12"/>
      <c r="BM25" s="12"/>
      <c r="BN25" s="12"/>
      <c r="BO25" s="12"/>
      <c r="BP25" s="12"/>
    </row>
    <row r="26" spans="1:70" ht="36" x14ac:dyDescent="0.2">
      <c r="A26" s="216" t="s">
        <v>119</v>
      </c>
      <c r="B26" s="178" t="s">
        <v>261</v>
      </c>
      <c r="C26" s="285" t="s">
        <v>138</v>
      </c>
      <c r="D26" s="184" t="s">
        <v>117</v>
      </c>
      <c r="E26" s="45" t="str">
        <f>IF(OR(Sample!B42="yes", Sample!B43="yes"),"y","x")</f>
        <v>x</v>
      </c>
      <c r="F26" s="45" t="str">
        <f>IF(OR(Sample!C42="yes", Sample!C43="yes"),"y","x")</f>
        <v>x</v>
      </c>
      <c r="G26" s="45" t="str">
        <f>IF(OR(Sample!D42="yes", Sample!D43="yes"),"y","x")</f>
        <v>x</v>
      </c>
      <c r="H26" s="45" t="str">
        <f>IF(OR(Sample!E42="yes", Sample!E43="yes"),"y","x")</f>
        <v>x</v>
      </c>
      <c r="I26" s="45" t="str">
        <f>IF(OR(Sample!F42="yes", Sample!F43="yes"),"y","x")</f>
        <v>x</v>
      </c>
      <c r="J26" s="45" t="str">
        <f>IF(OR(Sample!G42="yes", Sample!G43="yes"),"y","x")</f>
        <v>x</v>
      </c>
      <c r="K26" s="45" t="str">
        <f>IF(OR(Sample!H42="yes", Sample!H43="yes"),"y","x")</f>
        <v>x</v>
      </c>
      <c r="L26" s="45" t="str">
        <f>IF(OR(Sample!I42="yes", Sample!I43="yes"),"y","x")</f>
        <v>x</v>
      </c>
      <c r="M26" s="45" t="str">
        <f>IF(OR(Sample!J42="yes", Sample!J43="yes"),"y","x")</f>
        <v>x</v>
      </c>
      <c r="N26" s="45" t="str">
        <f>IF(OR(Sample!K42="yes", Sample!K43="yes"),"y","x")</f>
        <v>x</v>
      </c>
      <c r="O26" s="45" t="str">
        <f>IF(OR(Sample!L42="yes", Sample!L43="yes"),"y","x")</f>
        <v>x</v>
      </c>
      <c r="P26" s="45" t="str">
        <f>IF(OR(Sample!M42="yes", Sample!M43="yes"),"y","x")</f>
        <v>x</v>
      </c>
      <c r="Q26" s="45" t="str">
        <f>IF(OR(Sample!N42="yes", Sample!N43="yes"),"y","x")</f>
        <v>x</v>
      </c>
      <c r="R26" s="45" t="str">
        <f>IF(OR(Sample!O42="yes", Sample!O43="yes"),"y","x")</f>
        <v>x</v>
      </c>
      <c r="S26" s="45" t="str">
        <f>IF(OR(Sample!P42="yes", Sample!P43="yes"),"y","x")</f>
        <v>x</v>
      </c>
      <c r="T26" s="45" t="str">
        <f>IF(OR(Sample!Q42="yes", Sample!Q43="yes"),"y","x")</f>
        <v>x</v>
      </c>
      <c r="U26" s="45" t="str">
        <f>IF(OR(Sample!R42="yes", Sample!R43="yes"),"y","x")</f>
        <v>x</v>
      </c>
      <c r="V26" s="45" t="str">
        <f>IF(OR(Sample!S42="yes", Sample!S43="yes"),"y","x")</f>
        <v>x</v>
      </c>
      <c r="W26" s="45" t="str">
        <f>IF(OR(Sample!T42="yes", Sample!T43="yes"),"y","x")</f>
        <v>x</v>
      </c>
      <c r="X26" s="45" t="str">
        <f>IF(OR(Sample!U42="yes", Sample!U43="yes"),"y","x")</f>
        <v>x</v>
      </c>
      <c r="Y26" s="45" t="str">
        <f>IF(OR(Sample!V42="yes", Sample!V43="yes"),"y","x")</f>
        <v>x</v>
      </c>
      <c r="Z26" s="45" t="str">
        <f>IF(OR(Sample!W42="yes", Sample!W43="yes"),"y","x")</f>
        <v>x</v>
      </c>
      <c r="AA26" s="45" t="str">
        <f>IF(OR(Sample!X42="yes", Sample!X43="yes"),"y","x")</f>
        <v>x</v>
      </c>
      <c r="AB26" s="45" t="str">
        <f>IF(OR(Sample!Y42="yes", Sample!Y43="yes"),"y","x")</f>
        <v>x</v>
      </c>
      <c r="AC26" s="45" t="str">
        <f>IF(OR(Sample!Z42="yes", Sample!Z43="yes"),"y","x")</f>
        <v>x</v>
      </c>
      <c r="AD26" s="45" t="str">
        <f>IF(OR(Sample!AA42="yes", Sample!AA43="yes"),"y","x")</f>
        <v>x</v>
      </c>
      <c r="AE26" s="45" t="str">
        <f>IF(OR(Sample!AB42="yes", Sample!AB43="yes"),"y","x")</f>
        <v>x</v>
      </c>
      <c r="AF26" s="45" t="str">
        <f>IF(OR(Sample!AC42="yes", Sample!AC43="yes"),"y","x")</f>
        <v>x</v>
      </c>
      <c r="AG26" s="45" t="str">
        <f>IF(OR(Sample!AD42="yes", Sample!AD43="yes"),"y","x")</f>
        <v>x</v>
      </c>
      <c r="AH26" s="45" t="str">
        <f>IF(OR(Sample!AE42="yes", Sample!AE43="yes"),"y","x")</f>
        <v>x</v>
      </c>
      <c r="AI26" s="359"/>
      <c r="AJ26" s="359"/>
      <c r="AK26" s="359"/>
      <c r="AL26" s="7" t="str">
        <f t="shared" ref="AL26:AM26" si="21">IF(AL23 = "n","x","")</f>
        <v/>
      </c>
      <c r="AM26" s="7" t="str">
        <f t="shared" si="21"/>
        <v/>
      </c>
      <c r="AN26" s="7"/>
      <c r="AO26" s="7"/>
      <c r="AP26" s="7"/>
      <c r="AQ26" s="7"/>
      <c r="AR26" s="7"/>
      <c r="AS26" s="7"/>
      <c r="AT26" s="7"/>
      <c r="AU26" s="7"/>
      <c r="AV26" s="7"/>
      <c r="AW26" s="7"/>
      <c r="AX26" s="12"/>
      <c r="AY26" s="12"/>
      <c r="AZ26" s="12"/>
      <c r="BA26" s="12"/>
      <c r="BB26" s="12"/>
      <c r="BC26" s="12"/>
      <c r="BD26" s="12"/>
      <c r="BE26" s="12"/>
      <c r="BF26" s="12"/>
      <c r="BG26" s="12"/>
      <c r="BH26" s="12"/>
      <c r="BI26" s="12"/>
      <c r="BJ26" s="12"/>
      <c r="BK26" s="12"/>
      <c r="BL26" s="12"/>
      <c r="BM26" s="12"/>
      <c r="BN26" s="12"/>
      <c r="BO26" s="12"/>
      <c r="BP26" s="12"/>
    </row>
    <row r="27" spans="1:70" s="11" customFormat="1" x14ac:dyDescent="0.2">
      <c r="A27" s="76" t="s">
        <v>107</v>
      </c>
      <c r="B27" s="225"/>
      <c r="C27" s="206"/>
      <c r="D27" s="288"/>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59"/>
      <c r="AJ27" s="359"/>
      <c r="AK27" s="359"/>
      <c r="AL27" s="7"/>
      <c r="AM27" s="7"/>
      <c r="AN27" s="7"/>
      <c r="AO27" s="7"/>
      <c r="AP27" s="7"/>
      <c r="AQ27" s="7"/>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R27" s="2"/>
    </row>
    <row r="28" spans="1:70" s="15" customFormat="1" x14ac:dyDescent="0.2">
      <c r="A28" s="211"/>
      <c r="B28" s="212" t="s">
        <v>34</v>
      </c>
      <c r="C28" s="223"/>
      <c r="D28" s="223" t="s">
        <v>0</v>
      </c>
      <c r="E28" s="55" t="s">
        <v>59</v>
      </c>
      <c r="F28" s="55" t="s">
        <v>59</v>
      </c>
      <c r="G28" s="55" t="s">
        <v>59</v>
      </c>
      <c r="H28" s="55" t="s">
        <v>59</v>
      </c>
      <c r="I28" s="55" t="s">
        <v>59</v>
      </c>
      <c r="J28" s="55" t="s">
        <v>59</v>
      </c>
      <c r="K28" s="55" t="s">
        <v>59</v>
      </c>
      <c r="L28" s="55" t="s">
        <v>59</v>
      </c>
      <c r="M28" s="55" t="s">
        <v>59</v>
      </c>
      <c r="N28" s="55" t="s">
        <v>59</v>
      </c>
      <c r="O28" s="55" t="s">
        <v>59</v>
      </c>
      <c r="P28" s="55" t="s">
        <v>59</v>
      </c>
      <c r="Q28" s="55" t="s">
        <v>59</v>
      </c>
      <c r="R28" s="55" t="s">
        <v>59</v>
      </c>
      <c r="S28" s="55" t="s">
        <v>59</v>
      </c>
      <c r="T28" s="55" t="s">
        <v>59</v>
      </c>
      <c r="U28" s="55" t="s">
        <v>59</v>
      </c>
      <c r="V28" s="55" t="s">
        <v>59</v>
      </c>
      <c r="W28" s="55" t="s">
        <v>59</v>
      </c>
      <c r="X28" s="55" t="s">
        <v>59</v>
      </c>
      <c r="Y28" s="55" t="s">
        <v>59</v>
      </c>
      <c r="Z28" s="55" t="s">
        <v>59</v>
      </c>
      <c r="AA28" s="55" t="s">
        <v>59</v>
      </c>
      <c r="AB28" s="55" t="s">
        <v>59</v>
      </c>
      <c r="AC28" s="55" t="s">
        <v>59</v>
      </c>
      <c r="AD28" s="55" t="s">
        <v>59</v>
      </c>
      <c r="AE28" s="55" t="s">
        <v>59</v>
      </c>
      <c r="AF28" s="55" t="s">
        <v>59</v>
      </c>
      <c r="AG28" s="55" t="s">
        <v>59</v>
      </c>
      <c r="AH28" s="55" t="s">
        <v>59</v>
      </c>
      <c r="AI28" s="355" t="s">
        <v>59</v>
      </c>
      <c r="AJ28" s="355" t="s">
        <v>59</v>
      </c>
      <c r="AK28" s="355" t="s">
        <v>59</v>
      </c>
    </row>
    <row r="29" spans="1:70" ht="60" x14ac:dyDescent="0.2">
      <c r="A29" s="227" t="s">
        <v>120</v>
      </c>
      <c r="B29" s="225" t="s">
        <v>373</v>
      </c>
      <c r="C29" s="283" t="s">
        <v>281</v>
      </c>
      <c r="D29" s="226" t="s">
        <v>117</v>
      </c>
      <c r="E29" s="64" t="str">
        <f>IF(Sample!B56="n","n", IF(Sample!B57="n","n", IF(Sample!B49="yes","y",IF(Sample!B55="yes","y","x"))))</f>
        <v>x</v>
      </c>
      <c r="F29" s="64" t="str">
        <f>IF(Sample!C56="n","n", IF(Sample!C57="n","n", IF(Sample!C49="yes","y",IF(Sample!C55="yes","y","x"))))</f>
        <v>x</v>
      </c>
      <c r="G29" s="64" t="str">
        <f>IF(Sample!D56="n","n", IF(Sample!D57="n","n", IF(Sample!D49="yes","y",IF(Sample!D55="yes","y","x"))))</f>
        <v>x</v>
      </c>
      <c r="H29" s="64" t="str">
        <f>IF(Sample!E56="n","n", IF(Sample!E57="n","n", IF(Sample!E49="yes","y",IF(Sample!E55="yes","y","x"))))</f>
        <v>x</v>
      </c>
      <c r="I29" s="64" t="str">
        <f>IF(Sample!F56="n","n", IF(Sample!F57="n","n", IF(Sample!F49="yes","y",IF(Sample!F55="yes","y","x"))))</f>
        <v>x</v>
      </c>
      <c r="J29" s="64" t="str">
        <f>IF(Sample!G56="n","n", IF(Sample!G57="n","n", IF(Sample!G49="yes","y",IF(Sample!G55="yes","y","x"))))</f>
        <v>x</v>
      </c>
      <c r="K29" s="64" t="str">
        <f>IF(Sample!H56="n","n", IF(Sample!H57="n","n", IF(Sample!H49="yes","y",IF(Sample!H55="yes","y","x"))))</f>
        <v>x</v>
      </c>
      <c r="L29" s="64" t="str">
        <f>IF(Sample!I56="n","n", IF(Sample!I57="n","n", IF(Sample!I49="yes","y",IF(Sample!I55="yes","y","x"))))</f>
        <v>x</v>
      </c>
      <c r="M29" s="64" t="str">
        <f>IF(Sample!J56="n","n", IF(Sample!J57="n","n", IF(Sample!J49="yes","y",IF(Sample!J55="yes","y","x"))))</f>
        <v>x</v>
      </c>
      <c r="N29" s="64" t="str">
        <f>IF(Sample!K56="n","n", IF(Sample!K57="n","n", IF(Sample!K49="yes","y",IF(Sample!K55="yes","y","x"))))</f>
        <v>x</v>
      </c>
      <c r="O29" s="64" t="str">
        <f>IF(Sample!L56="n","n", IF(Sample!L57="n","n", IF(Sample!L49="yes","y",IF(Sample!L55="yes","y","x"))))</f>
        <v>x</v>
      </c>
      <c r="P29" s="64" t="str">
        <f>IF(Sample!M56="n","n", IF(Sample!M57="n","n", IF(Sample!M49="yes","y",IF(Sample!M55="yes","y","x"))))</f>
        <v>x</v>
      </c>
      <c r="Q29" s="64" t="str">
        <f>IF(Sample!N56="n","n", IF(Sample!N57="n","n", IF(Sample!N49="yes","y",IF(Sample!N55="yes","y","x"))))</f>
        <v>x</v>
      </c>
      <c r="R29" s="64" t="str">
        <f>IF(Sample!O56="n","n", IF(Sample!O57="n","n", IF(Sample!O49="yes","y",IF(Sample!O55="yes","y","x"))))</f>
        <v>x</v>
      </c>
      <c r="S29" s="64" t="str">
        <f>IF(Sample!P56="n","n", IF(Sample!P57="n","n", IF(Sample!P49="yes","y",IF(Sample!P55="yes","y","x"))))</f>
        <v>x</v>
      </c>
      <c r="T29" s="64" t="str">
        <f>IF(Sample!Q56="n","n", IF(Sample!Q57="n","n", IF(Sample!Q49="yes","y",IF(Sample!Q55="yes","y","x"))))</f>
        <v>x</v>
      </c>
      <c r="U29" s="64" t="str">
        <f>IF(Sample!R56="n","n", IF(Sample!R57="n","n", IF(Sample!R49="yes","y",IF(Sample!R55="yes","y","x"))))</f>
        <v>x</v>
      </c>
      <c r="V29" s="64" t="str">
        <f>IF(Sample!S56="n","n", IF(Sample!S57="n","n", IF(Sample!S49="yes","y",IF(Sample!S55="yes","y","x"))))</f>
        <v>x</v>
      </c>
      <c r="W29" s="64" t="str">
        <f>IF(Sample!T56="n","n", IF(Sample!T57="n","n", IF(Sample!T49="yes","y",IF(Sample!T55="yes","y","x"))))</f>
        <v>x</v>
      </c>
      <c r="X29" s="64" t="str">
        <f>IF(Sample!U56="n","n", IF(Sample!U57="n","n", IF(Sample!U49="yes","y",IF(Sample!U55="yes","y","x"))))</f>
        <v>x</v>
      </c>
      <c r="Y29" s="64" t="str">
        <f>IF(Sample!V56="n","n", IF(Sample!V57="n","n", IF(Sample!V49="yes","y",IF(Sample!V55="yes","y","x"))))</f>
        <v>x</v>
      </c>
      <c r="Z29" s="64" t="str">
        <f>IF(Sample!W56="n","n", IF(Sample!W57="n","n", IF(Sample!W49="yes","y",IF(Sample!W55="yes","y","x"))))</f>
        <v>x</v>
      </c>
      <c r="AA29" s="64" t="str">
        <f>IF(Sample!X56="n","n", IF(Sample!X57="n","n", IF(Sample!X49="yes","y",IF(Sample!X55="yes","y","x"))))</f>
        <v>x</v>
      </c>
      <c r="AB29" s="64" t="str">
        <f>IF(Sample!Y56="n","n", IF(Sample!Y57="n","n", IF(Sample!Y49="yes","y",IF(Sample!Y55="yes","y","x"))))</f>
        <v>x</v>
      </c>
      <c r="AC29" s="64" t="str">
        <f>IF(Sample!Z56="n","n", IF(Sample!Z57="n","n", IF(Sample!Z49="yes","y",IF(Sample!Z55="yes","y","x"))))</f>
        <v>x</v>
      </c>
      <c r="AD29" s="64" t="str">
        <f>IF(Sample!AA56="n","n", IF(Sample!AA57="n","n", IF(Sample!AA49="yes","y",IF(Sample!AA55="yes","y","x"))))</f>
        <v>x</v>
      </c>
      <c r="AE29" s="64" t="str">
        <f>IF(Sample!AB56="n","n", IF(Sample!AB57="n","n", IF(Sample!AB49="yes","y",IF(Sample!AB55="yes","y","x"))))</f>
        <v>x</v>
      </c>
      <c r="AF29" s="64" t="str">
        <f>IF(Sample!AC56="n","n", IF(Sample!AC57="n","n", IF(Sample!AC49="yes","y",IF(Sample!AC55="yes","y","x"))))</f>
        <v>x</v>
      </c>
      <c r="AG29" s="64" t="str">
        <f>IF(Sample!AD56="n","n", IF(Sample!AD57="n","n", IF(Sample!AD49="yes","y",IF(Sample!AD55="yes","y","x"))))</f>
        <v>x</v>
      </c>
      <c r="AH29" s="64" t="str">
        <f>IF(Sample!AE56="n","n", IF(Sample!AE57="n","n", IF(Sample!AE49="yes","y",IF(Sample!AE55="yes","y","x"))))</f>
        <v>x</v>
      </c>
      <c r="AI29" s="359"/>
      <c r="AJ29" s="359"/>
      <c r="AK29" s="359"/>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70" ht="60" x14ac:dyDescent="0.2">
      <c r="A30" s="213">
        <v>17</v>
      </c>
      <c r="B30" s="228" t="s">
        <v>262</v>
      </c>
      <c r="C30" s="184" t="s">
        <v>415</v>
      </c>
      <c r="D30" s="316" t="s">
        <v>140</v>
      </c>
      <c r="E30" s="36" t="str">
        <f>IF(OR(E29="x",E29="n"),"x","")</f>
        <v>x</v>
      </c>
      <c r="F30" s="36" t="str">
        <f t="shared" ref="F30:AH30" si="22">IF(OR(F29="x",F29="n"),"x","")</f>
        <v>x</v>
      </c>
      <c r="G30" s="36" t="str">
        <f t="shared" si="22"/>
        <v>x</v>
      </c>
      <c r="H30" s="36" t="str">
        <f t="shared" si="22"/>
        <v>x</v>
      </c>
      <c r="I30" s="36" t="str">
        <f t="shared" si="22"/>
        <v>x</v>
      </c>
      <c r="J30" s="36" t="str">
        <f t="shared" si="22"/>
        <v>x</v>
      </c>
      <c r="K30" s="36" t="str">
        <f t="shared" si="22"/>
        <v>x</v>
      </c>
      <c r="L30" s="36" t="str">
        <f t="shared" si="22"/>
        <v>x</v>
      </c>
      <c r="M30" s="36" t="str">
        <f t="shared" si="22"/>
        <v>x</v>
      </c>
      <c r="N30" s="36" t="str">
        <f t="shared" si="22"/>
        <v>x</v>
      </c>
      <c r="O30" s="36" t="str">
        <f t="shared" si="22"/>
        <v>x</v>
      </c>
      <c r="P30" s="36" t="str">
        <f t="shared" si="22"/>
        <v>x</v>
      </c>
      <c r="Q30" s="36" t="str">
        <f t="shared" si="22"/>
        <v>x</v>
      </c>
      <c r="R30" s="36" t="str">
        <f t="shared" si="22"/>
        <v>x</v>
      </c>
      <c r="S30" s="36" t="str">
        <f t="shared" si="22"/>
        <v>x</v>
      </c>
      <c r="T30" s="36" t="str">
        <f t="shared" si="22"/>
        <v>x</v>
      </c>
      <c r="U30" s="36" t="str">
        <f t="shared" si="22"/>
        <v>x</v>
      </c>
      <c r="V30" s="36" t="str">
        <f t="shared" si="22"/>
        <v>x</v>
      </c>
      <c r="W30" s="36" t="str">
        <f t="shared" si="22"/>
        <v>x</v>
      </c>
      <c r="X30" s="36" t="str">
        <f t="shared" si="22"/>
        <v>x</v>
      </c>
      <c r="Y30" s="36" t="str">
        <f t="shared" si="22"/>
        <v>x</v>
      </c>
      <c r="Z30" s="36" t="str">
        <f t="shared" si="22"/>
        <v>x</v>
      </c>
      <c r="AA30" s="36" t="str">
        <f t="shared" si="22"/>
        <v>x</v>
      </c>
      <c r="AB30" s="36" t="str">
        <f t="shared" si="22"/>
        <v>x</v>
      </c>
      <c r="AC30" s="36" t="str">
        <f t="shared" si="22"/>
        <v>x</v>
      </c>
      <c r="AD30" s="36" t="str">
        <f t="shared" si="22"/>
        <v>x</v>
      </c>
      <c r="AE30" s="36" t="str">
        <f t="shared" si="22"/>
        <v>x</v>
      </c>
      <c r="AF30" s="36" t="str">
        <f t="shared" si="22"/>
        <v>x</v>
      </c>
      <c r="AG30" s="36" t="str">
        <f t="shared" si="22"/>
        <v>x</v>
      </c>
      <c r="AH30" s="36" t="str">
        <f t="shared" si="22"/>
        <v>x</v>
      </c>
      <c r="AI30" s="359"/>
      <c r="AJ30" s="359"/>
      <c r="AK30" s="359"/>
      <c r="AL30" s="7" t="str">
        <f t="shared" ref="AL30:AQ30" si="23">IF(AL29 = "n","x","")</f>
        <v/>
      </c>
      <c r="AM30" s="7" t="str">
        <f t="shared" si="23"/>
        <v/>
      </c>
      <c r="AN30" s="7" t="str">
        <f t="shared" si="23"/>
        <v/>
      </c>
      <c r="AO30" s="7" t="str">
        <f t="shared" si="23"/>
        <v/>
      </c>
      <c r="AP30" s="7" t="str">
        <f t="shared" si="23"/>
        <v/>
      </c>
      <c r="AQ30" s="7" t="str">
        <f t="shared" si="23"/>
        <v/>
      </c>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70" s="14" customFormat="1" ht="60" x14ac:dyDescent="0.2">
      <c r="A31" s="214">
        <v>18</v>
      </c>
      <c r="B31" s="229" t="s">
        <v>427</v>
      </c>
      <c r="C31" s="184" t="s">
        <v>416</v>
      </c>
      <c r="D31" s="316" t="s">
        <v>141</v>
      </c>
      <c r="E31" s="45" t="str">
        <f>IF(OR(E30="y", E30= ""),"","x")</f>
        <v>x</v>
      </c>
      <c r="F31" s="45" t="str">
        <f t="shared" ref="F31:AH31" si="24">IF(OR(F30="y", F30= ""),"","x")</f>
        <v>x</v>
      </c>
      <c r="G31" s="45" t="str">
        <f t="shared" si="24"/>
        <v>x</v>
      </c>
      <c r="H31" s="45" t="str">
        <f t="shared" si="24"/>
        <v>x</v>
      </c>
      <c r="I31" s="45" t="str">
        <f t="shared" si="24"/>
        <v>x</v>
      </c>
      <c r="J31" s="45" t="str">
        <f t="shared" si="24"/>
        <v>x</v>
      </c>
      <c r="K31" s="45" t="str">
        <f t="shared" si="24"/>
        <v>x</v>
      </c>
      <c r="L31" s="45" t="str">
        <f t="shared" si="24"/>
        <v>x</v>
      </c>
      <c r="M31" s="45" t="str">
        <f t="shared" si="24"/>
        <v>x</v>
      </c>
      <c r="N31" s="45" t="str">
        <f t="shared" si="24"/>
        <v>x</v>
      </c>
      <c r="O31" s="45" t="str">
        <f t="shared" si="24"/>
        <v>x</v>
      </c>
      <c r="P31" s="45" t="str">
        <f t="shared" si="24"/>
        <v>x</v>
      </c>
      <c r="Q31" s="45" t="str">
        <f t="shared" si="24"/>
        <v>x</v>
      </c>
      <c r="R31" s="45" t="str">
        <f t="shared" si="24"/>
        <v>x</v>
      </c>
      <c r="S31" s="45" t="str">
        <f t="shared" si="24"/>
        <v>x</v>
      </c>
      <c r="T31" s="45" t="str">
        <f t="shared" si="24"/>
        <v>x</v>
      </c>
      <c r="U31" s="45" t="str">
        <f t="shared" si="24"/>
        <v>x</v>
      </c>
      <c r="V31" s="45" t="str">
        <f t="shared" si="24"/>
        <v>x</v>
      </c>
      <c r="W31" s="45" t="str">
        <f t="shared" si="24"/>
        <v>x</v>
      </c>
      <c r="X31" s="45" t="str">
        <f t="shared" si="24"/>
        <v>x</v>
      </c>
      <c r="Y31" s="45" t="str">
        <f t="shared" si="24"/>
        <v>x</v>
      </c>
      <c r="Z31" s="45" t="str">
        <f t="shared" si="24"/>
        <v>x</v>
      </c>
      <c r="AA31" s="45" t="str">
        <f t="shared" si="24"/>
        <v>x</v>
      </c>
      <c r="AB31" s="45" t="str">
        <f t="shared" si="24"/>
        <v>x</v>
      </c>
      <c r="AC31" s="45" t="str">
        <f t="shared" si="24"/>
        <v>x</v>
      </c>
      <c r="AD31" s="45" t="str">
        <f t="shared" si="24"/>
        <v>x</v>
      </c>
      <c r="AE31" s="45" t="str">
        <f t="shared" si="24"/>
        <v>x</v>
      </c>
      <c r="AF31" s="45" t="str">
        <f t="shared" si="24"/>
        <v>x</v>
      </c>
      <c r="AG31" s="45" t="str">
        <f t="shared" si="24"/>
        <v>x</v>
      </c>
      <c r="AH31" s="45" t="str">
        <f t="shared" si="24"/>
        <v>x</v>
      </c>
      <c r="AI31" s="359"/>
      <c r="AJ31" s="359"/>
      <c r="AK31" s="359"/>
      <c r="AL31" s="7"/>
      <c r="AM31" s="7"/>
      <c r="AN31" s="7"/>
      <c r="AO31" s="7"/>
      <c r="AP31" s="7"/>
      <c r="AQ31" s="7"/>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1"/>
      <c r="BR31" s="16"/>
    </row>
    <row r="32" spans="1:70" s="11" customFormat="1" x14ac:dyDescent="0.2">
      <c r="A32" s="76" t="s">
        <v>107</v>
      </c>
      <c r="B32" s="225"/>
      <c r="C32" s="315"/>
      <c r="D32" s="288"/>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59"/>
      <c r="AJ32" s="359"/>
      <c r="AK32" s="359"/>
      <c r="AL32" s="7"/>
      <c r="AM32" s="7"/>
      <c r="AN32" s="7"/>
      <c r="AO32" s="7"/>
      <c r="AP32" s="7"/>
      <c r="AQ32" s="7"/>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R32" s="2"/>
    </row>
    <row r="33" spans="1:70" s="15" customFormat="1" x14ac:dyDescent="0.2">
      <c r="A33" s="211"/>
      <c r="B33" s="212" t="s">
        <v>35</v>
      </c>
      <c r="C33" s="223"/>
      <c r="D33" s="223" t="s">
        <v>0</v>
      </c>
      <c r="E33" s="55" t="s">
        <v>59</v>
      </c>
      <c r="F33" s="55" t="s">
        <v>59</v>
      </c>
      <c r="G33" s="55" t="s">
        <v>59</v>
      </c>
      <c r="H33" s="55" t="s">
        <v>59</v>
      </c>
      <c r="I33" s="55" t="s">
        <v>59</v>
      </c>
      <c r="J33" s="55" t="s">
        <v>59</v>
      </c>
      <c r="K33" s="55" t="s">
        <v>59</v>
      </c>
      <c r="L33" s="55" t="s">
        <v>59</v>
      </c>
      <c r="M33" s="55" t="s">
        <v>59</v>
      </c>
      <c r="N33" s="55" t="s">
        <v>59</v>
      </c>
      <c r="O33" s="55" t="s">
        <v>59</v>
      </c>
      <c r="P33" s="55" t="s">
        <v>59</v>
      </c>
      <c r="Q33" s="55" t="s">
        <v>59</v>
      </c>
      <c r="R33" s="55" t="s">
        <v>59</v>
      </c>
      <c r="S33" s="55" t="s">
        <v>59</v>
      </c>
      <c r="T33" s="55" t="s">
        <v>59</v>
      </c>
      <c r="U33" s="55" t="s">
        <v>59</v>
      </c>
      <c r="V33" s="55" t="s">
        <v>59</v>
      </c>
      <c r="W33" s="55" t="s">
        <v>59</v>
      </c>
      <c r="X33" s="55" t="s">
        <v>59</v>
      </c>
      <c r="Y33" s="55" t="s">
        <v>59</v>
      </c>
      <c r="Z33" s="55" t="s">
        <v>59</v>
      </c>
      <c r="AA33" s="55" t="s">
        <v>59</v>
      </c>
      <c r="AB33" s="55" t="s">
        <v>59</v>
      </c>
      <c r="AC33" s="55" t="s">
        <v>59</v>
      </c>
      <c r="AD33" s="55" t="s">
        <v>59</v>
      </c>
      <c r="AE33" s="55" t="s">
        <v>59</v>
      </c>
      <c r="AF33" s="55" t="s">
        <v>59</v>
      </c>
      <c r="AG33" s="55" t="s">
        <v>59</v>
      </c>
      <c r="AH33" s="55" t="s">
        <v>59</v>
      </c>
      <c r="AI33" s="355" t="s">
        <v>59</v>
      </c>
      <c r="AJ33" s="355" t="s">
        <v>59</v>
      </c>
      <c r="AK33" s="355" t="s">
        <v>59</v>
      </c>
    </row>
    <row r="34" spans="1:70" ht="51" x14ac:dyDescent="0.2">
      <c r="A34" s="227">
        <v>19</v>
      </c>
      <c r="B34" s="308" t="s">
        <v>459</v>
      </c>
      <c r="C34" s="283" t="s">
        <v>282</v>
      </c>
      <c r="D34" s="226" t="s">
        <v>117</v>
      </c>
      <c r="E34" s="36" t="str">
        <f>IF(Sample!B58="n","n", IF(Sample!B59="n","n", IF(Sample!B50="yes","y","x")))</f>
        <v>x</v>
      </c>
      <c r="F34" s="36" t="str">
        <f>IF(Sample!C58="n","n", IF(Sample!C59="n","n", IF(Sample!C50="yes","y","x")))</f>
        <v>x</v>
      </c>
      <c r="G34" s="36" t="str">
        <f>IF(Sample!D58="n","n", IF(Sample!D59="n","n", IF(Sample!D50="yes","y","x")))</f>
        <v>x</v>
      </c>
      <c r="H34" s="36" t="str">
        <f>IF(Sample!E58="n","n", IF(Sample!E59="n","n", IF(Sample!E50="yes","y","x")))</f>
        <v>x</v>
      </c>
      <c r="I34" s="36" t="str">
        <f>IF(Sample!F58="n","n", IF(Sample!F59="n","n", IF(Sample!F50="yes","y","x")))</f>
        <v>x</v>
      </c>
      <c r="J34" s="36" t="str">
        <f>IF(Sample!G58="n","n", IF(Sample!G59="n","n", IF(Sample!G50="yes","y","x")))</f>
        <v>x</v>
      </c>
      <c r="K34" s="36" t="str">
        <f>IF(Sample!H58="n","n", IF(Sample!H59="n","n", IF(Sample!H50="yes","y","x")))</f>
        <v>x</v>
      </c>
      <c r="L34" s="36" t="str">
        <f>IF(Sample!I58="n","n", IF(Sample!I59="n","n", IF(Sample!I50="yes","y","x")))</f>
        <v>x</v>
      </c>
      <c r="M34" s="36" t="str">
        <f>IF(Sample!J58="n","n", IF(Sample!J59="n","n", IF(Sample!J50="yes","y","x")))</f>
        <v>x</v>
      </c>
      <c r="N34" s="36" t="str">
        <f>IF(Sample!K58="n","n", IF(Sample!K59="n","n", IF(Sample!K50="yes","y","x")))</f>
        <v>x</v>
      </c>
      <c r="O34" s="36" t="str">
        <f>IF(Sample!L58="n","n", IF(Sample!L59="n","n", IF(Sample!L50="yes","y","x")))</f>
        <v>x</v>
      </c>
      <c r="P34" s="36" t="str">
        <f>IF(Sample!M58="n","n", IF(Sample!M59="n","n", IF(Sample!M50="yes","y","x")))</f>
        <v>x</v>
      </c>
      <c r="Q34" s="36" t="str">
        <f>IF(Sample!N58="n","n", IF(Sample!N59="n","n", IF(Sample!N50="yes","y","x")))</f>
        <v>x</v>
      </c>
      <c r="R34" s="36" t="str">
        <f>IF(Sample!O58="n","n", IF(Sample!O59="n","n", IF(Sample!O50="yes","y","x")))</f>
        <v>x</v>
      </c>
      <c r="S34" s="36" t="str">
        <f>IF(Sample!P58="n","n", IF(Sample!P59="n","n", IF(Sample!P50="yes","y","x")))</f>
        <v>x</v>
      </c>
      <c r="T34" s="36" t="str">
        <f>IF(Sample!Q58="n","n", IF(Sample!Q59="n","n", IF(Sample!Q50="yes","y","x")))</f>
        <v>x</v>
      </c>
      <c r="U34" s="36" t="str">
        <f>IF(Sample!R58="n","n", IF(Sample!R59="n","n", IF(Sample!R50="yes","y","x")))</f>
        <v>x</v>
      </c>
      <c r="V34" s="36" t="str">
        <f>IF(Sample!S58="n","n", IF(Sample!S59="n","n", IF(Sample!S50="yes","y","x")))</f>
        <v>x</v>
      </c>
      <c r="W34" s="36" t="str">
        <f>IF(Sample!T58="n","n", IF(Sample!T59="n","n", IF(Sample!T50="yes","y","x")))</f>
        <v>x</v>
      </c>
      <c r="X34" s="36" t="str">
        <f>IF(Sample!U58="n","n", IF(Sample!U59="n","n", IF(Sample!U50="yes","y","x")))</f>
        <v>x</v>
      </c>
      <c r="Y34" s="36" t="str">
        <f>IF(Sample!V58="n","n", IF(Sample!V59="n","n", IF(Sample!V50="yes","y","x")))</f>
        <v>x</v>
      </c>
      <c r="Z34" s="36" t="str">
        <f>IF(Sample!W58="n","n", IF(Sample!W59="n","n", IF(Sample!W50="yes","y","x")))</f>
        <v>x</v>
      </c>
      <c r="AA34" s="36" t="str">
        <f>IF(Sample!X58="n","n", IF(Sample!X59="n","n", IF(Sample!X50="yes","y","x")))</f>
        <v>x</v>
      </c>
      <c r="AB34" s="36" t="str">
        <f>IF(Sample!Y58="n","n", IF(Sample!Y59="n","n", IF(Sample!Y50="yes","y","x")))</f>
        <v>x</v>
      </c>
      <c r="AC34" s="36" t="str">
        <f>IF(Sample!Z58="n","n", IF(Sample!Z59="n","n", IF(Sample!Z50="yes","y","x")))</f>
        <v>x</v>
      </c>
      <c r="AD34" s="36" t="str">
        <f>IF(Sample!AA58="n","n", IF(Sample!AA59="n","n", IF(Sample!AA50="yes","y","x")))</f>
        <v>x</v>
      </c>
      <c r="AE34" s="36" t="str">
        <f>IF(Sample!AB58="n","n", IF(Sample!AB59="n","n", IF(Sample!AB50="yes","y","x")))</f>
        <v>x</v>
      </c>
      <c r="AF34" s="36" t="str">
        <f>IF(Sample!AC58="n","n", IF(Sample!AC59="n","n", IF(Sample!AC50="yes","y","x")))</f>
        <v>x</v>
      </c>
      <c r="AG34" s="36" t="str">
        <f>IF(Sample!AD58="n","n", IF(Sample!AD59="n","n", IF(Sample!AD50="yes","y","x")))</f>
        <v>x</v>
      </c>
      <c r="AH34" s="36" t="str">
        <f>IF(Sample!AE58="n","n", IF(Sample!AE59="n","n", IF(Sample!AE50="yes","y","x")))</f>
        <v>x</v>
      </c>
      <c r="AI34" s="359"/>
      <c r="AJ34" s="359"/>
      <c r="AK34" s="359"/>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70" ht="12.75" customHeight="1" x14ac:dyDescent="0.2">
      <c r="A35" s="213">
        <v>20</v>
      </c>
      <c r="B35" s="178" t="s">
        <v>394</v>
      </c>
      <c r="C35" s="284" t="s">
        <v>109</v>
      </c>
      <c r="D35" s="184" t="s">
        <v>264</v>
      </c>
      <c r="E35" s="36" t="str">
        <f>IF(OR(E34="x",E34="n"),"x","")</f>
        <v>x</v>
      </c>
      <c r="F35" s="36" t="str">
        <f t="shared" ref="F35:AH35" si="25">IF(OR(F34="x",F34="n"),"x","")</f>
        <v>x</v>
      </c>
      <c r="G35" s="36" t="str">
        <f t="shared" si="25"/>
        <v>x</v>
      </c>
      <c r="H35" s="36" t="str">
        <f t="shared" si="25"/>
        <v>x</v>
      </c>
      <c r="I35" s="36" t="str">
        <f t="shared" si="25"/>
        <v>x</v>
      </c>
      <c r="J35" s="36" t="str">
        <f t="shared" si="25"/>
        <v>x</v>
      </c>
      <c r="K35" s="36" t="str">
        <f t="shared" si="25"/>
        <v>x</v>
      </c>
      <c r="L35" s="36" t="str">
        <f t="shared" si="25"/>
        <v>x</v>
      </c>
      <c r="M35" s="36" t="str">
        <f t="shared" si="25"/>
        <v>x</v>
      </c>
      <c r="N35" s="36" t="str">
        <f t="shared" si="25"/>
        <v>x</v>
      </c>
      <c r="O35" s="36" t="str">
        <f t="shared" si="25"/>
        <v>x</v>
      </c>
      <c r="P35" s="36" t="str">
        <f t="shared" si="25"/>
        <v>x</v>
      </c>
      <c r="Q35" s="36" t="str">
        <f t="shared" si="25"/>
        <v>x</v>
      </c>
      <c r="R35" s="36" t="str">
        <f t="shared" si="25"/>
        <v>x</v>
      </c>
      <c r="S35" s="36" t="str">
        <f t="shared" si="25"/>
        <v>x</v>
      </c>
      <c r="T35" s="36" t="str">
        <f t="shared" si="25"/>
        <v>x</v>
      </c>
      <c r="U35" s="36" t="str">
        <f t="shared" si="25"/>
        <v>x</v>
      </c>
      <c r="V35" s="36" t="str">
        <f t="shared" si="25"/>
        <v>x</v>
      </c>
      <c r="W35" s="36" t="str">
        <f t="shared" si="25"/>
        <v>x</v>
      </c>
      <c r="X35" s="36" t="str">
        <f t="shared" si="25"/>
        <v>x</v>
      </c>
      <c r="Y35" s="36" t="str">
        <f t="shared" si="25"/>
        <v>x</v>
      </c>
      <c r="Z35" s="36" t="str">
        <f t="shared" si="25"/>
        <v>x</v>
      </c>
      <c r="AA35" s="36" t="str">
        <f t="shared" si="25"/>
        <v>x</v>
      </c>
      <c r="AB35" s="36" t="str">
        <f t="shared" si="25"/>
        <v>x</v>
      </c>
      <c r="AC35" s="36" t="str">
        <f t="shared" si="25"/>
        <v>x</v>
      </c>
      <c r="AD35" s="36" t="str">
        <f t="shared" si="25"/>
        <v>x</v>
      </c>
      <c r="AE35" s="36" t="str">
        <f t="shared" si="25"/>
        <v>x</v>
      </c>
      <c r="AF35" s="36" t="str">
        <f t="shared" si="25"/>
        <v>x</v>
      </c>
      <c r="AG35" s="36" t="str">
        <f t="shared" si="25"/>
        <v>x</v>
      </c>
      <c r="AH35" s="36" t="str">
        <f t="shared" si="25"/>
        <v>x</v>
      </c>
      <c r="AI35" s="359"/>
      <c r="AJ35" s="359"/>
      <c r="AK35" s="359"/>
      <c r="AL35" s="7" t="str">
        <f t="shared" ref="AL35:AS35" si="26">IF(AL34 = "n","x","")</f>
        <v/>
      </c>
      <c r="AM35" s="7" t="str">
        <f t="shared" si="26"/>
        <v/>
      </c>
      <c r="AN35" s="7" t="str">
        <f t="shared" si="26"/>
        <v/>
      </c>
      <c r="AO35" s="7" t="str">
        <f t="shared" si="26"/>
        <v/>
      </c>
      <c r="AP35" s="7" t="str">
        <f t="shared" si="26"/>
        <v/>
      </c>
      <c r="AQ35" s="7" t="str">
        <f t="shared" si="26"/>
        <v/>
      </c>
      <c r="AR35" s="7" t="str">
        <f t="shared" si="26"/>
        <v/>
      </c>
      <c r="AS35" s="7" t="str">
        <f t="shared" si="26"/>
        <v/>
      </c>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1:70" ht="25.5" x14ac:dyDescent="0.2">
      <c r="A36" s="214">
        <v>21</v>
      </c>
      <c r="B36" s="178" t="s">
        <v>368</v>
      </c>
      <c r="C36" s="284" t="s">
        <v>109</v>
      </c>
      <c r="D36" s="184" t="s">
        <v>265</v>
      </c>
      <c r="E36" s="36" t="str">
        <f>IF(OR(E35="x",E35="n"),"x","")</f>
        <v>x</v>
      </c>
      <c r="F36" s="36" t="str">
        <f t="shared" ref="F36:AH36" si="27">IF(OR(F35="x",F35="n"),"x","")</f>
        <v>x</v>
      </c>
      <c r="G36" s="36" t="str">
        <f t="shared" si="27"/>
        <v>x</v>
      </c>
      <c r="H36" s="36" t="str">
        <f t="shared" si="27"/>
        <v>x</v>
      </c>
      <c r="I36" s="36" t="str">
        <f t="shared" si="27"/>
        <v>x</v>
      </c>
      <c r="J36" s="36" t="str">
        <f t="shared" si="27"/>
        <v>x</v>
      </c>
      <c r="K36" s="36" t="str">
        <f t="shared" si="27"/>
        <v>x</v>
      </c>
      <c r="L36" s="36" t="str">
        <f t="shared" si="27"/>
        <v>x</v>
      </c>
      <c r="M36" s="36" t="str">
        <f t="shared" si="27"/>
        <v>x</v>
      </c>
      <c r="N36" s="36" t="str">
        <f t="shared" si="27"/>
        <v>x</v>
      </c>
      <c r="O36" s="36" t="str">
        <f t="shared" si="27"/>
        <v>x</v>
      </c>
      <c r="P36" s="36" t="str">
        <f t="shared" si="27"/>
        <v>x</v>
      </c>
      <c r="Q36" s="36" t="str">
        <f t="shared" si="27"/>
        <v>x</v>
      </c>
      <c r="R36" s="36" t="str">
        <f t="shared" si="27"/>
        <v>x</v>
      </c>
      <c r="S36" s="36" t="str">
        <f t="shared" si="27"/>
        <v>x</v>
      </c>
      <c r="T36" s="36" t="str">
        <f t="shared" si="27"/>
        <v>x</v>
      </c>
      <c r="U36" s="36" t="str">
        <f t="shared" si="27"/>
        <v>x</v>
      </c>
      <c r="V36" s="36" t="str">
        <f t="shared" si="27"/>
        <v>x</v>
      </c>
      <c r="W36" s="36" t="str">
        <f t="shared" si="27"/>
        <v>x</v>
      </c>
      <c r="X36" s="36" t="str">
        <f t="shared" si="27"/>
        <v>x</v>
      </c>
      <c r="Y36" s="36" t="str">
        <f t="shared" si="27"/>
        <v>x</v>
      </c>
      <c r="Z36" s="36" t="str">
        <f t="shared" si="27"/>
        <v>x</v>
      </c>
      <c r="AA36" s="36" t="str">
        <f t="shared" si="27"/>
        <v>x</v>
      </c>
      <c r="AB36" s="36" t="str">
        <f t="shared" si="27"/>
        <v>x</v>
      </c>
      <c r="AC36" s="36" t="str">
        <f t="shared" si="27"/>
        <v>x</v>
      </c>
      <c r="AD36" s="36" t="str">
        <f t="shared" si="27"/>
        <v>x</v>
      </c>
      <c r="AE36" s="36" t="str">
        <f t="shared" si="27"/>
        <v>x</v>
      </c>
      <c r="AF36" s="36" t="str">
        <f t="shared" si="27"/>
        <v>x</v>
      </c>
      <c r="AG36" s="36" t="str">
        <f t="shared" si="27"/>
        <v>x</v>
      </c>
      <c r="AH36" s="36" t="str">
        <f t="shared" si="27"/>
        <v>x</v>
      </c>
      <c r="AI36" s="359"/>
      <c r="AJ36" s="359"/>
      <c r="AK36" s="359"/>
      <c r="AL36" s="7" t="str">
        <f t="shared" ref="AL36" si="28">IF(AL34 = "n","x","")</f>
        <v/>
      </c>
      <c r="AM36" s="7"/>
      <c r="AN36" s="7"/>
      <c r="AO36" s="7"/>
      <c r="AP36" s="7"/>
      <c r="AQ36" s="7"/>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1:70" ht="38.25" x14ac:dyDescent="0.2">
      <c r="A37" s="231">
        <v>22</v>
      </c>
      <c r="B37" s="179" t="s">
        <v>276</v>
      </c>
      <c r="C37" s="284" t="s">
        <v>109</v>
      </c>
      <c r="D37" s="184" t="s">
        <v>265</v>
      </c>
      <c r="E37" s="36" t="str">
        <f>IF(OR(E35="x",E35="n", E36="n"),"x","")</f>
        <v>x</v>
      </c>
      <c r="F37" s="36" t="str">
        <f t="shared" ref="F37:AH37" si="29">IF(OR(F35="x",F35="n", F36="n"),"x","")</f>
        <v>x</v>
      </c>
      <c r="G37" s="36" t="str">
        <f t="shared" si="29"/>
        <v>x</v>
      </c>
      <c r="H37" s="36" t="str">
        <f t="shared" si="29"/>
        <v>x</v>
      </c>
      <c r="I37" s="36" t="str">
        <f t="shared" si="29"/>
        <v>x</v>
      </c>
      <c r="J37" s="36" t="str">
        <f t="shared" si="29"/>
        <v>x</v>
      </c>
      <c r="K37" s="36" t="str">
        <f t="shared" si="29"/>
        <v>x</v>
      </c>
      <c r="L37" s="36" t="str">
        <f t="shared" si="29"/>
        <v>x</v>
      </c>
      <c r="M37" s="36" t="str">
        <f t="shared" si="29"/>
        <v>x</v>
      </c>
      <c r="N37" s="36" t="str">
        <f t="shared" si="29"/>
        <v>x</v>
      </c>
      <c r="O37" s="36" t="str">
        <f t="shared" si="29"/>
        <v>x</v>
      </c>
      <c r="P37" s="36" t="str">
        <f t="shared" si="29"/>
        <v>x</v>
      </c>
      <c r="Q37" s="36" t="str">
        <f t="shared" si="29"/>
        <v>x</v>
      </c>
      <c r="R37" s="36" t="str">
        <f t="shared" si="29"/>
        <v>x</v>
      </c>
      <c r="S37" s="36" t="str">
        <f t="shared" si="29"/>
        <v>x</v>
      </c>
      <c r="T37" s="36" t="str">
        <f t="shared" si="29"/>
        <v>x</v>
      </c>
      <c r="U37" s="36" t="str">
        <f t="shared" si="29"/>
        <v>x</v>
      </c>
      <c r="V37" s="36" t="str">
        <f t="shared" si="29"/>
        <v>x</v>
      </c>
      <c r="W37" s="36" t="str">
        <f t="shared" si="29"/>
        <v>x</v>
      </c>
      <c r="X37" s="36" t="str">
        <f t="shared" si="29"/>
        <v>x</v>
      </c>
      <c r="Y37" s="36" t="str">
        <f t="shared" si="29"/>
        <v>x</v>
      </c>
      <c r="Z37" s="36" t="str">
        <f t="shared" si="29"/>
        <v>x</v>
      </c>
      <c r="AA37" s="36" t="str">
        <f t="shared" si="29"/>
        <v>x</v>
      </c>
      <c r="AB37" s="36" t="str">
        <f t="shared" si="29"/>
        <v>x</v>
      </c>
      <c r="AC37" s="36" t="str">
        <f t="shared" si="29"/>
        <v>x</v>
      </c>
      <c r="AD37" s="36" t="str">
        <f t="shared" si="29"/>
        <v>x</v>
      </c>
      <c r="AE37" s="36" t="str">
        <f t="shared" si="29"/>
        <v>x</v>
      </c>
      <c r="AF37" s="36" t="str">
        <f t="shared" si="29"/>
        <v>x</v>
      </c>
      <c r="AG37" s="36" t="str">
        <f t="shared" si="29"/>
        <v>x</v>
      </c>
      <c r="AH37" s="36" t="str">
        <f t="shared" si="29"/>
        <v>x</v>
      </c>
      <c r="AI37" s="359"/>
      <c r="AJ37" s="359"/>
      <c r="AK37" s="359"/>
      <c r="AL37" s="7"/>
      <c r="AM37" s="7"/>
      <c r="AN37" s="7"/>
      <c r="AO37" s="7"/>
      <c r="AP37" s="7"/>
      <c r="AQ37" s="7"/>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1:70" ht="25.5" x14ac:dyDescent="0.2">
      <c r="A38" s="214">
        <v>23</v>
      </c>
      <c r="B38" s="178" t="s">
        <v>369</v>
      </c>
      <c r="C38" s="284" t="s">
        <v>109</v>
      </c>
      <c r="D38" s="184" t="s">
        <v>265</v>
      </c>
      <c r="E38" s="36" t="str">
        <f>IF(OR(E35="x",E35="n"),"x","")</f>
        <v>x</v>
      </c>
      <c r="F38" s="36" t="str">
        <f t="shared" ref="F38:AH38" si="30">IF(OR(F35="x",F35="n"),"x","")</f>
        <v>x</v>
      </c>
      <c r="G38" s="36" t="str">
        <f t="shared" si="30"/>
        <v>x</v>
      </c>
      <c r="H38" s="36" t="str">
        <f t="shared" si="30"/>
        <v>x</v>
      </c>
      <c r="I38" s="36" t="str">
        <f t="shared" si="30"/>
        <v>x</v>
      </c>
      <c r="J38" s="36" t="str">
        <f t="shared" si="30"/>
        <v>x</v>
      </c>
      <c r="K38" s="36" t="str">
        <f t="shared" si="30"/>
        <v>x</v>
      </c>
      <c r="L38" s="36" t="str">
        <f t="shared" si="30"/>
        <v>x</v>
      </c>
      <c r="M38" s="36" t="str">
        <f t="shared" si="30"/>
        <v>x</v>
      </c>
      <c r="N38" s="36" t="str">
        <f t="shared" si="30"/>
        <v>x</v>
      </c>
      <c r="O38" s="36" t="str">
        <f t="shared" si="30"/>
        <v>x</v>
      </c>
      <c r="P38" s="36" t="str">
        <f t="shared" si="30"/>
        <v>x</v>
      </c>
      <c r="Q38" s="36" t="str">
        <f t="shared" si="30"/>
        <v>x</v>
      </c>
      <c r="R38" s="36" t="str">
        <f t="shared" si="30"/>
        <v>x</v>
      </c>
      <c r="S38" s="36" t="str">
        <f t="shared" si="30"/>
        <v>x</v>
      </c>
      <c r="T38" s="36" t="str">
        <f t="shared" si="30"/>
        <v>x</v>
      </c>
      <c r="U38" s="36" t="str">
        <f t="shared" si="30"/>
        <v>x</v>
      </c>
      <c r="V38" s="36" t="str">
        <f t="shared" si="30"/>
        <v>x</v>
      </c>
      <c r="W38" s="36" t="str">
        <f t="shared" si="30"/>
        <v>x</v>
      </c>
      <c r="X38" s="36" t="str">
        <f t="shared" si="30"/>
        <v>x</v>
      </c>
      <c r="Y38" s="36" t="str">
        <f t="shared" si="30"/>
        <v>x</v>
      </c>
      <c r="Z38" s="36" t="str">
        <f t="shared" si="30"/>
        <v>x</v>
      </c>
      <c r="AA38" s="36" t="str">
        <f t="shared" si="30"/>
        <v>x</v>
      </c>
      <c r="AB38" s="36" t="str">
        <f t="shared" si="30"/>
        <v>x</v>
      </c>
      <c r="AC38" s="36" t="str">
        <f t="shared" si="30"/>
        <v>x</v>
      </c>
      <c r="AD38" s="36" t="str">
        <f t="shared" si="30"/>
        <v>x</v>
      </c>
      <c r="AE38" s="36" t="str">
        <f t="shared" si="30"/>
        <v>x</v>
      </c>
      <c r="AF38" s="36" t="str">
        <f t="shared" si="30"/>
        <v>x</v>
      </c>
      <c r="AG38" s="36" t="str">
        <f t="shared" si="30"/>
        <v>x</v>
      </c>
      <c r="AH38" s="36" t="str">
        <f t="shared" si="30"/>
        <v>x</v>
      </c>
      <c r="AI38" s="359"/>
      <c r="AJ38" s="359"/>
      <c r="AK38" s="359"/>
      <c r="AL38" s="7"/>
      <c r="AM38" s="7"/>
      <c r="AN38" s="7"/>
      <c r="AO38" s="7"/>
      <c r="AP38" s="7"/>
      <c r="AQ38" s="7"/>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70" ht="38.25" x14ac:dyDescent="0.2">
      <c r="A39" s="231">
        <v>24</v>
      </c>
      <c r="B39" s="179" t="s">
        <v>277</v>
      </c>
      <c r="C39" s="284" t="s">
        <v>109</v>
      </c>
      <c r="D39" s="184" t="s">
        <v>265</v>
      </c>
      <c r="E39" s="36" t="str">
        <f>IF(OR(E35="x",E35="n", E38="n"),"x","")</f>
        <v>x</v>
      </c>
      <c r="F39" s="36" t="str">
        <f t="shared" ref="F39:AH39" si="31">IF(OR(F35="x",F35="n", F38="n"),"x","")</f>
        <v>x</v>
      </c>
      <c r="G39" s="36" t="str">
        <f t="shared" si="31"/>
        <v>x</v>
      </c>
      <c r="H39" s="36" t="str">
        <f t="shared" si="31"/>
        <v>x</v>
      </c>
      <c r="I39" s="36" t="str">
        <f t="shared" si="31"/>
        <v>x</v>
      </c>
      <c r="J39" s="36" t="str">
        <f t="shared" si="31"/>
        <v>x</v>
      </c>
      <c r="K39" s="36" t="str">
        <f t="shared" si="31"/>
        <v>x</v>
      </c>
      <c r="L39" s="36" t="str">
        <f t="shared" si="31"/>
        <v>x</v>
      </c>
      <c r="M39" s="36" t="str">
        <f t="shared" si="31"/>
        <v>x</v>
      </c>
      <c r="N39" s="36" t="str">
        <f t="shared" si="31"/>
        <v>x</v>
      </c>
      <c r="O39" s="36" t="str">
        <f t="shared" si="31"/>
        <v>x</v>
      </c>
      <c r="P39" s="36" t="str">
        <f t="shared" si="31"/>
        <v>x</v>
      </c>
      <c r="Q39" s="36" t="str">
        <f t="shared" si="31"/>
        <v>x</v>
      </c>
      <c r="R39" s="36" t="str">
        <f t="shared" si="31"/>
        <v>x</v>
      </c>
      <c r="S39" s="36" t="str">
        <f t="shared" si="31"/>
        <v>x</v>
      </c>
      <c r="T39" s="36" t="str">
        <f t="shared" si="31"/>
        <v>x</v>
      </c>
      <c r="U39" s="36" t="str">
        <f t="shared" si="31"/>
        <v>x</v>
      </c>
      <c r="V39" s="36" t="str">
        <f t="shared" si="31"/>
        <v>x</v>
      </c>
      <c r="W39" s="36" t="str">
        <f t="shared" si="31"/>
        <v>x</v>
      </c>
      <c r="X39" s="36" t="str">
        <f t="shared" si="31"/>
        <v>x</v>
      </c>
      <c r="Y39" s="36" t="str">
        <f t="shared" si="31"/>
        <v>x</v>
      </c>
      <c r="Z39" s="36" t="str">
        <f t="shared" si="31"/>
        <v>x</v>
      </c>
      <c r="AA39" s="36" t="str">
        <f t="shared" si="31"/>
        <v>x</v>
      </c>
      <c r="AB39" s="36" t="str">
        <f t="shared" si="31"/>
        <v>x</v>
      </c>
      <c r="AC39" s="36" t="str">
        <f t="shared" si="31"/>
        <v>x</v>
      </c>
      <c r="AD39" s="36" t="str">
        <f t="shared" si="31"/>
        <v>x</v>
      </c>
      <c r="AE39" s="36" t="str">
        <f t="shared" si="31"/>
        <v>x</v>
      </c>
      <c r="AF39" s="36" t="str">
        <f t="shared" si="31"/>
        <v>x</v>
      </c>
      <c r="AG39" s="36" t="str">
        <f t="shared" si="31"/>
        <v>x</v>
      </c>
      <c r="AH39" s="36" t="str">
        <f t="shared" si="31"/>
        <v>x</v>
      </c>
      <c r="AI39" s="359"/>
      <c r="AJ39" s="359"/>
      <c r="AK39" s="359"/>
      <c r="AL39" s="7"/>
      <c r="AM39" s="7"/>
      <c r="AN39" s="7"/>
      <c r="AO39" s="7"/>
      <c r="AP39" s="7"/>
      <c r="AQ39" s="7"/>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1:70" s="11" customFormat="1" x14ac:dyDescent="0.2">
      <c r="A40" s="216" t="s">
        <v>252</v>
      </c>
      <c r="B40" s="228"/>
      <c r="C40" s="284"/>
      <c r="D40" s="184"/>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59"/>
      <c r="AJ40" s="359"/>
      <c r="AK40" s="359"/>
      <c r="AL40" s="7"/>
      <c r="AM40" s="7"/>
      <c r="AN40" s="7"/>
      <c r="AO40" s="7"/>
      <c r="AP40" s="7"/>
      <c r="AQ40" s="7"/>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R40" s="2"/>
    </row>
    <row r="41" spans="1:70" s="15" customFormat="1" x14ac:dyDescent="0.2">
      <c r="A41" s="232"/>
      <c r="B41" s="233" t="s">
        <v>31</v>
      </c>
      <c r="C41" s="286" t="s">
        <v>280</v>
      </c>
      <c r="D41" s="234" t="s">
        <v>255</v>
      </c>
      <c r="E41" s="55" t="s">
        <v>59</v>
      </c>
      <c r="F41" s="55" t="s">
        <v>59</v>
      </c>
      <c r="G41" s="55" t="s">
        <v>59</v>
      </c>
      <c r="H41" s="55" t="s">
        <v>59</v>
      </c>
      <c r="I41" s="55" t="s">
        <v>59</v>
      </c>
      <c r="J41" s="55" t="s">
        <v>59</v>
      </c>
      <c r="K41" s="55" t="s">
        <v>59</v>
      </c>
      <c r="L41" s="55" t="s">
        <v>59</v>
      </c>
      <c r="M41" s="55" t="s">
        <v>59</v>
      </c>
      <c r="N41" s="55" t="s">
        <v>59</v>
      </c>
      <c r="O41" s="55" t="s">
        <v>59</v>
      </c>
      <c r="P41" s="55" t="s">
        <v>59</v>
      </c>
      <c r="Q41" s="55" t="s">
        <v>59</v>
      </c>
      <c r="R41" s="55" t="s">
        <v>59</v>
      </c>
      <c r="S41" s="55" t="s">
        <v>59</v>
      </c>
      <c r="T41" s="55" t="s">
        <v>59</v>
      </c>
      <c r="U41" s="55" t="s">
        <v>59</v>
      </c>
      <c r="V41" s="55" t="s">
        <v>59</v>
      </c>
      <c r="W41" s="55" t="s">
        <v>59</v>
      </c>
      <c r="X41" s="55" t="s">
        <v>59</v>
      </c>
      <c r="Y41" s="55" t="s">
        <v>59</v>
      </c>
      <c r="Z41" s="55" t="s">
        <v>59</v>
      </c>
      <c r="AA41" s="55" t="s">
        <v>59</v>
      </c>
      <c r="AB41" s="55" t="s">
        <v>59</v>
      </c>
      <c r="AC41" s="55" t="s">
        <v>59</v>
      </c>
      <c r="AD41" s="55" t="s">
        <v>59</v>
      </c>
      <c r="AE41" s="55" t="s">
        <v>59</v>
      </c>
      <c r="AF41" s="55" t="s">
        <v>59</v>
      </c>
      <c r="AG41" s="55" t="s">
        <v>59</v>
      </c>
      <c r="AH41" s="55" t="s">
        <v>59</v>
      </c>
      <c r="AI41" s="355" t="s">
        <v>59</v>
      </c>
      <c r="AJ41" s="355" t="s">
        <v>59</v>
      </c>
      <c r="AK41" s="355" t="s">
        <v>59</v>
      </c>
    </row>
    <row r="42" spans="1:70" ht="25.5" x14ac:dyDescent="0.2">
      <c r="A42" s="215">
        <v>25</v>
      </c>
      <c r="B42" s="178" t="s">
        <v>266</v>
      </c>
      <c r="C42" s="284" t="s">
        <v>109</v>
      </c>
      <c r="D42" s="184" t="s">
        <v>117</v>
      </c>
      <c r="E42" s="37" t="str">
        <f>IF(Sample!B45="yes","y","x")</f>
        <v>x</v>
      </c>
      <c r="F42" s="37" t="str">
        <f>IF(Sample!C45="yes","y","x")</f>
        <v>x</v>
      </c>
      <c r="G42" s="37" t="str">
        <f>IF(Sample!D45="yes","y","x")</f>
        <v>x</v>
      </c>
      <c r="H42" s="37" t="str">
        <f>IF(Sample!E45="yes","y","x")</f>
        <v>x</v>
      </c>
      <c r="I42" s="37" t="str">
        <f>IF(Sample!F45="yes","y","x")</f>
        <v>x</v>
      </c>
      <c r="J42" s="37" t="str">
        <f>IF(Sample!G45="yes","y","x")</f>
        <v>x</v>
      </c>
      <c r="K42" s="37" t="str">
        <f>IF(Sample!H45="yes","y","x")</f>
        <v>x</v>
      </c>
      <c r="L42" s="37" t="str">
        <f>IF(Sample!I45="yes","y","x")</f>
        <v>x</v>
      </c>
      <c r="M42" s="37" t="str">
        <f>IF(Sample!J45="yes","y","x")</f>
        <v>x</v>
      </c>
      <c r="N42" s="37" t="str">
        <f>IF(Sample!K45="yes","y","x")</f>
        <v>x</v>
      </c>
      <c r="O42" s="37" t="str">
        <f>IF(Sample!L45="yes","y","x")</f>
        <v>x</v>
      </c>
      <c r="P42" s="37" t="str">
        <f>IF(Sample!M45="yes","y","x")</f>
        <v>x</v>
      </c>
      <c r="Q42" s="37" t="str">
        <f>IF(Sample!N45="yes","y","x")</f>
        <v>x</v>
      </c>
      <c r="R42" s="37" t="str">
        <f>IF(Sample!O45="yes","y","x")</f>
        <v>x</v>
      </c>
      <c r="S42" s="37" t="str">
        <f>IF(Sample!P45="yes","y","x")</f>
        <v>x</v>
      </c>
      <c r="T42" s="37" t="str">
        <f>IF(Sample!Q45="yes","y","x")</f>
        <v>x</v>
      </c>
      <c r="U42" s="37" t="str">
        <f>IF(Sample!R45="yes","y","x")</f>
        <v>x</v>
      </c>
      <c r="V42" s="37" t="str">
        <f>IF(Sample!S45="yes","y","x")</f>
        <v>x</v>
      </c>
      <c r="W42" s="37" t="str">
        <f>IF(Sample!T45="yes","y","x")</f>
        <v>x</v>
      </c>
      <c r="X42" s="37" t="str">
        <f>IF(Sample!U45="yes","y","x")</f>
        <v>x</v>
      </c>
      <c r="Y42" s="37" t="str">
        <f>IF(Sample!V45="yes","y","x")</f>
        <v>x</v>
      </c>
      <c r="Z42" s="37" t="str">
        <f>IF(Sample!W45="yes","y","x")</f>
        <v>x</v>
      </c>
      <c r="AA42" s="37" t="str">
        <f>IF(Sample!X45="yes","y","x")</f>
        <v>x</v>
      </c>
      <c r="AB42" s="37" t="str">
        <f>IF(Sample!Y45="yes","y","x")</f>
        <v>x</v>
      </c>
      <c r="AC42" s="37" t="str">
        <f>IF(Sample!Z45="yes","y","x")</f>
        <v>x</v>
      </c>
      <c r="AD42" s="37" t="str">
        <f>IF(Sample!AA45="yes","y","x")</f>
        <v>x</v>
      </c>
      <c r="AE42" s="37" t="str">
        <f>IF(Sample!AB45="yes","y","x")</f>
        <v>x</v>
      </c>
      <c r="AF42" s="37" t="str">
        <f>IF(Sample!AC45="yes","y","x")</f>
        <v>x</v>
      </c>
      <c r="AG42" s="37" t="str">
        <f>IF(Sample!AD45="yes","y","x")</f>
        <v>x</v>
      </c>
      <c r="AH42" s="37" t="str">
        <f>IF(Sample!AE45="yes","y","x")</f>
        <v>x</v>
      </c>
      <c r="AI42" s="359"/>
      <c r="AJ42" s="359"/>
      <c r="AK42" s="359"/>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1:70" ht="24" x14ac:dyDescent="0.2">
      <c r="A43" s="215">
        <v>26</v>
      </c>
      <c r="B43" s="178" t="s">
        <v>7</v>
      </c>
      <c r="C43" s="284"/>
      <c r="D43" s="184" t="s">
        <v>117</v>
      </c>
      <c r="E43" s="36" t="str">
        <f>IF(E42= "x","x","")</f>
        <v>x</v>
      </c>
      <c r="F43" s="36" t="str">
        <f t="shared" ref="F43:AH43" si="32">IF(F42= "x","x","")</f>
        <v>x</v>
      </c>
      <c r="G43" s="36" t="str">
        <f t="shared" si="32"/>
        <v>x</v>
      </c>
      <c r="H43" s="36" t="str">
        <f t="shared" si="32"/>
        <v>x</v>
      </c>
      <c r="I43" s="36" t="str">
        <f t="shared" si="32"/>
        <v>x</v>
      </c>
      <c r="J43" s="36" t="str">
        <f t="shared" si="32"/>
        <v>x</v>
      </c>
      <c r="K43" s="36" t="str">
        <f t="shared" si="32"/>
        <v>x</v>
      </c>
      <c r="L43" s="36" t="str">
        <f t="shared" si="32"/>
        <v>x</v>
      </c>
      <c r="M43" s="36" t="str">
        <f t="shared" si="32"/>
        <v>x</v>
      </c>
      <c r="N43" s="36" t="str">
        <f t="shared" si="32"/>
        <v>x</v>
      </c>
      <c r="O43" s="36" t="str">
        <f t="shared" si="32"/>
        <v>x</v>
      </c>
      <c r="P43" s="36" t="str">
        <f t="shared" si="32"/>
        <v>x</v>
      </c>
      <c r="Q43" s="36" t="str">
        <f t="shared" si="32"/>
        <v>x</v>
      </c>
      <c r="R43" s="36" t="str">
        <f t="shared" si="32"/>
        <v>x</v>
      </c>
      <c r="S43" s="36" t="str">
        <f t="shared" si="32"/>
        <v>x</v>
      </c>
      <c r="T43" s="36" t="str">
        <f t="shared" si="32"/>
        <v>x</v>
      </c>
      <c r="U43" s="36" t="str">
        <f t="shared" si="32"/>
        <v>x</v>
      </c>
      <c r="V43" s="36" t="str">
        <f t="shared" si="32"/>
        <v>x</v>
      </c>
      <c r="W43" s="36" t="str">
        <f t="shared" si="32"/>
        <v>x</v>
      </c>
      <c r="X43" s="36" t="str">
        <f t="shared" si="32"/>
        <v>x</v>
      </c>
      <c r="Y43" s="36" t="str">
        <f t="shared" si="32"/>
        <v>x</v>
      </c>
      <c r="Z43" s="36" t="str">
        <f t="shared" si="32"/>
        <v>x</v>
      </c>
      <c r="AA43" s="36" t="str">
        <f t="shared" si="32"/>
        <v>x</v>
      </c>
      <c r="AB43" s="36" t="str">
        <f t="shared" si="32"/>
        <v>x</v>
      </c>
      <c r="AC43" s="36" t="str">
        <f t="shared" si="32"/>
        <v>x</v>
      </c>
      <c r="AD43" s="36" t="str">
        <f t="shared" si="32"/>
        <v>x</v>
      </c>
      <c r="AE43" s="36" t="str">
        <f t="shared" si="32"/>
        <v>x</v>
      </c>
      <c r="AF43" s="36" t="str">
        <f t="shared" si="32"/>
        <v>x</v>
      </c>
      <c r="AG43" s="36" t="str">
        <f t="shared" si="32"/>
        <v>x</v>
      </c>
      <c r="AH43" s="36" t="str">
        <f t="shared" si="32"/>
        <v>x</v>
      </c>
      <c r="AI43" s="359"/>
      <c r="AJ43" s="359"/>
      <c r="AK43" s="359"/>
      <c r="AL43" s="7" t="str">
        <f t="shared" ref="AL43:AQ43" si="33">IF(AL42 = "n","x","")</f>
        <v/>
      </c>
      <c r="AM43" s="7" t="str">
        <f t="shared" si="33"/>
        <v/>
      </c>
      <c r="AN43" s="7" t="str">
        <f t="shared" si="33"/>
        <v/>
      </c>
      <c r="AO43" s="7" t="str">
        <f t="shared" si="33"/>
        <v/>
      </c>
      <c r="AP43" s="7" t="str">
        <f t="shared" si="33"/>
        <v/>
      </c>
      <c r="AQ43" s="7" t="str">
        <f t="shared" si="33"/>
        <v/>
      </c>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row>
    <row r="44" spans="1:70" ht="60" x14ac:dyDescent="0.2">
      <c r="A44" s="214">
        <v>27</v>
      </c>
      <c r="B44" s="178" t="s">
        <v>278</v>
      </c>
      <c r="C44" s="284" t="s">
        <v>380</v>
      </c>
      <c r="D44" s="184" t="s">
        <v>143</v>
      </c>
      <c r="E44" s="36" t="str">
        <f t="shared" ref="E44:AH44" si="34">IF(E42= "x","x","")</f>
        <v>x</v>
      </c>
      <c r="F44" s="36" t="str">
        <f t="shared" si="34"/>
        <v>x</v>
      </c>
      <c r="G44" s="36" t="str">
        <f t="shared" si="34"/>
        <v>x</v>
      </c>
      <c r="H44" s="36" t="str">
        <f t="shared" si="34"/>
        <v>x</v>
      </c>
      <c r="I44" s="36" t="str">
        <f t="shared" si="34"/>
        <v>x</v>
      </c>
      <c r="J44" s="36" t="str">
        <f t="shared" si="34"/>
        <v>x</v>
      </c>
      <c r="K44" s="36" t="str">
        <f t="shared" si="34"/>
        <v>x</v>
      </c>
      <c r="L44" s="36" t="str">
        <f t="shared" si="34"/>
        <v>x</v>
      </c>
      <c r="M44" s="36" t="str">
        <f t="shared" si="34"/>
        <v>x</v>
      </c>
      <c r="N44" s="36" t="str">
        <f t="shared" si="34"/>
        <v>x</v>
      </c>
      <c r="O44" s="36" t="str">
        <f t="shared" si="34"/>
        <v>x</v>
      </c>
      <c r="P44" s="36" t="str">
        <f t="shared" si="34"/>
        <v>x</v>
      </c>
      <c r="Q44" s="36" t="str">
        <f t="shared" si="34"/>
        <v>x</v>
      </c>
      <c r="R44" s="36" t="str">
        <f t="shared" si="34"/>
        <v>x</v>
      </c>
      <c r="S44" s="36" t="str">
        <f t="shared" si="34"/>
        <v>x</v>
      </c>
      <c r="T44" s="36" t="str">
        <f t="shared" si="34"/>
        <v>x</v>
      </c>
      <c r="U44" s="36" t="str">
        <f t="shared" si="34"/>
        <v>x</v>
      </c>
      <c r="V44" s="36" t="str">
        <f t="shared" si="34"/>
        <v>x</v>
      </c>
      <c r="W44" s="36" t="str">
        <f t="shared" si="34"/>
        <v>x</v>
      </c>
      <c r="X44" s="36" t="str">
        <f t="shared" si="34"/>
        <v>x</v>
      </c>
      <c r="Y44" s="36" t="str">
        <f t="shared" si="34"/>
        <v>x</v>
      </c>
      <c r="Z44" s="36" t="str">
        <f t="shared" si="34"/>
        <v>x</v>
      </c>
      <c r="AA44" s="36" t="str">
        <f t="shared" si="34"/>
        <v>x</v>
      </c>
      <c r="AB44" s="36" t="str">
        <f t="shared" si="34"/>
        <v>x</v>
      </c>
      <c r="AC44" s="36" t="str">
        <f t="shared" si="34"/>
        <v>x</v>
      </c>
      <c r="AD44" s="36" t="str">
        <f t="shared" si="34"/>
        <v>x</v>
      </c>
      <c r="AE44" s="36" t="str">
        <f t="shared" si="34"/>
        <v>x</v>
      </c>
      <c r="AF44" s="36" t="str">
        <f t="shared" si="34"/>
        <v>x</v>
      </c>
      <c r="AG44" s="36" t="str">
        <f t="shared" si="34"/>
        <v>x</v>
      </c>
      <c r="AH44" s="36" t="str">
        <f t="shared" si="34"/>
        <v>x</v>
      </c>
      <c r="AI44" s="359"/>
      <c r="AJ44" s="359"/>
      <c r="AK44" s="359"/>
      <c r="AL44" s="7"/>
      <c r="AM44" s="7"/>
      <c r="AN44" s="7"/>
      <c r="AO44" s="7"/>
      <c r="AP44" s="7"/>
      <c r="AQ44" s="7"/>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row>
    <row r="45" spans="1:70" ht="60" x14ac:dyDescent="0.2">
      <c r="A45" s="213">
        <v>28</v>
      </c>
      <c r="B45" s="178" t="s">
        <v>267</v>
      </c>
      <c r="C45" s="184" t="s">
        <v>417</v>
      </c>
      <c r="D45" s="316" t="s">
        <v>142</v>
      </c>
      <c r="E45" s="36" t="str">
        <f t="shared" ref="E45:AH45" si="35">IF(E42="x", "x","")</f>
        <v>x</v>
      </c>
      <c r="F45" s="36" t="str">
        <f t="shared" si="35"/>
        <v>x</v>
      </c>
      <c r="G45" s="36" t="str">
        <f t="shared" si="35"/>
        <v>x</v>
      </c>
      <c r="H45" s="36" t="str">
        <f t="shared" si="35"/>
        <v>x</v>
      </c>
      <c r="I45" s="36" t="str">
        <f t="shared" si="35"/>
        <v>x</v>
      </c>
      <c r="J45" s="36" t="str">
        <f t="shared" si="35"/>
        <v>x</v>
      </c>
      <c r="K45" s="36" t="str">
        <f t="shared" si="35"/>
        <v>x</v>
      </c>
      <c r="L45" s="36" t="str">
        <f t="shared" si="35"/>
        <v>x</v>
      </c>
      <c r="M45" s="36" t="str">
        <f t="shared" si="35"/>
        <v>x</v>
      </c>
      <c r="N45" s="36" t="str">
        <f t="shared" si="35"/>
        <v>x</v>
      </c>
      <c r="O45" s="36" t="str">
        <f t="shared" si="35"/>
        <v>x</v>
      </c>
      <c r="P45" s="36" t="str">
        <f t="shared" si="35"/>
        <v>x</v>
      </c>
      <c r="Q45" s="36" t="str">
        <f t="shared" si="35"/>
        <v>x</v>
      </c>
      <c r="R45" s="36" t="str">
        <f t="shared" si="35"/>
        <v>x</v>
      </c>
      <c r="S45" s="36" t="str">
        <f t="shared" si="35"/>
        <v>x</v>
      </c>
      <c r="T45" s="36" t="str">
        <f t="shared" si="35"/>
        <v>x</v>
      </c>
      <c r="U45" s="36" t="str">
        <f t="shared" si="35"/>
        <v>x</v>
      </c>
      <c r="V45" s="36" t="str">
        <f t="shared" si="35"/>
        <v>x</v>
      </c>
      <c r="W45" s="36" t="str">
        <f t="shared" si="35"/>
        <v>x</v>
      </c>
      <c r="X45" s="36" t="str">
        <f t="shared" si="35"/>
        <v>x</v>
      </c>
      <c r="Y45" s="36" t="str">
        <f t="shared" si="35"/>
        <v>x</v>
      </c>
      <c r="Z45" s="36" t="str">
        <f t="shared" si="35"/>
        <v>x</v>
      </c>
      <c r="AA45" s="36" t="str">
        <f t="shared" si="35"/>
        <v>x</v>
      </c>
      <c r="AB45" s="36" t="str">
        <f t="shared" si="35"/>
        <v>x</v>
      </c>
      <c r="AC45" s="36" t="str">
        <f t="shared" si="35"/>
        <v>x</v>
      </c>
      <c r="AD45" s="36" t="str">
        <f t="shared" si="35"/>
        <v>x</v>
      </c>
      <c r="AE45" s="36" t="str">
        <f t="shared" si="35"/>
        <v>x</v>
      </c>
      <c r="AF45" s="36" t="str">
        <f t="shared" si="35"/>
        <v>x</v>
      </c>
      <c r="AG45" s="36" t="str">
        <f t="shared" si="35"/>
        <v>x</v>
      </c>
      <c r="AH45" s="36" t="str">
        <f t="shared" si="35"/>
        <v>x</v>
      </c>
      <c r="AI45" s="359"/>
      <c r="AJ45" s="359"/>
      <c r="AK45" s="359"/>
      <c r="AL45" s="7"/>
      <c r="AM45" s="7"/>
      <c r="AN45" s="7"/>
      <c r="AO45" s="7"/>
      <c r="AP45" s="7"/>
      <c r="AQ45" s="7"/>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row>
    <row r="46" spans="1:70" ht="60" x14ac:dyDescent="0.2">
      <c r="A46" s="214">
        <v>29</v>
      </c>
      <c r="B46" s="178" t="s">
        <v>144</v>
      </c>
      <c r="C46" s="184" t="s">
        <v>418</v>
      </c>
      <c r="D46" s="316" t="s">
        <v>143</v>
      </c>
      <c r="E46" s="36" t="str">
        <f t="shared" ref="E46:AH46" si="36">IF(OR(E42= "x", E45="n"), "x","")</f>
        <v>x</v>
      </c>
      <c r="F46" s="36" t="str">
        <f t="shared" si="36"/>
        <v>x</v>
      </c>
      <c r="G46" s="36" t="str">
        <f t="shared" si="36"/>
        <v>x</v>
      </c>
      <c r="H46" s="36" t="str">
        <f t="shared" si="36"/>
        <v>x</v>
      </c>
      <c r="I46" s="36" t="str">
        <f t="shared" si="36"/>
        <v>x</v>
      </c>
      <c r="J46" s="36" t="str">
        <f t="shared" si="36"/>
        <v>x</v>
      </c>
      <c r="K46" s="36" t="str">
        <f t="shared" si="36"/>
        <v>x</v>
      </c>
      <c r="L46" s="36" t="str">
        <f t="shared" si="36"/>
        <v>x</v>
      </c>
      <c r="M46" s="36" t="str">
        <f t="shared" si="36"/>
        <v>x</v>
      </c>
      <c r="N46" s="36" t="str">
        <f t="shared" si="36"/>
        <v>x</v>
      </c>
      <c r="O46" s="36" t="str">
        <f t="shared" si="36"/>
        <v>x</v>
      </c>
      <c r="P46" s="36" t="str">
        <f t="shared" si="36"/>
        <v>x</v>
      </c>
      <c r="Q46" s="36" t="str">
        <f t="shared" si="36"/>
        <v>x</v>
      </c>
      <c r="R46" s="36" t="str">
        <f t="shared" si="36"/>
        <v>x</v>
      </c>
      <c r="S46" s="36" t="str">
        <f t="shared" si="36"/>
        <v>x</v>
      </c>
      <c r="T46" s="36" t="str">
        <f t="shared" si="36"/>
        <v>x</v>
      </c>
      <c r="U46" s="36" t="str">
        <f t="shared" si="36"/>
        <v>x</v>
      </c>
      <c r="V46" s="36" t="str">
        <f t="shared" si="36"/>
        <v>x</v>
      </c>
      <c r="W46" s="36" t="str">
        <f t="shared" si="36"/>
        <v>x</v>
      </c>
      <c r="X46" s="36" t="str">
        <f t="shared" si="36"/>
        <v>x</v>
      </c>
      <c r="Y46" s="36" t="str">
        <f t="shared" si="36"/>
        <v>x</v>
      </c>
      <c r="Z46" s="36" t="str">
        <f t="shared" si="36"/>
        <v>x</v>
      </c>
      <c r="AA46" s="36" t="str">
        <f t="shared" si="36"/>
        <v>x</v>
      </c>
      <c r="AB46" s="36" t="str">
        <f t="shared" si="36"/>
        <v>x</v>
      </c>
      <c r="AC46" s="36" t="str">
        <f t="shared" si="36"/>
        <v>x</v>
      </c>
      <c r="AD46" s="36" t="str">
        <f t="shared" si="36"/>
        <v>x</v>
      </c>
      <c r="AE46" s="36" t="str">
        <f t="shared" si="36"/>
        <v>x</v>
      </c>
      <c r="AF46" s="36" t="str">
        <f t="shared" si="36"/>
        <v>x</v>
      </c>
      <c r="AG46" s="36" t="str">
        <f t="shared" si="36"/>
        <v>x</v>
      </c>
      <c r="AH46" s="36" t="str">
        <f t="shared" si="36"/>
        <v>x</v>
      </c>
      <c r="AI46" s="359"/>
      <c r="AJ46" s="359"/>
      <c r="AK46" s="359"/>
      <c r="AL46" s="7"/>
      <c r="AM46" s="7"/>
      <c r="AN46" s="7"/>
      <c r="AO46" s="7"/>
      <c r="AP46" s="7"/>
      <c r="AQ46" s="7"/>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row>
    <row r="47" spans="1:70" ht="60" x14ac:dyDescent="0.2">
      <c r="A47" s="214">
        <v>30</v>
      </c>
      <c r="B47" s="178" t="s">
        <v>145</v>
      </c>
      <c r="C47" s="184" t="s">
        <v>418</v>
      </c>
      <c r="D47" s="316" t="s">
        <v>143</v>
      </c>
      <c r="E47" s="36" t="str">
        <f t="shared" ref="E47:AH47" si="37">IF(OR(E42= "x", E45="n"), "x","")</f>
        <v>x</v>
      </c>
      <c r="F47" s="36" t="str">
        <f t="shared" si="37"/>
        <v>x</v>
      </c>
      <c r="G47" s="36" t="str">
        <f t="shared" si="37"/>
        <v>x</v>
      </c>
      <c r="H47" s="36" t="str">
        <f t="shared" si="37"/>
        <v>x</v>
      </c>
      <c r="I47" s="36" t="str">
        <f t="shared" si="37"/>
        <v>x</v>
      </c>
      <c r="J47" s="36" t="str">
        <f t="shared" si="37"/>
        <v>x</v>
      </c>
      <c r="K47" s="36" t="str">
        <f t="shared" si="37"/>
        <v>x</v>
      </c>
      <c r="L47" s="36" t="str">
        <f t="shared" si="37"/>
        <v>x</v>
      </c>
      <c r="M47" s="36" t="str">
        <f t="shared" si="37"/>
        <v>x</v>
      </c>
      <c r="N47" s="36" t="str">
        <f t="shared" si="37"/>
        <v>x</v>
      </c>
      <c r="O47" s="36" t="str">
        <f t="shared" si="37"/>
        <v>x</v>
      </c>
      <c r="P47" s="36" t="str">
        <f t="shared" si="37"/>
        <v>x</v>
      </c>
      <c r="Q47" s="36" t="str">
        <f t="shared" si="37"/>
        <v>x</v>
      </c>
      <c r="R47" s="36" t="str">
        <f t="shared" si="37"/>
        <v>x</v>
      </c>
      <c r="S47" s="36" t="str">
        <f t="shared" si="37"/>
        <v>x</v>
      </c>
      <c r="T47" s="36" t="str">
        <f t="shared" si="37"/>
        <v>x</v>
      </c>
      <c r="U47" s="36" t="str">
        <f t="shared" si="37"/>
        <v>x</v>
      </c>
      <c r="V47" s="36" t="str">
        <f t="shared" si="37"/>
        <v>x</v>
      </c>
      <c r="W47" s="36" t="str">
        <f t="shared" si="37"/>
        <v>x</v>
      </c>
      <c r="X47" s="36" t="str">
        <f t="shared" si="37"/>
        <v>x</v>
      </c>
      <c r="Y47" s="36" t="str">
        <f t="shared" si="37"/>
        <v>x</v>
      </c>
      <c r="Z47" s="36" t="str">
        <f t="shared" si="37"/>
        <v>x</v>
      </c>
      <c r="AA47" s="36" t="str">
        <f t="shared" si="37"/>
        <v>x</v>
      </c>
      <c r="AB47" s="36" t="str">
        <f t="shared" si="37"/>
        <v>x</v>
      </c>
      <c r="AC47" s="36" t="str">
        <f t="shared" si="37"/>
        <v>x</v>
      </c>
      <c r="AD47" s="36" t="str">
        <f t="shared" si="37"/>
        <v>x</v>
      </c>
      <c r="AE47" s="36" t="str">
        <f t="shared" si="37"/>
        <v>x</v>
      </c>
      <c r="AF47" s="36" t="str">
        <f t="shared" si="37"/>
        <v>x</v>
      </c>
      <c r="AG47" s="36" t="str">
        <f t="shared" si="37"/>
        <v>x</v>
      </c>
      <c r="AH47" s="36" t="str">
        <f t="shared" si="37"/>
        <v>x</v>
      </c>
      <c r="AI47" s="359"/>
      <c r="AJ47" s="359"/>
      <c r="AK47" s="359"/>
      <c r="AL47" s="7"/>
      <c r="AM47" s="7"/>
      <c r="AN47" s="7"/>
      <c r="AO47" s="7"/>
      <c r="AP47" s="7"/>
      <c r="AQ47" s="7"/>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row>
    <row r="48" spans="1:70" ht="60" x14ac:dyDescent="0.2">
      <c r="A48" s="214">
        <v>31</v>
      </c>
      <c r="B48" s="178" t="s">
        <v>146</v>
      </c>
      <c r="C48" s="184" t="s">
        <v>417</v>
      </c>
      <c r="D48" s="316" t="s">
        <v>147</v>
      </c>
      <c r="E48" s="36" t="str">
        <f t="shared" ref="E48:AH48" si="38">IF(OR(E42= "x", E45="n"), "x","")</f>
        <v>x</v>
      </c>
      <c r="F48" s="36" t="str">
        <f t="shared" si="38"/>
        <v>x</v>
      </c>
      <c r="G48" s="36" t="str">
        <f t="shared" si="38"/>
        <v>x</v>
      </c>
      <c r="H48" s="36" t="str">
        <f t="shared" si="38"/>
        <v>x</v>
      </c>
      <c r="I48" s="36" t="str">
        <f t="shared" si="38"/>
        <v>x</v>
      </c>
      <c r="J48" s="36" t="str">
        <f t="shared" si="38"/>
        <v>x</v>
      </c>
      <c r="K48" s="36" t="str">
        <f t="shared" si="38"/>
        <v>x</v>
      </c>
      <c r="L48" s="36" t="str">
        <f t="shared" si="38"/>
        <v>x</v>
      </c>
      <c r="M48" s="36" t="str">
        <f t="shared" si="38"/>
        <v>x</v>
      </c>
      <c r="N48" s="36" t="str">
        <f t="shared" si="38"/>
        <v>x</v>
      </c>
      <c r="O48" s="36" t="str">
        <f t="shared" si="38"/>
        <v>x</v>
      </c>
      <c r="P48" s="36" t="str">
        <f t="shared" si="38"/>
        <v>x</v>
      </c>
      <c r="Q48" s="36" t="str">
        <f t="shared" si="38"/>
        <v>x</v>
      </c>
      <c r="R48" s="36" t="str">
        <f t="shared" si="38"/>
        <v>x</v>
      </c>
      <c r="S48" s="36" t="str">
        <f t="shared" si="38"/>
        <v>x</v>
      </c>
      <c r="T48" s="36" t="str">
        <f t="shared" si="38"/>
        <v>x</v>
      </c>
      <c r="U48" s="36" t="str">
        <f t="shared" si="38"/>
        <v>x</v>
      </c>
      <c r="V48" s="36" t="str">
        <f t="shared" si="38"/>
        <v>x</v>
      </c>
      <c r="W48" s="36" t="str">
        <f t="shared" si="38"/>
        <v>x</v>
      </c>
      <c r="X48" s="36" t="str">
        <f t="shared" si="38"/>
        <v>x</v>
      </c>
      <c r="Y48" s="36" t="str">
        <f t="shared" si="38"/>
        <v>x</v>
      </c>
      <c r="Z48" s="36" t="str">
        <f t="shared" si="38"/>
        <v>x</v>
      </c>
      <c r="AA48" s="36" t="str">
        <f t="shared" si="38"/>
        <v>x</v>
      </c>
      <c r="AB48" s="36" t="str">
        <f t="shared" si="38"/>
        <v>x</v>
      </c>
      <c r="AC48" s="36" t="str">
        <f t="shared" si="38"/>
        <v>x</v>
      </c>
      <c r="AD48" s="36" t="str">
        <f t="shared" si="38"/>
        <v>x</v>
      </c>
      <c r="AE48" s="36" t="str">
        <f t="shared" si="38"/>
        <v>x</v>
      </c>
      <c r="AF48" s="36" t="str">
        <f t="shared" si="38"/>
        <v>x</v>
      </c>
      <c r="AG48" s="36" t="str">
        <f t="shared" si="38"/>
        <v>x</v>
      </c>
      <c r="AH48" s="36" t="str">
        <f t="shared" si="38"/>
        <v>x</v>
      </c>
      <c r="AI48" s="359"/>
      <c r="AJ48" s="359"/>
      <c r="AK48" s="359"/>
      <c r="AL48" s="7"/>
      <c r="AM48" s="7"/>
      <c r="AN48" s="7"/>
      <c r="AO48" s="7"/>
      <c r="AP48" s="7"/>
      <c r="AQ48" s="7"/>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row>
    <row r="49" spans="1:70" ht="38.25" x14ac:dyDescent="0.2">
      <c r="A49" s="213">
        <v>32</v>
      </c>
      <c r="B49" s="178" t="s">
        <v>323</v>
      </c>
      <c r="C49" s="184" t="s">
        <v>417</v>
      </c>
      <c r="D49" s="316" t="s">
        <v>117</v>
      </c>
      <c r="E49" s="36" t="str">
        <f t="shared" ref="E49:AH49" si="39">IF(OR(E42= "x", E45="n",E48="n"), "x","")</f>
        <v>x</v>
      </c>
      <c r="F49" s="36" t="str">
        <f t="shared" si="39"/>
        <v>x</v>
      </c>
      <c r="G49" s="36" t="str">
        <f t="shared" si="39"/>
        <v>x</v>
      </c>
      <c r="H49" s="36" t="str">
        <f t="shared" si="39"/>
        <v>x</v>
      </c>
      <c r="I49" s="36" t="str">
        <f t="shared" si="39"/>
        <v>x</v>
      </c>
      <c r="J49" s="36" t="str">
        <f t="shared" si="39"/>
        <v>x</v>
      </c>
      <c r="K49" s="36" t="str">
        <f t="shared" si="39"/>
        <v>x</v>
      </c>
      <c r="L49" s="36" t="str">
        <f t="shared" si="39"/>
        <v>x</v>
      </c>
      <c r="M49" s="36" t="str">
        <f t="shared" si="39"/>
        <v>x</v>
      </c>
      <c r="N49" s="36" t="str">
        <f t="shared" si="39"/>
        <v>x</v>
      </c>
      <c r="O49" s="36" t="str">
        <f t="shared" si="39"/>
        <v>x</v>
      </c>
      <c r="P49" s="36" t="str">
        <f t="shared" si="39"/>
        <v>x</v>
      </c>
      <c r="Q49" s="36" t="str">
        <f t="shared" si="39"/>
        <v>x</v>
      </c>
      <c r="R49" s="36" t="str">
        <f t="shared" si="39"/>
        <v>x</v>
      </c>
      <c r="S49" s="36" t="str">
        <f t="shared" si="39"/>
        <v>x</v>
      </c>
      <c r="T49" s="36" t="str">
        <f t="shared" si="39"/>
        <v>x</v>
      </c>
      <c r="U49" s="36" t="str">
        <f t="shared" si="39"/>
        <v>x</v>
      </c>
      <c r="V49" s="36" t="str">
        <f t="shared" si="39"/>
        <v>x</v>
      </c>
      <c r="W49" s="36" t="str">
        <f t="shared" si="39"/>
        <v>x</v>
      </c>
      <c r="X49" s="36" t="str">
        <f t="shared" si="39"/>
        <v>x</v>
      </c>
      <c r="Y49" s="36" t="str">
        <f t="shared" si="39"/>
        <v>x</v>
      </c>
      <c r="Z49" s="36" t="str">
        <f t="shared" si="39"/>
        <v>x</v>
      </c>
      <c r="AA49" s="36" t="str">
        <f t="shared" si="39"/>
        <v>x</v>
      </c>
      <c r="AB49" s="36" t="str">
        <f t="shared" si="39"/>
        <v>x</v>
      </c>
      <c r="AC49" s="36" t="str">
        <f t="shared" si="39"/>
        <v>x</v>
      </c>
      <c r="AD49" s="36" t="str">
        <f t="shared" si="39"/>
        <v>x</v>
      </c>
      <c r="AE49" s="36" t="str">
        <f t="shared" si="39"/>
        <v>x</v>
      </c>
      <c r="AF49" s="36" t="str">
        <f t="shared" si="39"/>
        <v>x</v>
      </c>
      <c r="AG49" s="36" t="str">
        <f t="shared" si="39"/>
        <v>x</v>
      </c>
      <c r="AH49" s="36" t="str">
        <f t="shared" si="39"/>
        <v>x</v>
      </c>
      <c r="AI49" s="359"/>
      <c r="AJ49" s="359"/>
      <c r="AK49" s="359"/>
      <c r="AL49" s="7" t="str">
        <f t="shared" ref="AL49:AQ49" si="40">IF(AL42 = "n","x","")</f>
        <v/>
      </c>
      <c r="AM49" s="7" t="str">
        <f t="shared" si="40"/>
        <v/>
      </c>
      <c r="AN49" s="7" t="str">
        <f t="shared" si="40"/>
        <v/>
      </c>
      <c r="AO49" s="7" t="str">
        <f t="shared" si="40"/>
        <v/>
      </c>
      <c r="AP49" s="7" t="str">
        <f t="shared" si="40"/>
        <v/>
      </c>
      <c r="AQ49" s="7" t="str">
        <f t="shared" si="40"/>
        <v/>
      </c>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row>
    <row r="50" spans="1:70" s="11" customFormat="1" x14ac:dyDescent="0.2">
      <c r="A50" s="215" t="s">
        <v>252</v>
      </c>
      <c r="B50" s="179"/>
      <c r="C50" s="317"/>
      <c r="D50" s="184"/>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59"/>
      <c r="AJ50" s="359"/>
      <c r="AK50" s="359"/>
      <c r="AL50" s="7"/>
      <c r="AM50" s="7"/>
      <c r="AN50" s="7"/>
      <c r="AO50" s="7"/>
      <c r="AP50" s="7"/>
      <c r="AQ50" s="7"/>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R50" s="2"/>
    </row>
    <row r="51" spans="1:70" s="15" customFormat="1" x14ac:dyDescent="0.2">
      <c r="A51" s="232"/>
      <c r="B51" s="233" t="s">
        <v>43</v>
      </c>
      <c r="C51" s="286" t="s">
        <v>280</v>
      </c>
      <c r="D51" s="234" t="s">
        <v>255</v>
      </c>
      <c r="E51" s="55" t="s">
        <v>59</v>
      </c>
      <c r="F51" s="55" t="s">
        <v>59</v>
      </c>
      <c r="G51" s="55" t="s">
        <v>59</v>
      </c>
      <c r="H51" s="55" t="s">
        <v>59</v>
      </c>
      <c r="I51" s="55" t="s">
        <v>59</v>
      </c>
      <c r="J51" s="55" t="s">
        <v>59</v>
      </c>
      <c r="K51" s="55" t="s">
        <v>59</v>
      </c>
      <c r="L51" s="55" t="s">
        <v>59</v>
      </c>
      <c r="M51" s="55" t="s">
        <v>59</v>
      </c>
      <c r="N51" s="55" t="s">
        <v>59</v>
      </c>
      <c r="O51" s="55" t="s">
        <v>59</v>
      </c>
      <c r="P51" s="55" t="s">
        <v>59</v>
      </c>
      <c r="Q51" s="55" t="s">
        <v>59</v>
      </c>
      <c r="R51" s="55" t="s">
        <v>59</v>
      </c>
      <c r="S51" s="55" t="s">
        <v>59</v>
      </c>
      <c r="T51" s="55" t="s">
        <v>59</v>
      </c>
      <c r="U51" s="55" t="s">
        <v>59</v>
      </c>
      <c r="V51" s="55" t="s">
        <v>59</v>
      </c>
      <c r="W51" s="55" t="s">
        <v>59</v>
      </c>
      <c r="X51" s="55" t="s">
        <v>59</v>
      </c>
      <c r="Y51" s="55" t="s">
        <v>59</v>
      </c>
      <c r="Z51" s="55" t="s">
        <v>59</v>
      </c>
      <c r="AA51" s="55" t="s">
        <v>59</v>
      </c>
      <c r="AB51" s="55" t="s">
        <v>59</v>
      </c>
      <c r="AC51" s="55" t="s">
        <v>59</v>
      </c>
      <c r="AD51" s="55" t="s">
        <v>59</v>
      </c>
      <c r="AE51" s="55" t="s">
        <v>59</v>
      </c>
      <c r="AF51" s="55" t="s">
        <v>59</v>
      </c>
      <c r="AG51" s="55" t="s">
        <v>59</v>
      </c>
      <c r="AH51" s="55" t="s">
        <v>59</v>
      </c>
      <c r="AI51" s="355" t="s">
        <v>59</v>
      </c>
      <c r="AJ51" s="355" t="s">
        <v>59</v>
      </c>
      <c r="AK51" s="355" t="s">
        <v>59</v>
      </c>
    </row>
    <row r="52" spans="1:70" ht="38.25" x14ac:dyDescent="0.2">
      <c r="A52" s="215">
        <v>33</v>
      </c>
      <c r="B52" s="228" t="s">
        <v>268</v>
      </c>
      <c r="C52" s="284" t="s">
        <v>380</v>
      </c>
      <c r="D52" s="184" t="s">
        <v>117</v>
      </c>
      <c r="E52" s="36" t="str">
        <f>IF(OR(Sample!B52="yes",Sample!B53="yes"),"y","x")</f>
        <v>x</v>
      </c>
      <c r="F52" s="36" t="str">
        <f>IF(OR(Sample!C52="yes",Sample!C53="yes"),"y","x")</f>
        <v>x</v>
      </c>
      <c r="G52" s="36" t="str">
        <f>IF(OR(Sample!D52="yes",Sample!D53="yes"),"y","x")</f>
        <v>x</v>
      </c>
      <c r="H52" s="36" t="str">
        <f>IF(OR(Sample!E52="yes",Sample!E53="yes"),"y","x")</f>
        <v>x</v>
      </c>
      <c r="I52" s="36" t="str">
        <f>IF(OR(Sample!F52="yes",Sample!F53="yes"),"y","x")</f>
        <v>x</v>
      </c>
      <c r="J52" s="36" t="str">
        <f>IF(OR(Sample!G52="yes",Sample!G53="yes"),"y","x")</f>
        <v>x</v>
      </c>
      <c r="K52" s="36" t="str">
        <f>IF(OR(Sample!H52="yes",Sample!H53="yes"),"y","x")</f>
        <v>x</v>
      </c>
      <c r="L52" s="36" t="str">
        <f>IF(OR(Sample!I52="yes",Sample!I53="yes"),"y","x")</f>
        <v>x</v>
      </c>
      <c r="M52" s="36" t="str">
        <f>IF(OR(Sample!J52="yes",Sample!J53="yes"),"y","x")</f>
        <v>x</v>
      </c>
      <c r="N52" s="36" t="str">
        <f>IF(OR(Sample!K52="yes",Sample!K53="yes"),"y","x")</f>
        <v>x</v>
      </c>
      <c r="O52" s="36" t="str">
        <f>IF(OR(Sample!L52="yes",Sample!L53="yes"),"y","x")</f>
        <v>x</v>
      </c>
      <c r="P52" s="36" t="str">
        <f>IF(OR(Sample!M52="yes",Sample!M53="yes"),"y","x")</f>
        <v>x</v>
      </c>
      <c r="Q52" s="36" t="str">
        <f>IF(OR(Sample!N52="yes",Sample!N53="yes"),"y","x")</f>
        <v>x</v>
      </c>
      <c r="R52" s="36" t="str">
        <f>IF(OR(Sample!O52="yes",Sample!O53="yes"),"y","x")</f>
        <v>x</v>
      </c>
      <c r="S52" s="36" t="str">
        <f>IF(OR(Sample!P52="yes",Sample!P53="yes"),"y","x")</f>
        <v>x</v>
      </c>
      <c r="T52" s="36" t="str">
        <f>IF(OR(Sample!Q52="yes",Sample!Q53="yes"),"y","x")</f>
        <v>x</v>
      </c>
      <c r="U52" s="36" t="str">
        <f>IF(OR(Sample!R52="yes",Sample!R53="yes"),"y","x")</f>
        <v>x</v>
      </c>
      <c r="V52" s="36" t="str">
        <f>IF(OR(Sample!S52="yes",Sample!S53="yes"),"y","x")</f>
        <v>x</v>
      </c>
      <c r="W52" s="36" t="str">
        <f>IF(OR(Sample!T52="yes",Sample!T53="yes"),"y","x")</f>
        <v>x</v>
      </c>
      <c r="X52" s="36" t="str">
        <f>IF(OR(Sample!U52="yes",Sample!U53="yes"),"y","x")</f>
        <v>x</v>
      </c>
      <c r="Y52" s="36" t="str">
        <f>IF(OR(Sample!V52="yes",Sample!V53="yes"),"y","x")</f>
        <v>x</v>
      </c>
      <c r="Z52" s="36" t="str">
        <f>IF(OR(Sample!W52="yes",Sample!W53="yes"),"y","x")</f>
        <v>x</v>
      </c>
      <c r="AA52" s="36" t="str">
        <f>IF(OR(Sample!X52="yes",Sample!X53="yes"),"y","x")</f>
        <v>x</v>
      </c>
      <c r="AB52" s="36" t="str">
        <f>IF(OR(Sample!Y52="yes",Sample!Y53="yes"),"y","x")</f>
        <v>x</v>
      </c>
      <c r="AC52" s="36" t="str">
        <f>IF(OR(Sample!Z52="yes",Sample!Z53="yes"),"y","x")</f>
        <v>x</v>
      </c>
      <c r="AD52" s="36" t="str">
        <f>IF(OR(Sample!AA52="yes",Sample!AA53="yes"),"y","x")</f>
        <v>x</v>
      </c>
      <c r="AE52" s="36" t="str">
        <f>IF(OR(Sample!AB52="yes",Sample!AB53="yes"),"y","x")</f>
        <v>x</v>
      </c>
      <c r="AF52" s="36" t="str">
        <f>IF(OR(Sample!AC52="yes",Sample!AC53="yes"),"y","x")</f>
        <v>x</v>
      </c>
      <c r="AG52" s="36" t="str">
        <f>IF(OR(Sample!AD52="yes",Sample!AD53="yes"),"y","x")</f>
        <v>x</v>
      </c>
      <c r="AH52" s="36" t="str">
        <f>IF(OR(Sample!AE52="yes",Sample!AE53="yes"),"y","x")</f>
        <v>x</v>
      </c>
      <c r="AI52" s="359"/>
      <c r="AJ52" s="359"/>
      <c r="AK52" s="359"/>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row>
    <row r="53" spans="1:70" ht="25.5" x14ac:dyDescent="0.2">
      <c r="A53" s="214">
        <v>34</v>
      </c>
      <c r="B53" s="228" t="s">
        <v>458</v>
      </c>
      <c r="C53" s="184" t="s">
        <v>380</v>
      </c>
      <c r="D53" s="184" t="s">
        <v>419</v>
      </c>
      <c r="E53" s="36" t="str">
        <f>IF(E52= "x","x","")</f>
        <v>x</v>
      </c>
      <c r="F53" s="36" t="str">
        <f t="shared" ref="F53:AH53" si="41">IF(F52= "x","x","")</f>
        <v>x</v>
      </c>
      <c r="G53" s="36" t="str">
        <f t="shared" si="41"/>
        <v>x</v>
      </c>
      <c r="H53" s="36" t="str">
        <f t="shared" si="41"/>
        <v>x</v>
      </c>
      <c r="I53" s="36" t="str">
        <f t="shared" si="41"/>
        <v>x</v>
      </c>
      <c r="J53" s="36" t="str">
        <f t="shared" si="41"/>
        <v>x</v>
      </c>
      <c r="K53" s="36" t="str">
        <f t="shared" si="41"/>
        <v>x</v>
      </c>
      <c r="L53" s="36" t="str">
        <f t="shared" si="41"/>
        <v>x</v>
      </c>
      <c r="M53" s="36" t="str">
        <f t="shared" si="41"/>
        <v>x</v>
      </c>
      <c r="N53" s="36" t="str">
        <f t="shared" si="41"/>
        <v>x</v>
      </c>
      <c r="O53" s="36" t="str">
        <f t="shared" si="41"/>
        <v>x</v>
      </c>
      <c r="P53" s="36" t="str">
        <f t="shared" si="41"/>
        <v>x</v>
      </c>
      <c r="Q53" s="36" t="str">
        <f t="shared" si="41"/>
        <v>x</v>
      </c>
      <c r="R53" s="36" t="str">
        <f t="shared" si="41"/>
        <v>x</v>
      </c>
      <c r="S53" s="36" t="str">
        <f t="shared" si="41"/>
        <v>x</v>
      </c>
      <c r="T53" s="36" t="str">
        <f t="shared" si="41"/>
        <v>x</v>
      </c>
      <c r="U53" s="36" t="str">
        <f t="shared" si="41"/>
        <v>x</v>
      </c>
      <c r="V53" s="36" t="str">
        <f t="shared" si="41"/>
        <v>x</v>
      </c>
      <c r="W53" s="36" t="str">
        <f t="shared" si="41"/>
        <v>x</v>
      </c>
      <c r="X53" s="36" t="str">
        <f t="shared" si="41"/>
        <v>x</v>
      </c>
      <c r="Y53" s="36" t="str">
        <f t="shared" si="41"/>
        <v>x</v>
      </c>
      <c r="Z53" s="36" t="str">
        <f t="shared" si="41"/>
        <v>x</v>
      </c>
      <c r="AA53" s="36" t="str">
        <f t="shared" si="41"/>
        <v>x</v>
      </c>
      <c r="AB53" s="36" t="str">
        <f t="shared" si="41"/>
        <v>x</v>
      </c>
      <c r="AC53" s="36" t="str">
        <f t="shared" si="41"/>
        <v>x</v>
      </c>
      <c r="AD53" s="36" t="str">
        <f t="shared" si="41"/>
        <v>x</v>
      </c>
      <c r="AE53" s="36" t="str">
        <f t="shared" si="41"/>
        <v>x</v>
      </c>
      <c r="AF53" s="36" t="str">
        <f t="shared" si="41"/>
        <v>x</v>
      </c>
      <c r="AG53" s="36" t="str">
        <f t="shared" si="41"/>
        <v>x</v>
      </c>
      <c r="AH53" s="36" t="str">
        <f t="shared" si="41"/>
        <v>x</v>
      </c>
      <c r="AI53" s="359"/>
      <c r="AJ53" s="359"/>
      <c r="AK53" s="359"/>
      <c r="AL53" s="12"/>
      <c r="AM53" s="12"/>
      <c r="AN53" s="12"/>
      <c r="AO53" s="12"/>
      <c r="AP53" s="12"/>
      <c r="AQ53" s="12"/>
      <c r="AR53" s="12"/>
      <c r="AS53" s="12"/>
      <c r="AT53" s="12"/>
      <c r="AU53" s="12"/>
      <c r="AV53" s="12"/>
      <c r="AW53" s="12"/>
      <c r="AX53" s="12"/>
      <c r="AY53" s="12"/>
      <c r="AZ53" s="12"/>
      <c r="BA53" s="12"/>
      <c r="BB53" s="12"/>
      <c r="BC53" s="12"/>
      <c r="BD53" s="12"/>
      <c r="BE53" s="12"/>
      <c r="BF53" s="12"/>
      <c r="BH53" s="2"/>
      <c r="BI53" s="2"/>
      <c r="BJ53" s="2"/>
      <c r="BK53" s="2"/>
      <c r="BL53" s="2"/>
      <c r="BM53" s="2"/>
      <c r="BN53" s="2"/>
      <c r="BO53" s="2"/>
      <c r="BP53" s="2"/>
      <c r="BQ53" s="2"/>
    </row>
    <row r="54" spans="1:70" s="11" customFormat="1" ht="24" x14ac:dyDescent="0.2">
      <c r="A54" s="214">
        <v>35</v>
      </c>
      <c r="B54" s="228" t="s">
        <v>149</v>
      </c>
      <c r="C54" s="184" t="s">
        <v>420</v>
      </c>
      <c r="D54" s="184" t="s">
        <v>117</v>
      </c>
      <c r="E54" s="36" t="str">
        <f>IF(E52= "x", "x","")</f>
        <v>x</v>
      </c>
      <c r="F54" s="36" t="str">
        <f t="shared" ref="F54:AH54" si="42">IF(F52= "x", "x","")</f>
        <v>x</v>
      </c>
      <c r="G54" s="36" t="str">
        <f t="shared" si="42"/>
        <v>x</v>
      </c>
      <c r="H54" s="36" t="str">
        <f t="shared" si="42"/>
        <v>x</v>
      </c>
      <c r="I54" s="36" t="str">
        <f t="shared" si="42"/>
        <v>x</v>
      </c>
      <c r="J54" s="36" t="str">
        <f t="shared" si="42"/>
        <v>x</v>
      </c>
      <c r="K54" s="36" t="str">
        <f t="shared" si="42"/>
        <v>x</v>
      </c>
      <c r="L54" s="36" t="str">
        <f t="shared" si="42"/>
        <v>x</v>
      </c>
      <c r="M54" s="36" t="str">
        <f t="shared" si="42"/>
        <v>x</v>
      </c>
      <c r="N54" s="36" t="str">
        <f t="shared" si="42"/>
        <v>x</v>
      </c>
      <c r="O54" s="36" t="str">
        <f t="shared" si="42"/>
        <v>x</v>
      </c>
      <c r="P54" s="36" t="str">
        <f t="shared" si="42"/>
        <v>x</v>
      </c>
      <c r="Q54" s="36" t="str">
        <f t="shared" si="42"/>
        <v>x</v>
      </c>
      <c r="R54" s="36" t="str">
        <f t="shared" si="42"/>
        <v>x</v>
      </c>
      <c r="S54" s="36" t="str">
        <f t="shared" si="42"/>
        <v>x</v>
      </c>
      <c r="T54" s="36" t="str">
        <f t="shared" si="42"/>
        <v>x</v>
      </c>
      <c r="U54" s="36" t="str">
        <f t="shared" si="42"/>
        <v>x</v>
      </c>
      <c r="V54" s="36" t="str">
        <f t="shared" si="42"/>
        <v>x</v>
      </c>
      <c r="W54" s="36" t="str">
        <f t="shared" si="42"/>
        <v>x</v>
      </c>
      <c r="X54" s="36" t="str">
        <f t="shared" si="42"/>
        <v>x</v>
      </c>
      <c r="Y54" s="36" t="str">
        <f t="shared" si="42"/>
        <v>x</v>
      </c>
      <c r="Z54" s="36" t="str">
        <f t="shared" si="42"/>
        <v>x</v>
      </c>
      <c r="AA54" s="36" t="str">
        <f t="shared" si="42"/>
        <v>x</v>
      </c>
      <c r="AB54" s="36" t="str">
        <f t="shared" si="42"/>
        <v>x</v>
      </c>
      <c r="AC54" s="36" t="str">
        <f t="shared" si="42"/>
        <v>x</v>
      </c>
      <c r="AD54" s="36" t="str">
        <f t="shared" si="42"/>
        <v>x</v>
      </c>
      <c r="AE54" s="36" t="str">
        <f t="shared" si="42"/>
        <v>x</v>
      </c>
      <c r="AF54" s="36" t="str">
        <f t="shared" si="42"/>
        <v>x</v>
      </c>
      <c r="AG54" s="36" t="str">
        <f t="shared" si="42"/>
        <v>x</v>
      </c>
      <c r="AH54" s="36" t="str">
        <f t="shared" si="42"/>
        <v>x</v>
      </c>
      <c r="AI54" s="359"/>
      <c r="AJ54" s="359"/>
      <c r="AK54" s="359"/>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row>
    <row r="55" spans="1:70" ht="25.5" x14ac:dyDescent="0.2">
      <c r="A55" s="213">
        <v>36</v>
      </c>
      <c r="B55" s="178" t="s">
        <v>370</v>
      </c>
      <c r="C55" s="184" t="s">
        <v>148</v>
      </c>
      <c r="D55" s="184" t="s">
        <v>117</v>
      </c>
      <c r="E55" s="36" t="str">
        <f>IF(E52="x","x",IF(E54="n","u",""))</f>
        <v>x</v>
      </c>
      <c r="F55" s="36" t="str">
        <f t="shared" ref="F55:AH55" si="43">IF(F52="x","x",IF(F54="n","u",""))</f>
        <v>x</v>
      </c>
      <c r="G55" s="36" t="str">
        <f t="shared" si="43"/>
        <v>x</v>
      </c>
      <c r="H55" s="36" t="str">
        <f t="shared" si="43"/>
        <v>x</v>
      </c>
      <c r="I55" s="36" t="str">
        <f t="shared" si="43"/>
        <v>x</v>
      </c>
      <c r="J55" s="36" t="str">
        <f t="shared" si="43"/>
        <v>x</v>
      </c>
      <c r="K55" s="36" t="str">
        <f t="shared" si="43"/>
        <v>x</v>
      </c>
      <c r="L55" s="36" t="str">
        <f t="shared" si="43"/>
        <v>x</v>
      </c>
      <c r="M55" s="36" t="str">
        <f t="shared" si="43"/>
        <v>x</v>
      </c>
      <c r="N55" s="36" t="str">
        <f t="shared" si="43"/>
        <v>x</v>
      </c>
      <c r="O55" s="36" t="str">
        <f t="shared" si="43"/>
        <v>x</v>
      </c>
      <c r="P55" s="36" t="str">
        <f t="shared" si="43"/>
        <v>x</v>
      </c>
      <c r="Q55" s="36" t="str">
        <f t="shared" si="43"/>
        <v>x</v>
      </c>
      <c r="R55" s="36" t="str">
        <f t="shared" si="43"/>
        <v>x</v>
      </c>
      <c r="S55" s="36" t="str">
        <f t="shared" si="43"/>
        <v>x</v>
      </c>
      <c r="T55" s="36" t="str">
        <f t="shared" si="43"/>
        <v>x</v>
      </c>
      <c r="U55" s="36" t="str">
        <f t="shared" si="43"/>
        <v>x</v>
      </c>
      <c r="V55" s="36" t="str">
        <f t="shared" si="43"/>
        <v>x</v>
      </c>
      <c r="W55" s="36" t="str">
        <f t="shared" si="43"/>
        <v>x</v>
      </c>
      <c r="X55" s="36" t="str">
        <f t="shared" si="43"/>
        <v>x</v>
      </c>
      <c r="Y55" s="36" t="str">
        <f t="shared" si="43"/>
        <v>x</v>
      </c>
      <c r="Z55" s="36" t="str">
        <f t="shared" si="43"/>
        <v>x</v>
      </c>
      <c r="AA55" s="36" t="str">
        <f t="shared" si="43"/>
        <v>x</v>
      </c>
      <c r="AB55" s="36" t="str">
        <f t="shared" si="43"/>
        <v>x</v>
      </c>
      <c r="AC55" s="36" t="str">
        <f t="shared" si="43"/>
        <v>x</v>
      </c>
      <c r="AD55" s="36" t="str">
        <f t="shared" si="43"/>
        <v>x</v>
      </c>
      <c r="AE55" s="36" t="str">
        <f t="shared" si="43"/>
        <v>x</v>
      </c>
      <c r="AF55" s="36" t="str">
        <f t="shared" si="43"/>
        <v>x</v>
      </c>
      <c r="AG55" s="36" t="str">
        <f t="shared" si="43"/>
        <v>x</v>
      </c>
      <c r="AH55" s="36" t="str">
        <f t="shared" si="43"/>
        <v>x</v>
      </c>
      <c r="AI55" s="359"/>
      <c r="AJ55" s="359"/>
      <c r="AK55" s="359"/>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row>
    <row r="56" spans="1:70" s="11" customFormat="1" ht="89.25" x14ac:dyDescent="0.2">
      <c r="A56" s="214">
        <v>37</v>
      </c>
      <c r="B56" s="178" t="s">
        <v>421</v>
      </c>
      <c r="C56" s="184" t="s">
        <v>420</v>
      </c>
      <c r="D56" s="184" t="s">
        <v>117</v>
      </c>
      <c r="E56" s="36" t="str">
        <f>IF(E52="x","x",IF(E54="n","u",""))</f>
        <v>x</v>
      </c>
      <c r="F56" s="36" t="str">
        <f t="shared" ref="F56:AH56" si="44">IF(F52="x","x",IF(F54="n","u",""))</f>
        <v>x</v>
      </c>
      <c r="G56" s="36" t="str">
        <f t="shared" si="44"/>
        <v>x</v>
      </c>
      <c r="H56" s="36" t="str">
        <f t="shared" si="44"/>
        <v>x</v>
      </c>
      <c r="I56" s="36" t="str">
        <f t="shared" si="44"/>
        <v>x</v>
      </c>
      <c r="J56" s="36" t="str">
        <f t="shared" si="44"/>
        <v>x</v>
      </c>
      <c r="K56" s="36" t="str">
        <f t="shared" si="44"/>
        <v>x</v>
      </c>
      <c r="L56" s="36" t="str">
        <f t="shared" si="44"/>
        <v>x</v>
      </c>
      <c r="M56" s="36" t="str">
        <f t="shared" si="44"/>
        <v>x</v>
      </c>
      <c r="N56" s="36" t="str">
        <f t="shared" si="44"/>
        <v>x</v>
      </c>
      <c r="O56" s="36" t="str">
        <f t="shared" si="44"/>
        <v>x</v>
      </c>
      <c r="P56" s="36" t="str">
        <f t="shared" si="44"/>
        <v>x</v>
      </c>
      <c r="Q56" s="36" t="str">
        <f t="shared" si="44"/>
        <v>x</v>
      </c>
      <c r="R56" s="36" t="str">
        <f t="shared" si="44"/>
        <v>x</v>
      </c>
      <c r="S56" s="36" t="str">
        <f t="shared" si="44"/>
        <v>x</v>
      </c>
      <c r="T56" s="36" t="str">
        <f t="shared" si="44"/>
        <v>x</v>
      </c>
      <c r="U56" s="36" t="str">
        <f t="shared" si="44"/>
        <v>x</v>
      </c>
      <c r="V56" s="36" t="str">
        <f t="shared" si="44"/>
        <v>x</v>
      </c>
      <c r="W56" s="36" t="str">
        <f t="shared" si="44"/>
        <v>x</v>
      </c>
      <c r="X56" s="36" t="str">
        <f t="shared" si="44"/>
        <v>x</v>
      </c>
      <c r="Y56" s="36" t="str">
        <f t="shared" si="44"/>
        <v>x</v>
      </c>
      <c r="Z56" s="36" t="str">
        <f t="shared" si="44"/>
        <v>x</v>
      </c>
      <c r="AA56" s="36" t="str">
        <f t="shared" si="44"/>
        <v>x</v>
      </c>
      <c r="AB56" s="36" t="str">
        <f t="shared" si="44"/>
        <v>x</v>
      </c>
      <c r="AC56" s="36" t="str">
        <f t="shared" si="44"/>
        <v>x</v>
      </c>
      <c r="AD56" s="36" t="str">
        <f t="shared" si="44"/>
        <v>x</v>
      </c>
      <c r="AE56" s="36" t="str">
        <f t="shared" si="44"/>
        <v>x</v>
      </c>
      <c r="AF56" s="36" t="str">
        <f t="shared" si="44"/>
        <v>x</v>
      </c>
      <c r="AG56" s="36" t="str">
        <f t="shared" si="44"/>
        <v>x</v>
      </c>
      <c r="AH56" s="36" t="str">
        <f t="shared" si="44"/>
        <v>x</v>
      </c>
      <c r="AI56" s="359"/>
      <c r="AJ56" s="359"/>
      <c r="AK56" s="359"/>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row>
    <row r="57" spans="1:70" ht="25.5" x14ac:dyDescent="0.2">
      <c r="A57" s="214">
        <v>38</v>
      </c>
      <c r="B57" s="178" t="s">
        <v>371</v>
      </c>
      <c r="C57" s="184" t="s">
        <v>148</v>
      </c>
      <c r="D57" s="184" t="s">
        <v>117</v>
      </c>
      <c r="E57" s="36" t="str">
        <f>IF(E52="x","x",IF(E54="n","u",""))</f>
        <v>x</v>
      </c>
      <c r="F57" s="36" t="str">
        <f t="shared" ref="F57:AH57" si="45">IF(F52="x","x",IF(F54="n","u",""))</f>
        <v>x</v>
      </c>
      <c r="G57" s="36" t="str">
        <f t="shared" si="45"/>
        <v>x</v>
      </c>
      <c r="H57" s="36" t="str">
        <f t="shared" si="45"/>
        <v>x</v>
      </c>
      <c r="I57" s="36" t="str">
        <f t="shared" si="45"/>
        <v>x</v>
      </c>
      <c r="J57" s="36" t="str">
        <f t="shared" si="45"/>
        <v>x</v>
      </c>
      <c r="K57" s="36" t="str">
        <f t="shared" si="45"/>
        <v>x</v>
      </c>
      <c r="L57" s="36" t="str">
        <f t="shared" si="45"/>
        <v>x</v>
      </c>
      <c r="M57" s="36" t="str">
        <f t="shared" si="45"/>
        <v>x</v>
      </c>
      <c r="N57" s="36" t="str">
        <f t="shared" si="45"/>
        <v>x</v>
      </c>
      <c r="O57" s="36" t="str">
        <f t="shared" si="45"/>
        <v>x</v>
      </c>
      <c r="P57" s="36" t="str">
        <f t="shared" si="45"/>
        <v>x</v>
      </c>
      <c r="Q57" s="36" t="str">
        <f t="shared" si="45"/>
        <v>x</v>
      </c>
      <c r="R57" s="36" t="str">
        <f t="shared" si="45"/>
        <v>x</v>
      </c>
      <c r="S57" s="36" t="str">
        <f t="shared" si="45"/>
        <v>x</v>
      </c>
      <c r="T57" s="36" t="str">
        <f t="shared" si="45"/>
        <v>x</v>
      </c>
      <c r="U57" s="36" t="str">
        <f t="shared" si="45"/>
        <v>x</v>
      </c>
      <c r="V57" s="36" t="str">
        <f t="shared" si="45"/>
        <v>x</v>
      </c>
      <c r="W57" s="36" t="str">
        <f t="shared" si="45"/>
        <v>x</v>
      </c>
      <c r="X57" s="36" t="str">
        <f t="shared" si="45"/>
        <v>x</v>
      </c>
      <c r="Y57" s="36" t="str">
        <f t="shared" si="45"/>
        <v>x</v>
      </c>
      <c r="Z57" s="36" t="str">
        <f t="shared" si="45"/>
        <v>x</v>
      </c>
      <c r="AA57" s="36" t="str">
        <f t="shared" si="45"/>
        <v>x</v>
      </c>
      <c r="AB57" s="36" t="str">
        <f t="shared" si="45"/>
        <v>x</v>
      </c>
      <c r="AC57" s="36" t="str">
        <f t="shared" si="45"/>
        <v>x</v>
      </c>
      <c r="AD57" s="36" t="str">
        <f t="shared" si="45"/>
        <v>x</v>
      </c>
      <c r="AE57" s="36" t="str">
        <f t="shared" si="45"/>
        <v>x</v>
      </c>
      <c r="AF57" s="36" t="str">
        <f t="shared" si="45"/>
        <v>x</v>
      </c>
      <c r="AG57" s="36" t="str">
        <f t="shared" si="45"/>
        <v>x</v>
      </c>
      <c r="AH57" s="36" t="str">
        <f t="shared" si="45"/>
        <v>x</v>
      </c>
      <c r="AI57" s="359"/>
      <c r="AJ57" s="359"/>
      <c r="AK57" s="359"/>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70" s="11" customFormat="1" x14ac:dyDescent="0.2">
      <c r="A58" s="318" t="s">
        <v>252</v>
      </c>
      <c r="B58" s="319"/>
      <c r="C58" s="317"/>
      <c r="D58" s="301"/>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59"/>
      <c r="AJ58" s="359"/>
      <c r="AK58" s="359"/>
      <c r="AL58" s="7"/>
      <c r="AM58" s="7"/>
      <c r="AN58" s="7"/>
      <c r="AO58" s="7"/>
      <c r="AP58" s="7"/>
      <c r="AQ58" s="7"/>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R58" s="2"/>
    </row>
    <row r="59" spans="1:70" s="15" customFormat="1" x14ac:dyDescent="0.2">
      <c r="A59" s="232"/>
      <c r="B59" s="233" t="s">
        <v>33</v>
      </c>
      <c r="C59" s="286" t="s">
        <v>280</v>
      </c>
      <c r="D59" s="234" t="s">
        <v>255</v>
      </c>
      <c r="E59" s="55" t="s">
        <v>59</v>
      </c>
      <c r="F59" s="55" t="s">
        <v>59</v>
      </c>
      <c r="G59" s="55" t="s">
        <v>59</v>
      </c>
      <c r="H59" s="55" t="s">
        <v>59</v>
      </c>
      <c r="I59" s="55" t="s">
        <v>59</v>
      </c>
      <c r="J59" s="55" t="s">
        <v>59</v>
      </c>
      <c r="K59" s="55" t="s">
        <v>59</v>
      </c>
      <c r="L59" s="55" t="s">
        <v>59</v>
      </c>
      <c r="M59" s="55" t="s">
        <v>59</v>
      </c>
      <c r="N59" s="55" t="s">
        <v>59</v>
      </c>
      <c r="O59" s="55" t="s">
        <v>59</v>
      </c>
      <c r="P59" s="55" t="s">
        <v>59</v>
      </c>
      <c r="Q59" s="55" t="s">
        <v>59</v>
      </c>
      <c r="R59" s="55" t="s">
        <v>59</v>
      </c>
      <c r="S59" s="55" t="s">
        <v>59</v>
      </c>
      <c r="T59" s="55" t="s">
        <v>59</v>
      </c>
      <c r="U59" s="55" t="s">
        <v>59</v>
      </c>
      <c r="V59" s="55" t="s">
        <v>59</v>
      </c>
      <c r="W59" s="55" t="s">
        <v>59</v>
      </c>
      <c r="X59" s="55" t="s">
        <v>59</v>
      </c>
      <c r="Y59" s="55" t="s">
        <v>59</v>
      </c>
      <c r="Z59" s="55" t="s">
        <v>59</v>
      </c>
      <c r="AA59" s="55" t="s">
        <v>59</v>
      </c>
      <c r="AB59" s="55" t="s">
        <v>59</v>
      </c>
      <c r="AC59" s="55" t="s">
        <v>59</v>
      </c>
      <c r="AD59" s="55" t="s">
        <v>59</v>
      </c>
      <c r="AE59" s="55" t="s">
        <v>59</v>
      </c>
      <c r="AF59" s="55" t="s">
        <v>59</v>
      </c>
      <c r="AG59" s="55" t="s">
        <v>59</v>
      </c>
      <c r="AH59" s="55" t="s">
        <v>59</v>
      </c>
      <c r="AI59" s="355" t="s">
        <v>59</v>
      </c>
      <c r="AJ59" s="355" t="s">
        <v>59</v>
      </c>
      <c r="AK59" s="355" t="s">
        <v>59</v>
      </c>
    </row>
    <row r="60" spans="1:70" ht="25.5" x14ac:dyDescent="0.2">
      <c r="A60" s="215">
        <v>39</v>
      </c>
      <c r="B60" s="178" t="s">
        <v>269</v>
      </c>
      <c r="C60" s="184" t="s">
        <v>422</v>
      </c>
      <c r="D60" s="184" t="s">
        <v>117</v>
      </c>
      <c r="E60" s="64" t="str">
        <f>IF(Sample!B48="yes","y","x")</f>
        <v>x</v>
      </c>
      <c r="F60" s="64" t="str">
        <f>IF(Sample!C48="yes","y","x")</f>
        <v>x</v>
      </c>
      <c r="G60" s="64" t="str">
        <f>IF(Sample!D48="yes","y","x")</f>
        <v>x</v>
      </c>
      <c r="H60" s="64" t="str">
        <f>IF(Sample!E48="yes","y","x")</f>
        <v>x</v>
      </c>
      <c r="I60" s="64" t="str">
        <f>IF(Sample!F48="yes","y","x")</f>
        <v>x</v>
      </c>
      <c r="J60" s="64" t="str">
        <f>IF(Sample!G48="yes","y","x")</f>
        <v>x</v>
      </c>
      <c r="K60" s="64" t="str">
        <f>IF(Sample!H48="yes","y","x")</f>
        <v>x</v>
      </c>
      <c r="L60" s="64" t="str">
        <f>IF(Sample!I48="yes","y","x")</f>
        <v>x</v>
      </c>
      <c r="M60" s="64" t="str">
        <f>IF(Sample!J48="yes","y","x")</f>
        <v>x</v>
      </c>
      <c r="N60" s="64" t="str">
        <f>IF(Sample!K48="yes","y","x")</f>
        <v>x</v>
      </c>
      <c r="O60" s="64" t="str">
        <f>IF(Sample!L48="yes","y","x")</f>
        <v>x</v>
      </c>
      <c r="P60" s="64" t="str">
        <f>IF(Sample!M48="yes","y","x")</f>
        <v>x</v>
      </c>
      <c r="Q60" s="64" t="str">
        <f>IF(Sample!N48="yes","y","x")</f>
        <v>x</v>
      </c>
      <c r="R60" s="64" t="str">
        <f>IF(Sample!O48="yes","y","x")</f>
        <v>x</v>
      </c>
      <c r="S60" s="64" t="str">
        <f>IF(Sample!P48="yes","y","x")</f>
        <v>x</v>
      </c>
      <c r="T60" s="64" t="str">
        <f>IF(Sample!Q48="yes","y","x")</f>
        <v>x</v>
      </c>
      <c r="U60" s="64" t="str">
        <f>IF(Sample!R48="yes","y","x")</f>
        <v>x</v>
      </c>
      <c r="V60" s="64" t="str">
        <f>IF(Sample!S48="yes","y","x")</f>
        <v>x</v>
      </c>
      <c r="W60" s="64" t="str">
        <f>IF(Sample!T48="yes","y","x")</f>
        <v>x</v>
      </c>
      <c r="X60" s="64" t="str">
        <f>IF(Sample!U48="yes","y","x")</f>
        <v>x</v>
      </c>
      <c r="Y60" s="64" t="str">
        <f>IF(Sample!V48="yes","y","x")</f>
        <v>x</v>
      </c>
      <c r="Z60" s="64" t="str">
        <f>IF(Sample!W48="yes","y","x")</f>
        <v>x</v>
      </c>
      <c r="AA60" s="64" t="str">
        <f>IF(Sample!X48="yes","y","x")</f>
        <v>x</v>
      </c>
      <c r="AB60" s="64" t="str">
        <f>IF(Sample!Y48="yes","y","x")</f>
        <v>x</v>
      </c>
      <c r="AC60" s="64" t="str">
        <f>IF(Sample!Z48="yes","y","x")</f>
        <v>x</v>
      </c>
      <c r="AD60" s="64" t="str">
        <f>IF(Sample!AA48="yes","y","x")</f>
        <v>x</v>
      </c>
      <c r="AE60" s="64" t="str">
        <f>IF(Sample!AB48="yes","y","x")</f>
        <v>x</v>
      </c>
      <c r="AF60" s="64" t="str">
        <f>IF(Sample!AC48="yes","y","x")</f>
        <v>x</v>
      </c>
      <c r="AG60" s="64" t="str">
        <f>IF(Sample!AD48="yes","y","x")</f>
        <v>x</v>
      </c>
      <c r="AH60" s="64" t="str">
        <f>IF(Sample!AE48="yes","y","x")</f>
        <v>x</v>
      </c>
      <c r="AI60" s="359"/>
      <c r="AJ60" s="359"/>
      <c r="AK60" s="359"/>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row>
    <row r="61" spans="1:70" ht="25.5" x14ac:dyDescent="0.2">
      <c r="A61" s="214">
        <v>40</v>
      </c>
      <c r="B61" s="228" t="s">
        <v>150</v>
      </c>
      <c r="C61" s="184" t="s">
        <v>148</v>
      </c>
      <c r="D61" s="184" t="s">
        <v>271</v>
      </c>
      <c r="E61" s="36" t="str">
        <f>IF(E60= "x","x","")</f>
        <v>x</v>
      </c>
      <c r="F61" s="36" t="str">
        <f t="shared" ref="F61:AH61" si="46">IF(F60= "x","x","")</f>
        <v>x</v>
      </c>
      <c r="G61" s="36" t="str">
        <f t="shared" si="46"/>
        <v>x</v>
      </c>
      <c r="H61" s="36" t="str">
        <f t="shared" si="46"/>
        <v>x</v>
      </c>
      <c r="I61" s="36" t="str">
        <f t="shared" si="46"/>
        <v>x</v>
      </c>
      <c r="J61" s="36" t="str">
        <f t="shared" si="46"/>
        <v>x</v>
      </c>
      <c r="K61" s="36" t="str">
        <f t="shared" si="46"/>
        <v>x</v>
      </c>
      <c r="L61" s="36" t="str">
        <f t="shared" si="46"/>
        <v>x</v>
      </c>
      <c r="M61" s="36" t="str">
        <f t="shared" si="46"/>
        <v>x</v>
      </c>
      <c r="N61" s="36" t="str">
        <f t="shared" si="46"/>
        <v>x</v>
      </c>
      <c r="O61" s="36" t="str">
        <f t="shared" si="46"/>
        <v>x</v>
      </c>
      <c r="P61" s="36" t="str">
        <f t="shared" si="46"/>
        <v>x</v>
      </c>
      <c r="Q61" s="36" t="str">
        <f t="shared" si="46"/>
        <v>x</v>
      </c>
      <c r="R61" s="36" t="str">
        <f t="shared" si="46"/>
        <v>x</v>
      </c>
      <c r="S61" s="36" t="str">
        <f t="shared" si="46"/>
        <v>x</v>
      </c>
      <c r="T61" s="36" t="str">
        <f t="shared" si="46"/>
        <v>x</v>
      </c>
      <c r="U61" s="36" t="str">
        <f t="shared" si="46"/>
        <v>x</v>
      </c>
      <c r="V61" s="36" t="str">
        <f t="shared" si="46"/>
        <v>x</v>
      </c>
      <c r="W61" s="36" t="str">
        <f t="shared" si="46"/>
        <v>x</v>
      </c>
      <c r="X61" s="36" t="str">
        <f t="shared" si="46"/>
        <v>x</v>
      </c>
      <c r="Y61" s="36" t="str">
        <f t="shared" si="46"/>
        <v>x</v>
      </c>
      <c r="Z61" s="36" t="str">
        <f t="shared" si="46"/>
        <v>x</v>
      </c>
      <c r="AA61" s="36" t="str">
        <f t="shared" si="46"/>
        <v>x</v>
      </c>
      <c r="AB61" s="36" t="str">
        <f t="shared" si="46"/>
        <v>x</v>
      </c>
      <c r="AC61" s="36" t="str">
        <f t="shared" si="46"/>
        <v>x</v>
      </c>
      <c r="AD61" s="36" t="str">
        <f t="shared" si="46"/>
        <v>x</v>
      </c>
      <c r="AE61" s="36" t="str">
        <f t="shared" si="46"/>
        <v>x</v>
      </c>
      <c r="AF61" s="36" t="str">
        <f t="shared" si="46"/>
        <v>x</v>
      </c>
      <c r="AG61" s="36" t="str">
        <f t="shared" si="46"/>
        <v>x</v>
      </c>
      <c r="AH61" s="36" t="str">
        <f t="shared" si="46"/>
        <v>x</v>
      </c>
      <c r="AI61" s="359"/>
      <c r="AJ61" s="359"/>
      <c r="AK61" s="359"/>
      <c r="AL61" s="7" t="str">
        <f t="shared" ref="AL61:AQ61" si="47">IF(AL60 = "n","x","")</f>
        <v/>
      </c>
      <c r="AM61" s="7" t="str">
        <f t="shared" si="47"/>
        <v/>
      </c>
      <c r="AN61" s="7" t="str">
        <f t="shared" si="47"/>
        <v/>
      </c>
      <c r="AO61" s="7" t="str">
        <f t="shared" si="47"/>
        <v/>
      </c>
      <c r="AP61" s="7" t="str">
        <f t="shared" si="47"/>
        <v/>
      </c>
      <c r="AQ61" s="7" t="str">
        <f t="shared" si="47"/>
        <v/>
      </c>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row>
    <row r="62" spans="1:70" s="11" customFormat="1" x14ac:dyDescent="0.2">
      <c r="A62" s="320" t="s">
        <v>263</v>
      </c>
      <c r="B62" s="321"/>
      <c r="C62" s="322"/>
      <c r="D62" s="323"/>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59"/>
      <c r="AJ62" s="359"/>
      <c r="AK62" s="359"/>
      <c r="AL62" s="7"/>
      <c r="AM62" s="7"/>
      <c r="AN62" s="7"/>
      <c r="AO62" s="7"/>
      <c r="AP62" s="7"/>
      <c r="AQ62" s="7"/>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R62" s="2"/>
    </row>
    <row r="63" spans="1:70" s="15" customFormat="1" x14ac:dyDescent="0.2">
      <c r="A63" s="232"/>
      <c r="B63" s="233" t="s">
        <v>32</v>
      </c>
      <c r="C63" s="286" t="s">
        <v>280</v>
      </c>
      <c r="D63" s="234" t="s">
        <v>255</v>
      </c>
      <c r="E63" s="55" t="s">
        <v>59</v>
      </c>
      <c r="F63" s="55" t="s">
        <v>59</v>
      </c>
      <c r="G63" s="55" t="s">
        <v>59</v>
      </c>
      <c r="H63" s="55" t="s">
        <v>59</v>
      </c>
      <c r="I63" s="55" t="s">
        <v>59</v>
      </c>
      <c r="J63" s="55" t="s">
        <v>59</v>
      </c>
      <c r="K63" s="55" t="s">
        <v>59</v>
      </c>
      <c r="L63" s="55" t="s">
        <v>59</v>
      </c>
      <c r="M63" s="55" t="s">
        <v>59</v>
      </c>
      <c r="N63" s="55" t="s">
        <v>59</v>
      </c>
      <c r="O63" s="55" t="s">
        <v>59</v>
      </c>
      <c r="P63" s="55" t="s">
        <v>59</v>
      </c>
      <c r="Q63" s="55" t="s">
        <v>59</v>
      </c>
      <c r="R63" s="55" t="s">
        <v>59</v>
      </c>
      <c r="S63" s="55" t="s">
        <v>59</v>
      </c>
      <c r="T63" s="55" t="s">
        <v>59</v>
      </c>
      <c r="U63" s="55" t="s">
        <v>59</v>
      </c>
      <c r="V63" s="55" t="s">
        <v>59</v>
      </c>
      <c r="W63" s="55" t="s">
        <v>59</v>
      </c>
      <c r="X63" s="55" t="s">
        <v>59</v>
      </c>
      <c r="Y63" s="55" t="s">
        <v>59</v>
      </c>
      <c r="Z63" s="55" t="s">
        <v>59</v>
      </c>
      <c r="AA63" s="55" t="s">
        <v>59</v>
      </c>
      <c r="AB63" s="55" t="s">
        <v>59</v>
      </c>
      <c r="AC63" s="55" t="s">
        <v>59</v>
      </c>
      <c r="AD63" s="55" t="s">
        <v>59</v>
      </c>
      <c r="AE63" s="55" t="s">
        <v>59</v>
      </c>
      <c r="AF63" s="55" t="s">
        <v>59</v>
      </c>
      <c r="AG63" s="55" t="s">
        <v>59</v>
      </c>
      <c r="AH63" s="55" t="s">
        <v>59</v>
      </c>
      <c r="AI63" s="355" t="s">
        <v>59</v>
      </c>
      <c r="AJ63" s="355" t="s">
        <v>59</v>
      </c>
      <c r="AK63" s="355" t="s">
        <v>59</v>
      </c>
    </row>
    <row r="64" spans="1:70" ht="25.5" x14ac:dyDescent="0.2">
      <c r="A64" s="215">
        <v>41</v>
      </c>
      <c r="B64" s="178" t="s">
        <v>273</v>
      </c>
      <c r="C64" s="284" t="s">
        <v>274</v>
      </c>
      <c r="D64" s="184" t="s">
        <v>117</v>
      </c>
      <c r="E64" s="37" t="str">
        <f>IF(OR(Sample!B46="yes",Sample!B47="yes"),"y","x")</f>
        <v>x</v>
      </c>
      <c r="F64" s="37" t="str">
        <f>IF(OR(Sample!C46="yes",Sample!C47="yes"),"y","x")</f>
        <v>x</v>
      </c>
      <c r="G64" s="37" t="str">
        <f>IF(OR(Sample!D46="yes",Sample!D47="yes"),"y","x")</f>
        <v>x</v>
      </c>
      <c r="H64" s="37" t="str">
        <f>IF(OR(Sample!E46="yes",Sample!E47="yes"),"y","x")</f>
        <v>x</v>
      </c>
      <c r="I64" s="37" t="str">
        <f>IF(OR(Sample!F46="yes",Sample!F47="yes"),"y","x")</f>
        <v>x</v>
      </c>
      <c r="J64" s="37" t="str">
        <f>IF(OR(Sample!G46="yes",Sample!G47="yes"),"y","x")</f>
        <v>x</v>
      </c>
      <c r="K64" s="37" t="str">
        <f>IF(OR(Sample!H46="yes",Sample!H47="yes"),"y","x")</f>
        <v>x</v>
      </c>
      <c r="L64" s="37" t="str">
        <f>IF(OR(Sample!I46="yes",Sample!I47="yes"),"y","x")</f>
        <v>x</v>
      </c>
      <c r="M64" s="37" t="str">
        <f>IF(OR(Sample!J46="yes",Sample!J47="yes"),"y","x")</f>
        <v>x</v>
      </c>
      <c r="N64" s="37" t="str">
        <f>IF(OR(Sample!K46="yes",Sample!K47="yes"),"y","x")</f>
        <v>x</v>
      </c>
      <c r="O64" s="37" t="str">
        <f>IF(OR(Sample!L46="yes",Sample!L47="yes"),"y","x")</f>
        <v>x</v>
      </c>
      <c r="P64" s="37" t="str">
        <f>IF(OR(Sample!M46="yes",Sample!M47="yes"),"y","x")</f>
        <v>x</v>
      </c>
      <c r="Q64" s="37" t="str">
        <f>IF(OR(Sample!N46="yes",Sample!N47="yes"),"y","x")</f>
        <v>x</v>
      </c>
      <c r="R64" s="37" t="str">
        <f>IF(OR(Sample!O46="yes",Sample!O47="yes"),"y","x")</f>
        <v>x</v>
      </c>
      <c r="S64" s="37" t="str">
        <f>IF(OR(Sample!P46="yes",Sample!P47="yes"),"y","x")</f>
        <v>x</v>
      </c>
      <c r="T64" s="37" t="str">
        <f>IF(OR(Sample!Q46="yes",Sample!Q47="yes"),"y","x")</f>
        <v>x</v>
      </c>
      <c r="U64" s="37" t="str">
        <f>IF(OR(Sample!R46="yes",Sample!R47="yes"),"y","x")</f>
        <v>x</v>
      </c>
      <c r="V64" s="37" t="str">
        <f>IF(OR(Sample!S46="yes",Sample!S47="yes"),"y","x")</f>
        <v>x</v>
      </c>
      <c r="W64" s="37" t="str">
        <f>IF(OR(Sample!T46="yes",Sample!T47="yes"),"y","x")</f>
        <v>x</v>
      </c>
      <c r="X64" s="37" t="str">
        <f>IF(OR(Sample!U46="yes",Sample!U47="yes"),"y","x")</f>
        <v>x</v>
      </c>
      <c r="Y64" s="37" t="str">
        <f>IF(OR(Sample!V46="yes",Sample!V47="yes"),"y","x")</f>
        <v>x</v>
      </c>
      <c r="Z64" s="37" t="str">
        <f>IF(OR(Sample!W46="yes",Sample!W47="yes"),"y","x")</f>
        <v>x</v>
      </c>
      <c r="AA64" s="37" t="str">
        <f>IF(OR(Sample!X46="yes",Sample!X47="yes"),"y","x")</f>
        <v>x</v>
      </c>
      <c r="AB64" s="37" t="str">
        <f>IF(OR(Sample!Y46="yes",Sample!Y47="yes"),"y","x")</f>
        <v>x</v>
      </c>
      <c r="AC64" s="37" t="str">
        <f>IF(OR(Sample!Z46="yes",Sample!Z47="yes"),"y","x")</f>
        <v>x</v>
      </c>
      <c r="AD64" s="37" t="str">
        <f>IF(OR(Sample!AA46="yes",Sample!AA47="yes"),"y","x")</f>
        <v>x</v>
      </c>
      <c r="AE64" s="37" t="str">
        <f>IF(OR(Sample!AB46="yes",Sample!AB47="yes"),"y","x")</f>
        <v>x</v>
      </c>
      <c r="AF64" s="37" t="str">
        <f>IF(OR(Sample!AC46="yes",Sample!AC47="yes"),"y","x")</f>
        <v>x</v>
      </c>
      <c r="AG64" s="37" t="str">
        <f>IF(OR(Sample!AD46="yes",Sample!AD47="yes"),"y","x")</f>
        <v>x</v>
      </c>
      <c r="AH64" s="37" t="str">
        <f>IF(OR(Sample!AE46="yes",Sample!AE47="yes"),"y","x")</f>
        <v>x</v>
      </c>
      <c r="AI64" s="359"/>
      <c r="AJ64" s="359"/>
      <c r="AK64" s="359"/>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row>
    <row r="65" spans="1:70" ht="36" x14ac:dyDescent="0.2">
      <c r="A65" s="213">
        <v>42</v>
      </c>
      <c r="B65" s="228" t="s">
        <v>275</v>
      </c>
      <c r="C65" s="284" t="s">
        <v>151</v>
      </c>
      <c r="D65" s="184" t="s">
        <v>152</v>
      </c>
      <c r="E65" s="36" t="str">
        <f>IF(E64= "x","x","")</f>
        <v>x</v>
      </c>
      <c r="F65" s="36" t="str">
        <f t="shared" ref="F65:AH65" si="48">IF(F64= "x","x","")</f>
        <v>x</v>
      </c>
      <c r="G65" s="36" t="str">
        <f t="shared" si="48"/>
        <v>x</v>
      </c>
      <c r="H65" s="36" t="str">
        <f t="shared" si="48"/>
        <v>x</v>
      </c>
      <c r="I65" s="36" t="str">
        <f t="shared" si="48"/>
        <v>x</v>
      </c>
      <c r="J65" s="36" t="str">
        <f t="shared" si="48"/>
        <v>x</v>
      </c>
      <c r="K65" s="36" t="str">
        <f t="shared" si="48"/>
        <v>x</v>
      </c>
      <c r="L65" s="36" t="str">
        <f t="shared" si="48"/>
        <v>x</v>
      </c>
      <c r="M65" s="36" t="str">
        <f t="shared" si="48"/>
        <v>x</v>
      </c>
      <c r="N65" s="36" t="str">
        <f t="shared" si="48"/>
        <v>x</v>
      </c>
      <c r="O65" s="36" t="str">
        <f t="shared" si="48"/>
        <v>x</v>
      </c>
      <c r="P65" s="36" t="str">
        <f t="shared" si="48"/>
        <v>x</v>
      </c>
      <c r="Q65" s="36" t="str">
        <f t="shared" si="48"/>
        <v>x</v>
      </c>
      <c r="R65" s="36" t="str">
        <f t="shared" si="48"/>
        <v>x</v>
      </c>
      <c r="S65" s="36" t="str">
        <f t="shared" si="48"/>
        <v>x</v>
      </c>
      <c r="T65" s="36" t="str">
        <f t="shared" si="48"/>
        <v>x</v>
      </c>
      <c r="U65" s="36" t="str">
        <f t="shared" si="48"/>
        <v>x</v>
      </c>
      <c r="V65" s="36" t="str">
        <f t="shared" si="48"/>
        <v>x</v>
      </c>
      <c r="W65" s="36" t="str">
        <f t="shared" si="48"/>
        <v>x</v>
      </c>
      <c r="X65" s="36" t="str">
        <f t="shared" si="48"/>
        <v>x</v>
      </c>
      <c r="Y65" s="36" t="str">
        <f t="shared" si="48"/>
        <v>x</v>
      </c>
      <c r="Z65" s="36" t="str">
        <f t="shared" si="48"/>
        <v>x</v>
      </c>
      <c r="AA65" s="36" t="str">
        <f t="shared" si="48"/>
        <v>x</v>
      </c>
      <c r="AB65" s="36" t="str">
        <f t="shared" si="48"/>
        <v>x</v>
      </c>
      <c r="AC65" s="36" t="str">
        <f t="shared" si="48"/>
        <v>x</v>
      </c>
      <c r="AD65" s="36" t="str">
        <f t="shared" si="48"/>
        <v>x</v>
      </c>
      <c r="AE65" s="36" t="str">
        <f t="shared" si="48"/>
        <v>x</v>
      </c>
      <c r="AF65" s="36" t="str">
        <f t="shared" si="48"/>
        <v>x</v>
      </c>
      <c r="AG65" s="36" t="str">
        <f t="shared" si="48"/>
        <v>x</v>
      </c>
      <c r="AH65" s="36" t="str">
        <f t="shared" si="48"/>
        <v>x</v>
      </c>
      <c r="AI65" s="359"/>
      <c r="AJ65" s="359"/>
      <c r="AK65" s="359"/>
      <c r="AL65" s="7" t="str">
        <f t="shared" ref="AL65:AQ65" si="49">IF(AL64 = "n","x","")</f>
        <v/>
      </c>
      <c r="AM65" s="7" t="str">
        <f t="shared" si="49"/>
        <v/>
      </c>
      <c r="AN65" s="7" t="str">
        <f t="shared" si="49"/>
        <v/>
      </c>
      <c r="AO65" s="7" t="str">
        <f t="shared" si="49"/>
        <v/>
      </c>
      <c r="AP65" s="7" t="str">
        <f t="shared" si="49"/>
        <v/>
      </c>
      <c r="AQ65" s="7" t="str">
        <f t="shared" si="49"/>
        <v/>
      </c>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row>
    <row r="66" spans="1:70" ht="38.25" x14ac:dyDescent="0.2">
      <c r="A66" s="214">
        <v>43</v>
      </c>
      <c r="B66" s="229" t="s">
        <v>279</v>
      </c>
      <c r="C66" s="284" t="s">
        <v>153</v>
      </c>
      <c r="D66" s="184" t="s">
        <v>154</v>
      </c>
      <c r="E66" s="38" t="str">
        <f>IF(OR(E64= "x", E65="n"), "x","")</f>
        <v>x</v>
      </c>
      <c r="F66" s="38" t="str">
        <f t="shared" ref="F66:AH66" si="50">IF(OR(F64= "x", F65="n"), "x","")</f>
        <v>x</v>
      </c>
      <c r="G66" s="38" t="str">
        <f t="shared" si="50"/>
        <v>x</v>
      </c>
      <c r="H66" s="38" t="str">
        <f t="shared" si="50"/>
        <v>x</v>
      </c>
      <c r="I66" s="38" t="str">
        <f t="shared" si="50"/>
        <v>x</v>
      </c>
      <c r="J66" s="38" t="str">
        <f t="shared" si="50"/>
        <v>x</v>
      </c>
      <c r="K66" s="38" t="str">
        <f t="shared" si="50"/>
        <v>x</v>
      </c>
      <c r="L66" s="38" t="str">
        <f t="shared" si="50"/>
        <v>x</v>
      </c>
      <c r="M66" s="38" t="str">
        <f t="shared" si="50"/>
        <v>x</v>
      </c>
      <c r="N66" s="38" t="str">
        <f t="shared" si="50"/>
        <v>x</v>
      </c>
      <c r="O66" s="38" t="str">
        <f t="shared" si="50"/>
        <v>x</v>
      </c>
      <c r="P66" s="38" t="str">
        <f t="shared" si="50"/>
        <v>x</v>
      </c>
      <c r="Q66" s="38" t="str">
        <f t="shared" si="50"/>
        <v>x</v>
      </c>
      <c r="R66" s="38" t="str">
        <f t="shared" si="50"/>
        <v>x</v>
      </c>
      <c r="S66" s="38" t="str">
        <f t="shared" si="50"/>
        <v>x</v>
      </c>
      <c r="T66" s="38" t="str">
        <f t="shared" si="50"/>
        <v>x</v>
      </c>
      <c r="U66" s="38" t="str">
        <f t="shared" si="50"/>
        <v>x</v>
      </c>
      <c r="V66" s="38" t="str">
        <f t="shared" si="50"/>
        <v>x</v>
      </c>
      <c r="W66" s="38" t="str">
        <f t="shared" si="50"/>
        <v>x</v>
      </c>
      <c r="X66" s="38" t="str">
        <f t="shared" si="50"/>
        <v>x</v>
      </c>
      <c r="Y66" s="38" t="str">
        <f t="shared" si="50"/>
        <v>x</v>
      </c>
      <c r="Z66" s="38" t="str">
        <f t="shared" si="50"/>
        <v>x</v>
      </c>
      <c r="AA66" s="38" t="str">
        <f t="shared" si="50"/>
        <v>x</v>
      </c>
      <c r="AB66" s="38" t="str">
        <f t="shared" si="50"/>
        <v>x</v>
      </c>
      <c r="AC66" s="38" t="str">
        <f t="shared" si="50"/>
        <v>x</v>
      </c>
      <c r="AD66" s="38" t="str">
        <f t="shared" si="50"/>
        <v>x</v>
      </c>
      <c r="AE66" s="38" t="str">
        <f t="shared" si="50"/>
        <v>x</v>
      </c>
      <c r="AF66" s="38" t="str">
        <f t="shared" si="50"/>
        <v>x</v>
      </c>
      <c r="AG66" s="38" t="str">
        <f t="shared" si="50"/>
        <v>x</v>
      </c>
      <c r="AH66" s="38" t="str">
        <f t="shared" si="50"/>
        <v>x</v>
      </c>
      <c r="AI66" s="359"/>
      <c r="AJ66" s="359"/>
      <c r="AK66" s="359"/>
      <c r="AL66" s="7" t="str">
        <f t="shared" ref="AL66" si="51">IF(AL64 = "n","x","")</f>
        <v/>
      </c>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row>
    <row r="67" spans="1:70" s="11" customFormat="1" x14ac:dyDescent="0.2">
      <c r="A67" s="216" t="s">
        <v>263</v>
      </c>
      <c r="B67" s="229"/>
      <c r="C67" s="287"/>
      <c r="D67" s="235"/>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59"/>
      <c r="AJ67" s="359"/>
      <c r="AK67" s="359"/>
      <c r="AL67" s="7"/>
      <c r="AM67" s="7"/>
      <c r="AN67" s="7"/>
      <c r="AO67" s="7"/>
      <c r="AP67" s="7"/>
      <c r="AQ67" s="7"/>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R67" s="2"/>
    </row>
    <row r="68" spans="1:70" s="15" customFormat="1" x14ac:dyDescent="0.2">
      <c r="A68" s="232"/>
      <c r="B68" s="233" t="s">
        <v>54</v>
      </c>
      <c r="C68" s="286" t="s">
        <v>280</v>
      </c>
      <c r="D68" s="234" t="s">
        <v>255</v>
      </c>
      <c r="E68" s="55" t="s">
        <v>59</v>
      </c>
      <c r="F68" s="55" t="s">
        <v>59</v>
      </c>
      <c r="G68" s="55" t="s">
        <v>59</v>
      </c>
      <c r="H68" s="55" t="s">
        <v>59</v>
      </c>
      <c r="I68" s="55" t="s">
        <v>59</v>
      </c>
      <c r="J68" s="55" t="s">
        <v>59</v>
      </c>
      <c r="K68" s="55" t="s">
        <v>59</v>
      </c>
      <c r="L68" s="55" t="s">
        <v>59</v>
      </c>
      <c r="M68" s="55" t="s">
        <v>59</v>
      </c>
      <c r="N68" s="55" t="s">
        <v>59</v>
      </c>
      <c r="O68" s="55" t="s">
        <v>59</v>
      </c>
      <c r="P68" s="55" t="s">
        <v>59</v>
      </c>
      <c r="Q68" s="55" t="s">
        <v>59</v>
      </c>
      <c r="R68" s="55" t="s">
        <v>59</v>
      </c>
      <c r="S68" s="55" t="s">
        <v>59</v>
      </c>
      <c r="T68" s="55" t="s">
        <v>59</v>
      </c>
      <c r="U68" s="55" t="s">
        <v>59</v>
      </c>
      <c r="V68" s="55" t="s">
        <v>59</v>
      </c>
      <c r="W68" s="55" t="s">
        <v>59</v>
      </c>
      <c r="X68" s="55" t="s">
        <v>59</v>
      </c>
      <c r="Y68" s="55" t="s">
        <v>59</v>
      </c>
      <c r="Z68" s="55" t="s">
        <v>59</v>
      </c>
      <c r="AA68" s="55" t="s">
        <v>59</v>
      </c>
      <c r="AB68" s="55" t="s">
        <v>59</v>
      </c>
      <c r="AC68" s="55" t="s">
        <v>59</v>
      </c>
      <c r="AD68" s="55" t="s">
        <v>59</v>
      </c>
      <c r="AE68" s="55" t="s">
        <v>59</v>
      </c>
      <c r="AF68" s="55" t="s">
        <v>59</v>
      </c>
      <c r="AG68" s="55" t="s">
        <v>59</v>
      </c>
      <c r="AH68" s="55" t="s">
        <v>59</v>
      </c>
      <c r="AI68" s="355" t="s">
        <v>59</v>
      </c>
      <c r="AJ68" s="355" t="s">
        <v>59</v>
      </c>
      <c r="AK68" s="355" t="s">
        <v>59</v>
      </c>
    </row>
    <row r="69" spans="1:70" ht="36" x14ac:dyDescent="0.2">
      <c r="A69" s="215">
        <v>44</v>
      </c>
      <c r="B69" s="178" t="s">
        <v>155</v>
      </c>
      <c r="C69" s="284" t="s">
        <v>156</v>
      </c>
      <c r="D69" s="184" t="s">
        <v>117</v>
      </c>
      <c r="E69" s="36" t="str">
        <f>IF(Sample!B51="yes","y","x")</f>
        <v>x</v>
      </c>
      <c r="F69" s="36" t="str">
        <f>IF(Sample!C51="yes","y","x")</f>
        <v>x</v>
      </c>
      <c r="G69" s="36" t="str">
        <f>IF(Sample!D51="yes","y","x")</f>
        <v>x</v>
      </c>
      <c r="H69" s="36" t="str">
        <f>IF(Sample!E51="yes","y","x")</f>
        <v>x</v>
      </c>
      <c r="I69" s="36" t="str">
        <f>IF(Sample!F51="yes","y","x")</f>
        <v>x</v>
      </c>
      <c r="J69" s="36" t="str">
        <f>IF(Sample!G51="yes","y","x")</f>
        <v>x</v>
      </c>
      <c r="K69" s="36" t="str">
        <f>IF(Sample!H51="yes","y","x")</f>
        <v>x</v>
      </c>
      <c r="L69" s="36" t="str">
        <f>IF(Sample!I51="yes","y","x")</f>
        <v>x</v>
      </c>
      <c r="M69" s="36" t="str">
        <f>IF(Sample!J51="yes","y","x")</f>
        <v>x</v>
      </c>
      <c r="N69" s="36" t="str">
        <f>IF(Sample!K51="yes","y","x")</f>
        <v>x</v>
      </c>
      <c r="O69" s="36" t="str">
        <f>IF(Sample!L51="yes","y","x")</f>
        <v>x</v>
      </c>
      <c r="P69" s="36" t="str">
        <f>IF(Sample!M51="yes","y","x")</f>
        <v>x</v>
      </c>
      <c r="Q69" s="36" t="str">
        <f>IF(Sample!N51="yes","y","x")</f>
        <v>x</v>
      </c>
      <c r="R69" s="36" t="str">
        <f>IF(Sample!O51="yes","y","x")</f>
        <v>x</v>
      </c>
      <c r="S69" s="36" t="str">
        <f>IF(Sample!P51="yes","y","x")</f>
        <v>x</v>
      </c>
      <c r="T69" s="36" t="str">
        <f>IF(Sample!Q51="yes","y","x")</f>
        <v>x</v>
      </c>
      <c r="U69" s="36" t="str">
        <f>IF(Sample!R51="yes","y","x")</f>
        <v>x</v>
      </c>
      <c r="V69" s="36" t="str">
        <f>IF(Sample!S51="yes","y","x")</f>
        <v>x</v>
      </c>
      <c r="W69" s="36" t="str">
        <f>IF(Sample!T51="yes","y","x")</f>
        <v>x</v>
      </c>
      <c r="X69" s="36" t="str">
        <f>IF(Sample!U51="yes","y","x")</f>
        <v>x</v>
      </c>
      <c r="Y69" s="36" t="str">
        <f>IF(Sample!V51="yes","y","x")</f>
        <v>x</v>
      </c>
      <c r="Z69" s="36" t="str">
        <f>IF(Sample!W51="yes","y","x")</f>
        <v>x</v>
      </c>
      <c r="AA69" s="36" t="str">
        <f>IF(Sample!X51="yes","y","x")</f>
        <v>x</v>
      </c>
      <c r="AB69" s="36" t="str">
        <f>IF(Sample!Y51="yes","y","x")</f>
        <v>x</v>
      </c>
      <c r="AC69" s="36" t="str">
        <f>IF(Sample!Z51="yes","y","x")</f>
        <v>x</v>
      </c>
      <c r="AD69" s="36" t="str">
        <f>IF(Sample!AA51="yes","y","x")</f>
        <v>x</v>
      </c>
      <c r="AE69" s="36" t="str">
        <f>IF(Sample!AB51="yes","y","x")</f>
        <v>x</v>
      </c>
      <c r="AF69" s="36" t="str">
        <f>IF(Sample!AC51="yes","y","x")</f>
        <v>x</v>
      </c>
      <c r="AG69" s="36" t="str">
        <f>IF(Sample!AD51="yes","y","x")</f>
        <v>x</v>
      </c>
      <c r="AH69" s="36" t="str">
        <f>IF(Sample!AE51="yes","y","x")</f>
        <v>x</v>
      </c>
      <c r="AI69" s="359"/>
      <c r="AJ69" s="359"/>
      <c r="AK69" s="359"/>
      <c r="AL69" s="7"/>
      <c r="AM69" s="7"/>
      <c r="AN69" s="7"/>
      <c r="AO69" s="7"/>
      <c r="AP69" s="7"/>
      <c r="AQ69" s="7"/>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row>
    <row r="70" spans="1:70" ht="36" x14ac:dyDescent="0.2">
      <c r="A70" s="213">
        <v>45</v>
      </c>
      <c r="B70" s="178" t="s">
        <v>157</v>
      </c>
      <c r="C70" s="284" t="s">
        <v>156</v>
      </c>
      <c r="D70" s="184" t="s">
        <v>30</v>
      </c>
      <c r="E70" s="36" t="str">
        <f>IF(E69= "x","x","")</f>
        <v>x</v>
      </c>
      <c r="F70" s="36" t="str">
        <f t="shared" ref="F70:AH70" si="52">IF(F69= "x","x","")</f>
        <v>x</v>
      </c>
      <c r="G70" s="36" t="str">
        <f t="shared" si="52"/>
        <v>x</v>
      </c>
      <c r="H70" s="36" t="str">
        <f t="shared" si="52"/>
        <v>x</v>
      </c>
      <c r="I70" s="36" t="str">
        <f t="shared" si="52"/>
        <v>x</v>
      </c>
      <c r="J70" s="36" t="str">
        <f t="shared" si="52"/>
        <v>x</v>
      </c>
      <c r="K70" s="36" t="str">
        <f t="shared" si="52"/>
        <v>x</v>
      </c>
      <c r="L70" s="36" t="str">
        <f t="shared" si="52"/>
        <v>x</v>
      </c>
      <c r="M70" s="36" t="str">
        <f t="shared" si="52"/>
        <v>x</v>
      </c>
      <c r="N70" s="36" t="str">
        <f t="shared" si="52"/>
        <v>x</v>
      </c>
      <c r="O70" s="36" t="str">
        <f t="shared" si="52"/>
        <v>x</v>
      </c>
      <c r="P70" s="36" t="str">
        <f t="shared" si="52"/>
        <v>x</v>
      </c>
      <c r="Q70" s="36" t="str">
        <f t="shared" si="52"/>
        <v>x</v>
      </c>
      <c r="R70" s="36" t="str">
        <f t="shared" si="52"/>
        <v>x</v>
      </c>
      <c r="S70" s="36" t="str">
        <f t="shared" si="52"/>
        <v>x</v>
      </c>
      <c r="T70" s="36" t="str">
        <f t="shared" si="52"/>
        <v>x</v>
      </c>
      <c r="U70" s="36" t="str">
        <f t="shared" si="52"/>
        <v>x</v>
      </c>
      <c r="V70" s="36" t="str">
        <f t="shared" si="52"/>
        <v>x</v>
      </c>
      <c r="W70" s="36" t="str">
        <f t="shared" si="52"/>
        <v>x</v>
      </c>
      <c r="X70" s="36" t="str">
        <f t="shared" si="52"/>
        <v>x</v>
      </c>
      <c r="Y70" s="36" t="str">
        <f t="shared" si="52"/>
        <v>x</v>
      </c>
      <c r="Z70" s="36" t="str">
        <f t="shared" si="52"/>
        <v>x</v>
      </c>
      <c r="AA70" s="36" t="str">
        <f t="shared" si="52"/>
        <v>x</v>
      </c>
      <c r="AB70" s="36" t="str">
        <f t="shared" si="52"/>
        <v>x</v>
      </c>
      <c r="AC70" s="36" t="str">
        <f t="shared" si="52"/>
        <v>x</v>
      </c>
      <c r="AD70" s="36" t="str">
        <f t="shared" si="52"/>
        <v>x</v>
      </c>
      <c r="AE70" s="36" t="str">
        <f t="shared" si="52"/>
        <v>x</v>
      </c>
      <c r="AF70" s="36" t="str">
        <f t="shared" si="52"/>
        <v>x</v>
      </c>
      <c r="AG70" s="36" t="str">
        <f t="shared" si="52"/>
        <v>x</v>
      </c>
      <c r="AH70" s="36" t="str">
        <f t="shared" si="52"/>
        <v>x</v>
      </c>
      <c r="AI70" s="359"/>
      <c r="AJ70" s="359"/>
      <c r="AK70" s="359"/>
      <c r="AL70" s="7"/>
      <c r="AM70" s="7"/>
      <c r="AN70" s="7"/>
      <c r="AO70" s="7"/>
      <c r="AP70" s="7"/>
      <c r="AQ70" s="7"/>
      <c r="AR70" s="7"/>
      <c r="AS70" s="7"/>
      <c r="AT70" s="7"/>
      <c r="AU70" s="7"/>
      <c r="AV70" s="7"/>
    </row>
    <row r="71" spans="1:70" ht="26.25" thickBot="1" x14ac:dyDescent="0.25">
      <c r="A71" s="215" t="s">
        <v>426</v>
      </c>
      <c r="B71" s="178" t="s">
        <v>423</v>
      </c>
      <c r="C71" s="184" t="s">
        <v>424</v>
      </c>
      <c r="D71" s="324" t="s">
        <v>425</v>
      </c>
      <c r="E71" s="38"/>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59"/>
      <c r="AJ71" s="359"/>
      <c r="AK71" s="359"/>
      <c r="AL71" s="7"/>
      <c r="AM71" s="7"/>
      <c r="AN71" s="7"/>
      <c r="AO71" s="7"/>
      <c r="AP71" s="7"/>
      <c r="AQ71" s="7"/>
      <c r="AR71" s="7"/>
      <c r="AS71" s="7"/>
      <c r="AT71" s="7"/>
      <c r="AU71" s="7"/>
      <c r="AV71" s="7"/>
    </row>
    <row r="72" spans="1:70" s="10" customFormat="1" ht="13.5" thickBot="1" x14ac:dyDescent="0.25">
      <c r="B72" s="25"/>
      <c r="C72" s="217"/>
      <c r="D72" s="218" t="s">
        <v>62</v>
      </c>
      <c r="E72" s="174">
        <f t="shared" ref="E72:AH72" si="53">COUNTBLANK(E8:E15)+COUNTBLANK(E18:E20)+COUNTBLANK(E23:E26)+COUNTBLANK(E29:E31)+COUNTBLANK(E34:E39)+COUNTBLANK(E42:E49)+COUNTBLANK(E52:E57)+COUNTBLANK(E60:E61)+COUNTBLANK(E64:E66)+COUNTBLANK(E69:E70)</f>
        <v>0</v>
      </c>
      <c r="F72" s="174">
        <f t="shared" si="53"/>
        <v>0</v>
      </c>
      <c r="G72" s="174">
        <f t="shared" si="53"/>
        <v>0</v>
      </c>
      <c r="H72" s="174">
        <f t="shared" si="53"/>
        <v>0</v>
      </c>
      <c r="I72" s="174">
        <f t="shared" si="53"/>
        <v>0</v>
      </c>
      <c r="J72" s="174">
        <f t="shared" si="53"/>
        <v>0</v>
      </c>
      <c r="K72" s="174">
        <f t="shared" si="53"/>
        <v>0</v>
      </c>
      <c r="L72" s="174">
        <f t="shared" si="53"/>
        <v>0</v>
      </c>
      <c r="M72" s="174">
        <f t="shared" si="53"/>
        <v>0</v>
      </c>
      <c r="N72" s="174">
        <f t="shared" si="53"/>
        <v>0</v>
      </c>
      <c r="O72" s="174">
        <f t="shared" si="53"/>
        <v>0</v>
      </c>
      <c r="P72" s="174">
        <f t="shared" si="53"/>
        <v>0</v>
      </c>
      <c r="Q72" s="174">
        <f t="shared" si="53"/>
        <v>0</v>
      </c>
      <c r="R72" s="174">
        <f t="shared" si="53"/>
        <v>0</v>
      </c>
      <c r="S72" s="174">
        <f t="shared" si="53"/>
        <v>0</v>
      </c>
      <c r="T72" s="174">
        <f t="shared" si="53"/>
        <v>0</v>
      </c>
      <c r="U72" s="174">
        <f t="shared" si="53"/>
        <v>0</v>
      </c>
      <c r="V72" s="174">
        <f t="shared" si="53"/>
        <v>0</v>
      </c>
      <c r="W72" s="174">
        <f t="shared" si="53"/>
        <v>0</v>
      </c>
      <c r="X72" s="174">
        <f t="shared" si="53"/>
        <v>0</v>
      </c>
      <c r="Y72" s="174">
        <f t="shared" si="53"/>
        <v>0</v>
      </c>
      <c r="Z72" s="174">
        <f t="shared" si="53"/>
        <v>0</v>
      </c>
      <c r="AA72" s="174">
        <f t="shared" si="53"/>
        <v>0</v>
      </c>
      <c r="AB72" s="174">
        <f t="shared" si="53"/>
        <v>0</v>
      </c>
      <c r="AC72" s="174">
        <f t="shared" si="53"/>
        <v>0</v>
      </c>
      <c r="AD72" s="174">
        <f t="shared" si="53"/>
        <v>0</v>
      </c>
      <c r="AE72" s="174">
        <f t="shared" si="53"/>
        <v>0</v>
      </c>
      <c r="AF72" s="174">
        <f t="shared" si="53"/>
        <v>0</v>
      </c>
      <c r="AG72" s="174">
        <f t="shared" si="53"/>
        <v>0</v>
      </c>
      <c r="AH72" s="174">
        <f t="shared" si="53"/>
        <v>0</v>
      </c>
      <c r="AI72" s="32"/>
      <c r="AJ72" s="7"/>
      <c r="AK72" s="7"/>
      <c r="AL72" s="7"/>
      <c r="AM72" s="7"/>
      <c r="AN72" s="7"/>
      <c r="AO72" s="7"/>
      <c r="AP72" s="7"/>
      <c r="AQ72" s="7"/>
      <c r="AR72" s="7"/>
      <c r="AS72" s="7"/>
      <c r="AT72" s="7"/>
      <c r="AU72" s="7"/>
      <c r="AV72" s="7"/>
      <c r="AW72" s="11"/>
      <c r="AX72" s="11"/>
      <c r="AY72" s="11"/>
      <c r="AZ72" s="11"/>
      <c r="BA72" s="11"/>
      <c r="BB72" s="11"/>
      <c r="BC72" s="11"/>
      <c r="BD72" s="11"/>
      <c r="BE72" s="11"/>
      <c r="BF72" s="11"/>
      <c r="BG72" s="11"/>
      <c r="BH72" s="11"/>
      <c r="BI72" s="11"/>
      <c r="BJ72" s="11"/>
      <c r="BK72" s="11"/>
      <c r="BL72" s="11"/>
      <c r="BM72" s="11"/>
      <c r="BN72" s="11"/>
      <c r="BO72" s="11"/>
      <c r="BP72" s="11"/>
      <c r="BQ72" s="11"/>
    </row>
    <row r="73" spans="1:70" s="10" customFormat="1" x14ac:dyDescent="0.2">
      <c r="A73" s="26"/>
      <c r="B73" s="27" t="s">
        <v>42</v>
      </c>
      <c r="C73" s="219"/>
      <c r="D73" s="220"/>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7"/>
      <c r="AK73" s="7"/>
      <c r="AL73" s="7"/>
      <c r="AM73" s="7"/>
      <c r="AN73" s="7"/>
      <c r="AO73" s="7"/>
      <c r="AP73" s="7"/>
      <c r="AQ73" s="7"/>
      <c r="AR73" s="7"/>
      <c r="AS73" s="7"/>
      <c r="AT73" s="7"/>
      <c r="AU73" s="7"/>
      <c r="AV73" s="7"/>
      <c r="AW73" s="11"/>
      <c r="AX73" s="11"/>
      <c r="AY73" s="11"/>
      <c r="AZ73" s="11"/>
      <c r="BA73" s="11"/>
      <c r="BB73" s="11"/>
      <c r="BC73" s="11"/>
      <c r="BD73" s="11"/>
      <c r="BE73" s="11"/>
      <c r="BF73" s="11"/>
      <c r="BG73" s="11"/>
      <c r="BH73" s="11"/>
      <c r="BI73" s="11"/>
      <c r="BJ73" s="11"/>
      <c r="BK73" s="11"/>
      <c r="BL73" s="11"/>
      <c r="BM73" s="11"/>
      <c r="BN73" s="11"/>
      <c r="BO73" s="11"/>
      <c r="BP73" s="11"/>
      <c r="BQ73" s="11"/>
    </row>
    <row r="74" spans="1:70" x14ac:dyDescent="0.2">
      <c r="A74" s="8" t="s">
        <v>24</v>
      </c>
      <c r="B74" s="24" t="s">
        <v>25</v>
      </c>
      <c r="C74" s="206"/>
      <c r="D74" s="207"/>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7"/>
      <c r="AK74" s="7"/>
      <c r="AL74" s="7"/>
      <c r="AM74" s="7"/>
      <c r="AN74" s="7"/>
      <c r="AO74" s="7"/>
      <c r="AP74" s="7"/>
      <c r="AQ74" s="7"/>
      <c r="AR74" s="7"/>
      <c r="AS74" s="7"/>
      <c r="AT74" s="7"/>
      <c r="AU74" s="7"/>
      <c r="AV74" s="7"/>
    </row>
    <row r="75" spans="1:70" x14ac:dyDescent="0.2">
      <c r="A75" s="8" t="s">
        <v>26</v>
      </c>
      <c r="B75" s="24" t="s">
        <v>27</v>
      </c>
      <c r="C75" s="206"/>
      <c r="D75" s="207"/>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7"/>
      <c r="AK75" s="7"/>
      <c r="AL75" s="7"/>
      <c r="AM75" s="7"/>
      <c r="AN75" s="7"/>
      <c r="AO75" s="7"/>
      <c r="AP75" s="7"/>
      <c r="AQ75" s="7"/>
      <c r="AR75" s="7"/>
      <c r="AS75" s="7"/>
      <c r="AT75" s="7"/>
      <c r="AU75" s="7"/>
      <c r="AV75" s="7"/>
    </row>
    <row r="76" spans="1:70" x14ac:dyDescent="0.2">
      <c r="A76" s="60"/>
      <c r="B76" s="57" t="s">
        <v>44</v>
      </c>
      <c r="C76" s="221"/>
      <c r="D76" s="222"/>
      <c r="E76" s="33"/>
      <c r="F76" s="33"/>
      <c r="G76" s="33"/>
      <c r="H76" s="33"/>
      <c r="I76" s="33"/>
      <c r="J76" s="33"/>
      <c r="K76" s="33"/>
      <c r="L76" s="33"/>
      <c r="M76" s="33"/>
      <c r="N76" s="33"/>
      <c r="O76" s="34"/>
      <c r="P76" s="34"/>
      <c r="Q76" s="34"/>
      <c r="R76" s="34"/>
      <c r="S76" s="34"/>
      <c r="T76" s="34"/>
      <c r="U76" s="34"/>
      <c r="V76" s="34"/>
      <c r="W76" s="34"/>
      <c r="X76" s="34"/>
      <c r="Y76" s="34"/>
      <c r="Z76" s="34"/>
      <c r="AA76" s="34"/>
      <c r="AB76" s="34"/>
      <c r="AC76" s="34"/>
      <c r="AD76" s="34"/>
      <c r="AE76" s="34"/>
      <c r="AF76" s="34"/>
      <c r="AG76" s="34"/>
      <c r="AH76" s="34"/>
      <c r="AI76" s="34"/>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row>
    <row r="77" spans="1:70" ht="13.5" thickBot="1" x14ac:dyDescent="0.25">
      <c r="A77" s="63" t="s">
        <v>57</v>
      </c>
      <c r="B77" s="58" t="s">
        <v>61</v>
      </c>
      <c r="C77" s="206"/>
      <c r="D77" s="207"/>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7"/>
      <c r="AK77" s="7"/>
      <c r="AL77" s="7"/>
      <c r="AM77" s="7"/>
      <c r="AN77" s="7"/>
      <c r="AO77" s="7"/>
      <c r="AP77" s="7"/>
      <c r="AQ77" s="7"/>
      <c r="AR77" s="7"/>
      <c r="AS77" s="7"/>
      <c r="AT77" s="7"/>
      <c r="AU77" s="7"/>
      <c r="AV77" s="7"/>
    </row>
    <row r="78" spans="1:70" ht="68.25" thickBot="1" x14ac:dyDescent="0.25">
      <c r="A78" s="61"/>
      <c r="B78" s="59" t="s">
        <v>63</v>
      </c>
      <c r="C78" s="208" t="s">
        <v>60</v>
      </c>
      <c r="E78" s="33"/>
      <c r="F78" s="33"/>
      <c r="G78" s="33"/>
      <c r="H78" s="33"/>
      <c r="I78" s="33"/>
      <c r="J78" s="33"/>
      <c r="K78" s="33"/>
      <c r="L78" s="33"/>
      <c r="M78" s="33"/>
      <c r="N78" s="33"/>
      <c r="O78" s="34"/>
      <c r="P78" s="34"/>
      <c r="Q78" s="34"/>
      <c r="R78" s="34"/>
      <c r="S78" s="34"/>
      <c r="T78" s="34"/>
      <c r="U78" s="34"/>
      <c r="V78" s="34"/>
      <c r="W78" s="34"/>
      <c r="X78" s="34"/>
      <c r="Y78" s="34"/>
      <c r="Z78" s="34"/>
      <c r="AA78" s="34"/>
      <c r="AB78" s="34"/>
      <c r="AC78" s="34"/>
      <c r="AD78" s="34"/>
      <c r="AE78" s="34"/>
      <c r="AF78" s="34"/>
      <c r="AG78" s="34"/>
      <c r="AH78" s="34"/>
      <c r="AI78" s="34"/>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row>
    <row r="79" spans="1:70" ht="68.25" thickBot="1" x14ac:dyDescent="0.25">
      <c r="A79" s="62"/>
      <c r="B79" s="59" t="s">
        <v>453</v>
      </c>
      <c r="C79" s="208" t="s">
        <v>60</v>
      </c>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row>
    <row r="80" spans="1:70" x14ac:dyDescent="0.2">
      <c r="B80" s="6"/>
      <c r="C80" s="209"/>
    </row>
    <row r="81" spans="2:3" x14ac:dyDescent="0.2">
      <c r="B81" s="6"/>
      <c r="C81" s="209"/>
    </row>
    <row r="82" spans="2:3" x14ac:dyDescent="0.2">
      <c r="B82" s="6"/>
      <c r="C82" s="209"/>
    </row>
    <row r="83" spans="2:3" x14ac:dyDescent="0.2">
      <c r="B83" s="6"/>
      <c r="C83" s="209"/>
    </row>
    <row r="84" spans="2:3" x14ac:dyDescent="0.2">
      <c r="B84" s="6"/>
      <c r="C84" s="209"/>
    </row>
    <row r="85" spans="2:3" x14ac:dyDescent="0.2">
      <c r="B85" s="6"/>
      <c r="C85" s="209"/>
    </row>
    <row r="86" spans="2:3" x14ac:dyDescent="0.2">
      <c r="B86" s="6"/>
      <c r="C86" s="209"/>
    </row>
    <row r="87" spans="2:3" x14ac:dyDescent="0.2">
      <c r="B87" s="6"/>
      <c r="C87" s="209"/>
    </row>
    <row r="88" spans="2:3" x14ac:dyDescent="0.2">
      <c r="B88" s="6"/>
      <c r="C88" s="209"/>
    </row>
    <row r="89" spans="2:3" x14ac:dyDescent="0.2">
      <c r="B89" s="6"/>
      <c r="C89" s="209"/>
    </row>
    <row r="90" spans="2:3" x14ac:dyDescent="0.2">
      <c r="B90" s="6"/>
      <c r="C90" s="209"/>
    </row>
    <row r="91" spans="2:3" x14ac:dyDescent="0.2">
      <c r="B91" s="6"/>
      <c r="C91" s="209"/>
    </row>
    <row r="92" spans="2:3" x14ac:dyDescent="0.2">
      <c r="B92" s="6"/>
      <c r="C92" s="209"/>
    </row>
    <row r="93" spans="2:3" x14ac:dyDescent="0.2">
      <c r="B93" s="6"/>
      <c r="C93" s="209"/>
    </row>
    <row r="94" spans="2:3" x14ac:dyDescent="0.2">
      <c r="B94" s="6"/>
      <c r="C94" s="209"/>
    </row>
    <row r="95" spans="2:3" x14ac:dyDescent="0.2">
      <c r="B95" s="6"/>
      <c r="C95" s="209"/>
    </row>
    <row r="96" spans="2:3" x14ac:dyDescent="0.2">
      <c r="B96" s="6"/>
      <c r="C96" s="209"/>
    </row>
    <row r="97" spans="2:3" x14ac:dyDescent="0.2">
      <c r="B97" s="6"/>
      <c r="C97" s="209"/>
    </row>
    <row r="98" spans="2:3" x14ac:dyDescent="0.2">
      <c r="B98" s="6"/>
      <c r="C98" s="209"/>
    </row>
    <row r="99" spans="2:3" x14ac:dyDescent="0.2">
      <c r="B99" s="6"/>
      <c r="C99" s="209"/>
    </row>
    <row r="100" spans="2:3" x14ac:dyDescent="0.2">
      <c r="B100" s="6"/>
      <c r="C100" s="209"/>
    </row>
    <row r="101" spans="2:3" x14ac:dyDescent="0.2">
      <c r="B101" s="6"/>
      <c r="C101" s="209"/>
    </row>
    <row r="102" spans="2:3" x14ac:dyDescent="0.2">
      <c r="B102" s="6"/>
      <c r="C102" s="209"/>
    </row>
    <row r="103" spans="2:3" x14ac:dyDescent="0.2">
      <c r="B103" s="6"/>
      <c r="C103" s="209"/>
    </row>
    <row r="104" spans="2:3" x14ac:dyDescent="0.2">
      <c r="B104" s="6"/>
      <c r="C104" s="209"/>
    </row>
    <row r="105" spans="2:3" x14ac:dyDescent="0.2">
      <c r="B105" s="6"/>
      <c r="C105" s="209"/>
    </row>
    <row r="106" spans="2:3" x14ac:dyDescent="0.2">
      <c r="B106" s="6"/>
      <c r="C106" s="209"/>
    </row>
    <row r="107" spans="2:3" x14ac:dyDescent="0.2">
      <c r="B107" s="6"/>
      <c r="C107" s="209"/>
    </row>
    <row r="108" spans="2:3" x14ac:dyDescent="0.2">
      <c r="B108" s="6"/>
      <c r="C108" s="209"/>
    </row>
    <row r="109" spans="2:3" x14ac:dyDescent="0.2">
      <c r="B109" s="6"/>
      <c r="C109" s="209"/>
    </row>
    <row r="110" spans="2:3" x14ac:dyDescent="0.2">
      <c r="B110" s="6"/>
      <c r="C110" s="209"/>
    </row>
    <row r="111" spans="2:3" x14ac:dyDescent="0.2">
      <c r="B111" s="6"/>
      <c r="C111" s="209"/>
    </row>
    <row r="112" spans="2:3" x14ac:dyDescent="0.2">
      <c r="B112" s="6"/>
      <c r="C112" s="209"/>
    </row>
    <row r="113" spans="2:3" x14ac:dyDescent="0.2">
      <c r="B113" s="6"/>
      <c r="C113" s="209"/>
    </row>
    <row r="114" spans="2:3" x14ac:dyDescent="0.2">
      <c r="B114" s="6"/>
      <c r="C114" s="209"/>
    </row>
    <row r="115" spans="2:3" x14ac:dyDescent="0.2">
      <c r="B115" s="6"/>
      <c r="C115" s="209"/>
    </row>
    <row r="116" spans="2:3" x14ac:dyDescent="0.2">
      <c r="B116" s="6"/>
      <c r="C116" s="209"/>
    </row>
    <row r="117" spans="2:3" x14ac:dyDescent="0.2">
      <c r="B117" s="6"/>
      <c r="C117" s="209"/>
    </row>
    <row r="118" spans="2:3" x14ac:dyDescent="0.2">
      <c r="B118" s="6"/>
      <c r="C118" s="209"/>
    </row>
    <row r="119" spans="2:3" x14ac:dyDescent="0.2">
      <c r="B119" s="6"/>
      <c r="C119" s="209"/>
    </row>
    <row r="120" spans="2:3" x14ac:dyDescent="0.2">
      <c r="B120" s="6"/>
      <c r="C120" s="209"/>
    </row>
    <row r="121" spans="2:3" x14ac:dyDescent="0.2">
      <c r="B121" s="6"/>
      <c r="C121" s="209"/>
    </row>
    <row r="122" spans="2:3" x14ac:dyDescent="0.2">
      <c r="B122" s="6"/>
      <c r="C122" s="209"/>
    </row>
    <row r="123" spans="2:3" x14ac:dyDescent="0.2">
      <c r="B123" s="6"/>
      <c r="C123" s="209"/>
    </row>
    <row r="124" spans="2:3" x14ac:dyDescent="0.2">
      <c r="B124" s="6"/>
      <c r="C124" s="209"/>
    </row>
    <row r="125" spans="2:3" x14ac:dyDescent="0.2">
      <c r="B125" s="6"/>
      <c r="C125" s="209"/>
    </row>
    <row r="126" spans="2:3" x14ac:dyDescent="0.2">
      <c r="B126" s="6"/>
      <c r="C126" s="209"/>
    </row>
    <row r="127" spans="2:3" x14ac:dyDescent="0.2">
      <c r="B127" s="6"/>
      <c r="C127" s="209"/>
    </row>
    <row r="128" spans="2:3" x14ac:dyDescent="0.2">
      <c r="B128" s="6"/>
      <c r="C128" s="209"/>
    </row>
  </sheetData>
  <sheetProtection algorithmName="SHA-512" hashValue="a3GwBCqx6dfKVC1Q/EyUKrLhLkBpE48ayBTqeaqpzf22UuFVANQGKv4DehzgXA/UtTYHt6c8FcWT6U+uSgPUrQ==" saltValue="jrVhWz8UYtLzqqBb1UEKoQ==" spinCount="100000" sheet="1" formatCells="0" formatColumns="0" formatRows="0" insertColumns="0" insertRows="0" insertHyperlinks="0" deleteColumns="0" deleteRows="0" sort="0" autoFilter="0" pivotTables="0"/>
  <scenarios current="0">
    <scenario name="9" locked="1" count="1" user="Meredith Wright" comment="Created by Meredith Wright on 7/22/2015">
      <inputCells r="B26" val="Was case management (code 128/129) conducted? "/>
    </scenario>
  </scenarios>
  <mergeCells count="6">
    <mergeCell ref="A6:B6"/>
    <mergeCell ref="A1:D1"/>
    <mergeCell ref="A2:B2"/>
    <mergeCell ref="A3:B3"/>
    <mergeCell ref="A4:B4"/>
    <mergeCell ref="A5:B5"/>
  </mergeCells>
  <conditionalFormatting sqref="E11:AH14 E24:AH24 E31:AH31 E66:AH66 E61:AH61 E46:AH48 E44:AH44 E54:AH54 E56:AH57 E36:AH39">
    <cfRule type="cellIs" dxfId="44" priority="139" operator="equal">
      <formula>"n"</formula>
    </cfRule>
  </conditionalFormatting>
  <conditionalFormatting sqref="AI8:AK71">
    <cfRule type="containsBlanks" dxfId="43" priority="35">
      <formula>LEN(TRIM(AI8))=0</formula>
    </cfRule>
  </conditionalFormatting>
  <conditionalFormatting sqref="E8:AH71">
    <cfRule type="cellIs" dxfId="42" priority="32" operator="equal">
      <formula>"x"</formula>
    </cfRule>
  </conditionalFormatting>
  <conditionalFormatting sqref="E53:AH53">
    <cfRule type="cellIs" dxfId="41" priority="31" operator="equal">
      <formula>"n"</formula>
    </cfRule>
  </conditionalFormatting>
  <conditionalFormatting sqref="E9:AH9">
    <cfRule type="cellIs" dxfId="40" priority="26" operator="equal">
      <formula>"x"</formula>
    </cfRule>
  </conditionalFormatting>
  <conditionalFormatting sqref="E9:AH9">
    <cfRule type="cellIs" dxfId="39" priority="25" operator="equal">
      <formula>"n"</formula>
    </cfRule>
  </conditionalFormatting>
  <conditionalFormatting sqref="E10:AH10">
    <cfRule type="cellIs" dxfId="38" priority="24" operator="equal">
      <formula>"x"</formula>
    </cfRule>
  </conditionalFormatting>
  <conditionalFormatting sqref="E10:AH10">
    <cfRule type="cellIs" dxfId="37" priority="23" operator="equal">
      <formula>"n"</formula>
    </cfRule>
  </conditionalFormatting>
  <conditionalFormatting sqref="E15:AH15">
    <cfRule type="cellIs" dxfId="36" priority="22" operator="equal">
      <formula>"x"</formula>
    </cfRule>
  </conditionalFormatting>
  <conditionalFormatting sqref="E15:AH15">
    <cfRule type="cellIs" dxfId="35" priority="21" operator="equal">
      <formula>"n"</formula>
    </cfRule>
  </conditionalFormatting>
  <conditionalFormatting sqref="E19:AH20">
    <cfRule type="cellIs" dxfId="34" priority="20" operator="equal">
      <formula>"x"</formula>
    </cfRule>
  </conditionalFormatting>
  <conditionalFormatting sqref="E19:AH20">
    <cfRule type="cellIs" dxfId="33" priority="19" operator="equal">
      <formula>"n"</formula>
    </cfRule>
  </conditionalFormatting>
  <conditionalFormatting sqref="E25:AH25">
    <cfRule type="cellIs" dxfId="32" priority="18" operator="equal">
      <formula>"x"</formula>
    </cfRule>
  </conditionalFormatting>
  <conditionalFormatting sqref="E25:AH25">
    <cfRule type="cellIs" dxfId="31" priority="17" operator="equal">
      <formula>"n"</formula>
    </cfRule>
  </conditionalFormatting>
  <conditionalFormatting sqref="E30:AH30">
    <cfRule type="cellIs" dxfId="30" priority="16" operator="equal">
      <formula>"x"</formula>
    </cfRule>
  </conditionalFormatting>
  <conditionalFormatting sqref="E30:AH30">
    <cfRule type="cellIs" dxfId="29" priority="15" operator="equal">
      <formula>"n"</formula>
    </cfRule>
  </conditionalFormatting>
  <conditionalFormatting sqref="E35:AH35">
    <cfRule type="cellIs" dxfId="28" priority="14" operator="equal">
      <formula>"x"</formula>
    </cfRule>
  </conditionalFormatting>
  <conditionalFormatting sqref="E35:AH35">
    <cfRule type="cellIs" dxfId="27" priority="13" operator="equal">
      <formula>"n"</formula>
    </cfRule>
  </conditionalFormatting>
  <conditionalFormatting sqref="E45:AH45">
    <cfRule type="cellIs" dxfId="26" priority="12" operator="equal">
      <formula>"x"</formula>
    </cfRule>
  </conditionalFormatting>
  <conditionalFormatting sqref="E45:AH45">
    <cfRule type="cellIs" dxfId="25" priority="11" operator="equal">
      <formula>"n"</formula>
    </cfRule>
  </conditionalFormatting>
  <conditionalFormatting sqref="E49:AH49">
    <cfRule type="cellIs" dxfId="24" priority="10" operator="equal">
      <formula>"x"</formula>
    </cfRule>
  </conditionalFormatting>
  <conditionalFormatting sqref="E49:AH49">
    <cfRule type="cellIs" dxfId="23" priority="9" operator="equal">
      <formula>"n"</formula>
    </cfRule>
  </conditionalFormatting>
  <conditionalFormatting sqref="E55:AH55">
    <cfRule type="cellIs" dxfId="22" priority="8" operator="equal">
      <formula>"x"</formula>
    </cfRule>
  </conditionalFormatting>
  <conditionalFormatting sqref="E55:AH55">
    <cfRule type="cellIs" dxfId="21" priority="7" operator="equal">
      <formula>"n"</formula>
    </cfRule>
  </conditionalFormatting>
  <conditionalFormatting sqref="E65:AH65">
    <cfRule type="cellIs" dxfId="20" priority="6" operator="equal">
      <formula>"x"</formula>
    </cfRule>
  </conditionalFormatting>
  <conditionalFormatting sqref="E65:AH65">
    <cfRule type="cellIs" dxfId="19" priority="5" operator="equal">
      <formula>"n"</formula>
    </cfRule>
  </conditionalFormatting>
  <conditionalFormatting sqref="E70:AH70">
    <cfRule type="cellIs" dxfId="18" priority="4" operator="equal">
      <formula>"x"</formula>
    </cfRule>
  </conditionalFormatting>
  <conditionalFormatting sqref="E70:AH70">
    <cfRule type="cellIs" dxfId="17" priority="3" operator="equal">
      <formula>"n"</formula>
    </cfRule>
  </conditionalFormatting>
  <conditionalFormatting sqref="E34:AH34">
    <cfRule type="cellIs" dxfId="16" priority="2" operator="equal">
      <formula>"x"</formula>
    </cfRule>
  </conditionalFormatting>
  <conditionalFormatting sqref="E34:AH34 E29:AH29">
    <cfRule type="cellIs" dxfId="15" priority="1" operator="equal">
      <formula>"n"</formula>
    </cfRule>
  </conditionalFormatting>
  <dataValidations xWindow="80" yWindow="517" count="3">
    <dataValidation type="list" allowBlank="1" showInputMessage="1" showErrorMessage="1" sqref="E65:AH66 E53:AH54 E44:AH48 E61:AH61 E24:AH25 E10:AH15 E19:AH20 E70:AH71 E34:AH39">
      <formula1>QAA</formula1>
    </dataValidation>
    <dataValidation type="list" allowBlank="1" showInputMessage="1" showErrorMessage="1" sqref="E26:AH26 E60:AH60 E64:AH64 E8:AH8">
      <formula1>QAB</formula1>
    </dataValidation>
    <dataValidation type="list" allowBlank="1" showInputMessage="1" showErrorMessage="1" sqref="A3:B3">
      <formula1>RWBs</formula1>
    </dataValidation>
  </dataValidations>
  <pageMargins left="0" right="0" top="0" bottom="0" header="0" footer="0"/>
  <pageSetup fitToHeight="0" orientation="portrait" r:id="rId1"/>
  <headerFooter>
    <oddHeader>&amp;CWagner-Peyser Programmatic Review Tool 2014-2015
Job Seekers</oddHeader>
  </headerFooter>
  <drawing r:id="rId2"/>
  <extLst>
    <ext xmlns:x14="http://schemas.microsoft.com/office/spreadsheetml/2009/9/main" uri="{78C0D931-6437-407d-A8EE-F0AAD7539E65}">
      <x14:conditionalFormattings>
        <x14:conditionalFormatting xmlns:xm="http://schemas.microsoft.com/office/excel/2006/main">
          <x14:cfRule type="containsBlanks" priority="30" id="{EC5149F4-F89E-4593-A956-0D11851C79B7}">
            <xm:f>LEN(TRIM('Job Orders'!Y52))=0</xm:f>
            <x14:dxf>
              <fill>
                <patternFill>
                  <bgColor theme="0" tint="-0.14996795556505021"/>
                </patternFill>
              </fill>
            </x14:dxf>
          </x14:cfRule>
          <xm:sqref>Y53:AA53</xm:sqref>
        </x14:conditionalFormatting>
      </x14:conditionalFormattings>
    </ext>
    <ext xmlns:x14="http://schemas.microsoft.com/office/spreadsheetml/2009/9/main" uri="{CCE6A557-97BC-4b89-ADB6-D9C93CAAB3DF}">
      <x14:dataValidations xmlns:xm="http://schemas.microsoft.com/office/excel/2006/main" xWindow="80" yWindow="517" count="5">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 type="list" allowBlank="1" showInputMessage="1" showErrorMessage="1">
          <x14:formula1>
            <xm:f>Sheet1!$D$1:$D$4</xm:f>
          </x14:formula1>
          <xm:sqref>E29:AH31</xm:sqref>
        </x14:dataValidation>
        <x14:dataValidation type="list" allowBlank="1" showInputMessage="1" showErrorMessage="1">
          <x14:formula1>
            <xm:f>Sheet1!$D$1:$D$3</xm:f>
          </x14:formula1>
          <xm:sqref>E26:AH26 E42:AH42 E52:AH52</xm:sqref>
        </x14:dataValidation>
        <x14:dataValidation type="list" allowBlank="1" showInputMessage="1" showErrorMessage="1">
          <x14:formula1>
            <xm:f>Sheet1!$D$1:$D$5</xm:f>
          </x14:formula1>
          <xm:sqref>E49:AH49 E55:AH57 E9:AH9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Q120"/>
  <sheetViews>
    <sheetView showGridLines="0" zoomScaleNormal="100" workbookViewId="0">
      <selection activeCell="C12" sqref="C12"/>
    </sheetView>
  </sheetViews>
  <sheetFormatPr defaultColWidth="9.140625" defaultRowHeight="12.75" x14ac:dyDescent="0.2"/>
  <cols>
    <col min="1" max="1" width="6.5703125" style="19" customWidth="1"/>
    <col min="2" max="2" width="53.42578125" style="5" customWidth="1"/>
    <col min="3" max="3" width="30.42578125" style="2" customWidth="1"/>
    <col min="4" max="4" width="25.42578125" style="2" customWidth="1"/>
    <col min="5" max="24" width="9.7109375" style="35" customWidth="1"/>
    <col min="25" max="25" width="40.42578125" style="40" customWidth="1"/>
    <col min="26" max="26" width="34.7109375" style="11" customWidth="1"/>
    <col min="27" max="27" width="39.28515625" style="11" customWidth="1"/>
    <col min="28" max="59" width="9.140625" style="11"/>
    <col min="60" max="16384" width="9.140625" style="2"/>
  </cols>
  <sheetData>
    <row r="1" spans="1:60" ht="36.75" customHeight="1" thickBot="1" x14ac:dyDescent="0.25">
      <c r="A1" s="72"/>
      <c r="B1" s="374" t="s">
        <v>386</v>
      </c>
      <c r="C1" s="374"/>
      <c r="D1" s="375"/>
      <c r="E1" s="81" t="str">
        <f>IF(E2="","",1)</f>
        <v/>
      </c>
      <c r="F1" s="82" t="str">
        <f>IF(F2="","",E1 + 1)</f>
        <v/>
      </c>
      <c r="G1" s="82" t="str">
        <f t="shared" ref="G1:AC1" si="0">IF(G2="","",F1 + 1)</f>
        <v/>
      </c>
      <c r="H1" s="82" t="str">
        <f t="shared" si="0"/>
        <v/>
      </c>
      <c r="I1" s="82" t="str">
        <f t="shared" si="0"/>
        <v/>
      </c>
      <c r="J1" s="82" t="str">
        <f t="shared" si="0"/>
        <v/>
      </c>
      <c r="K1" s="82" t="str">
        <f t="shared" si="0"/>
        <v/>
      </c>
      <c r="L1" s="82" t="str">
        <f t="shared" si="0"/>
        <v/>
      </c>
      <c r="M1" s="82" t="str">
        <f t="shared" si="0"/>
        <v/>
      </c>
      <c r="N1" s="82" t="str">
        <f t="shared" si="0"/>
        <v/>
      </c>
      <c r="O1" s="82" t="str">
        <f t="shared" si="0"/>
        <v/>
      </c>
      <c r="P1" s="82" t="str">
        <f t="shared" si="0"/>
        <v/>
      </c>
      <c r="Q1" s="82" t="str">
        <f t="shared" si="0"/>
        <v/>
      </c>
      <c r="R1" s="82" t="str">
        <f t="shared" si="0"/>
        <v/>
      </c>
      <c r="S1" s="82" t="str">
        <f t="shared" si="0"/>
        <v/>
      </c>
      <c r="T1" s="82" t="str">
        <f t="shared" si="0"/>
        <v/>
      </c>
      <c r="U1" s="82" t="str">
        <f t="shared" si="0"/>
        <v/>
      </c>
      <c r="V1" s="82" t="str">
        <f t="shared" si="0"/>
        <v/>
      </c>
      <c r="W1" s="82" t="str">
        <f t="shared" si="0"/>
        <v/>
      </c>
      <c r="X1" s="82" t="str">
        <f t="shared" si="0"/>
        <v/>
      </c>
      <c r="Y1" s="40" t="str">
        <f t="shared" si="0"/>
        <v/>
      </c>
      <c r="Z1" s="11" t="str">
        <f t="shared" si="0"/>
        <v/>
      </c>
      <c r="AA1" s="11" t="str">
        <f t="shared" si="0"/>
        <v/>
      </c>
      <c r="AB1" s="11" t="str">
        <f t="shared" si="0"/>
        <v/>
      </c>
      <c r="AC1" s="17" t="str">
        <f t="shared" si="0"/>
        <v/>
      </c>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row>
    <row r="2" spans="1:60" s="3" customFormat="1" ht="12.75" customHeight="1" x14ac:dyDescent="0.2">
      <c r="A2" s="378" t="s">
        <v>325</v>
      </c>
      <c r="B2" s="379"/>
      <c r="C2" s="169"/>
      <c r="D2" s="50" t="s">
        <v>73</v>
      </c>
      <c r="E2" s="270" t="str">
        <f>IF(ISBLANK(Sample!B66),"",(Sample!B66))</f>
        <v/>
      </c>
      <c r="F2" s="270" t="str">
        <f>IF(ISBLANK(Sample!C66),"",(Sample!C66))</f>
        <v/>
      </c>
      <c r="G2" s="270" t="str">
        <f>IF(ISBLANK(Sample!D66),"",(Sample!D66))</f>
        <v/>
      </c>
      <c r="H2" s="270" t="str">
        <f>IF(ISBLANK(Sample!E66),"",(Sample!E66))</f>
        <v/>
      </c>
      <c r="I2" s="270" t="str">
        <f>IF(ISBLANK(Sample!F66),"",(Sample!F66))</f>
        <v/>
      </c>
      <c r="J2" s="270" t="str">
        <f>IF(ISBLANK(Sample!G66),"",(Sample!G66))</f>
        <v/>
      </c>
      <c r="K2" s="270" t="str">
        <f>IF(ISBLANK(Sample!H66),"",(Sample!H66))</f>
        <v/>
      </c>
      <c r="L2" s="270" t="str">
        <f>IF(ISBLANK(Sample!I66),"",(Sample!I66))</f>
        <v/>
      </c>
      <c r="M2" s="270" t="str">
        <f>IF(ISBLANK(Sample!J66),"",(Sample!J66))</f>
        <v/>
      </c>
      <c r="N2" s="270" t="str">
        <f>IF(ISBLANK(Sample!K66),"",(Sample!K66))</f>
        <v/>
      </c>
      <c r="O2" s="270" t="str">
        <f>IF(ISBLANK(Sample!L66),"",(Sample!L66))</f>
        <v/>
      </c>
      <c r="P2" s="270" t="str">
        <f>IF(ISBLANK(Sample!M66),"",(Sample!M66))</f>
        <v/>
      </c>
      <c r="Q2" s="270" t="str">
        <f>IF(ISBLANK(Sample!N66),"",(Sample!N66))</f>
        <v/>
      </c>
      <c r="R2" s="270" t="str">
        <f>IF(ISBLANK(Sample!O66),"",(Sample!O66))</f>
        <v/>
      </c>
      <c r="S2" s="270" t="str">
        <f>IF(ISBLANK(Sample!P66),"",(Sample!P66))</f>
        <v/>
      </c>
      <c r="T2" s="270" t="str">
        <f>IF(ISBLANK(Sample!Q66),"",(Sample!Q66))</f>
        <v/>
      </c>
      <c r="U2" s="270" t="str">
        <f>IF(ISBLANK(Sample!R66),"",(Sample!R66))</f>
        <v/>
      </c>
      <c r="V2" s="270" t="str">
        <f>IF(ISBLANK(Sample!S66),"",(Sample!S66))</f>
        <v/>
      </c>
      <c r="W2" s="270" t="str">
        <f>IF(ISBLANK(Sample!T66),"",(Sample!T66))</f>
        <v/>
      </c>
      <c r="X2" s="270" t="str">
        <f>IF(ISBLANK(Sample!U66),"",(Sample!U66))</f>
        <v/>
      </c>
      <c r="Y2" s="34"/>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1"/>
    </row>
    <row r="3" spans="1:60" s="3" customFormat="1" ht="12.75" customHeight="1" x14ac:dyDescent="0.2">
      <c r="A3" s="371" t="s">
        <v>65</v>
      </c>
      <c r="B3" s="372"/>
      <c r="C3" s="170"/>
      <c r="D3" s="47" t="s">
        <v>76</v>
      </c>
      <c r="E3" s="270" t="str">
        <f>IF(ISBLANK(Sample!B71),"",(Sample!B71))</f>
        <v/>
      </c>
      <c r="F3" s="270" t="str">
        <f>IF(ISBLANK(Sample!C71),"",(Sample!C71))</f>
        <v/>
      </c>
      <c r="G3" s="270" t="str">
        <f>IF(ISBLANK(Sample!D71),"",(Sample!D71))</f>
        <v/>
      </c>
      <c r="H3" s="270" t="str">
        <f>IF(ISBLANK(Sample!E71),"",(Sample!E71))</f>
        <v/>
      </c>
      <c r="I3" s="270" t="str">
        <f>IF(ISBLANK(Sample!F71),"",(Sample!F71))</f>
        <v/>
      </c>
      <c r="J3" s="270" t="str">
        <f>IF(ISBLANK(Sample!G71),"",(Sample!G71))</f>
        <v/>
      </c>
      <c r="K3" s="270" t="str">
        <f>IF(ISBLANK(Sample!H71),"",(Sample!H71))</f>
        <v/>
      </c>
      <c r="L3" s="270" t="str">
        <f>IF(ISBLANK(Sample!I71),"",(Sample!I71))</f>
        <v/>
      </c>
      <c r="M3" s="270" t="str">
        <f>IF(ISBLANK(Sample!J71),"",(Sample!J71))</f>
        <v/>
      </c>
      <c r="N3" s="270" t="str">
        <f>IF(ISBLANK(Sample!K71),"",(Sample!K71))</f>
        <v/>
      </c>
      <c r="O3" s="270" t="str">
        <f>IF(ISBLANK(Sample!L71),"",(Sample!L71))</f>
        <v/>
      </c>
      <c r="P3" s="270" t="str">
        <f>IF(ISBLANK(Sample!M71),"",(Sample!M71))</f>
        <v/>
      </c>
      <c r="Q3" s="270" t="str">
        <f>IF(ISBLANK(Sample!N71),"",(Sample!N71))</f>
        <v/>
      </c>
      <c r="R3" s="270" t="str">
        <f>IF(ISBLANK(Sample!O71),"",(Sample!O71))</f>
        <v/>
      </c>
      <c r="S3" s="270" t="str">
        <f>IF(ISBLANK(Sample!P71),"",(Sample!P71))</f>
        <v/>
      </c>
      <c r="T3" s="270" t="str">
        <f>IF(ISBLANK(Sample!Q71),"",(Sample!Q71))</f>
        <v/>
      </c>
      <c r="U3" s="270" t="str">
        <f>IF(ISBLANK(Sample!R71),"",(Sample!R71))</f>
        <v/>
      </c>
      <c r="V3" s="270" t="str">
        <f>IF(ISBLANK(Sample!S71),"",(Sample!S71))</f>
        <v/>
      </c>
      <c r="W3" s="270" t="str">
        <f>IF(ISBLANK(Sample!T71),"",(Sample!T71))</f>
        <v/>
      </c>
      <c r="X3" s="270" t="str">
        <f>IF(ISBLANK(Sample!U71),"",(Sample!U71))</f>
        <v/>
      </c>
      <c r="Y3" s="34"/>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1"/>
    </row>
    <row r="4" spans="1:60" s="3" customFormat="1" ht="12.75" customHeight="1" x14ac:dyDescent="0.2">
      <c r="A4" s="381" t="s">
        <v>105</v>
      </c>
      <c r="B4" s="368"/>
      <c r="C4" s="163" t="s">
        <v>106</v>
      </c>
      <c r="D4" s="47" t="s">
        <v>74</v>
      </c>
      <c r="E4" s="270" t="str">
        <f>IF(ISBLANK(Sample!B70),"",(Sample!B70))</f>
        <v/>
      </c>
      <c r="F4" s="270" t="str">
        <f>IF(ISBLANK(Sample!C70),"",(Sample!C70))</f>
        <v/>
      </c>
      <c r="G4" s="270" t="str">
        <f>IF(ISBLANK(Sample!D70),"",(Sample!D70))</f>
        <v/>
      </c>
      <c r="H4" s="270" t="str">
        <f>IF(ISBLANK(Sample!E70),"",(Sample!E70))</f>
        <v/>
      </c>
      <c r="I4" s="270" t="str">
        <f>IF(ISBLANK(Sample!F70),"",(Sample!F70))</f>
        <v/>
      </c>
      <c r="J4" s="270" t="str">
        <f>IF(ISBLANK(Sample!G70),"",(Sample!G70))</f>
        <v/>
      </c>
      <c r="K4" s="270" t="str">
        <f>IF(ISBLANK(Sample!H70),"",(Sample!H70))</f>
        <v/>
      </c>
      <c r="L4" s="270" t="str">
        <f>IF(ISBLANK(Sample!I70),"",(Sample!I70))</f>
        <v/>
      </c>
      <c r="M4" s="270" t="str">
        <f>IF(ISBLANK(Sample!J70),"",(Sample!J70))</f>
        <v/>
      </c>
      <c r="N4" s="270" t="str">
        <f>IF(ISBLANK(Sample!K70),"",(Sample!K70))</f>
        <v/>
      </c>
      <c r="O4" s="270" t="str">
        <f>IF(ISBLANK(Sample!L70),"",(Sample!L70))</f>
        <v/>
      </c>
      <c r="P4" s="270" t="str">
        <f>IF(ISBLANK(Sample!M70),"",(Sample!M70))</f>
        <v/>
      </c>
      <c r="Q4" s="270" t="str">
        <f>IF(ISBLANK(Sample!N70),"",(Sample!N70))</f>
        <v/>
      </c>
      <c r="R4" s="270" t="str">
        <f>IF(ISBLANK(Sample!O70),"",(Sample!O70))</f>
        <v/>
      </c>
      <c r="S4" s="270" t="str">
        <f>IF(ISBLANK(Sample!P70),"",(Sample!P70))</f>
        <v/>
      </c>
      <c r="T4" s="270" t="str">
        <f>IF(ISBLANK(Sample!Q70),"",(Sample!Q70))</f>
        <v/>
      </c>
      <c r="U4" s="270" t="str">
        <f>IF(ISBLANK(Sample!R70),"",(Sample!R70))</f>
        <v/>
      </c>
      <c r="V4" s="270" t="str">
        <f>IF(ISBLANK(Sample!S70),"",(Sample!S70))</f>
        <v/>
      </c>
      <c r="W4" s="270" t="str">
        <f>IF(ISBLANK(Sample!T70),"",(Sample!T70))</f>
        <v/>
      </c>
      <c r="X4" s="270" t="str">
        <f>IF(ISBLANK(Sample!U70),"",(Sample!U70))</f>
        <v/>
      </c>
      <c r="Y4" s="34"/>
      <c r="AA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1"/>
    </row>
    <row r="5" spans="1:60" s="3" customFormat="1" ht="12.75" customHeight="1" x14ac:dyDescent="0.2">
      <c r="A5" s="365" t="s">
        <v>65</v>
      </c>
      <c r="B5" s="366"/>
      <c r="C5" s="176" t="s">
        <v>65</v>
      </c>
      <c r="D5" s="48" t="s">
        <v>75</v>
      </c>
      <c r="E5" s="270" t="str">
        <f>IF(ISBLANK(Sample!B72),"",(Sample!B72))</f>
        <v/>
      </c>
      <c r="F5" s="270" t="str">
        <f>IF(ISBLANK(Sample!C72),"",(Sample!C72))</f>
        <v/>
      </c>
      <c r="G5" s="270" t="str">
        <f>IF(ISBLANK(Sample!D72),"",(Sample!D72))</f>
        <v/>
      </c>
      <c r="H5" s="270" t="str">
        <f>IF(ISBLANK(Sample!E72),"",(Sample!E72))</f>
        <v/>
      </c>
      <c r="I5" s="270" t="str">
        <f>IF(ISBLANK(Sample!F72),"",(Sample!F72))</f>
        <v/>
      </c>
      <c r="J5" s="270" t="str">
        <f>IF(ISBLANK(Sample!G72),"",(Sample!G72))</f>
        <v/>
      </c>
      <c r="K5" s="270" t="str">
        <f>IF(ISBLANK(Sample!H72),"",(Sample!H72))</f>
        <v/>
      </c>
      <c r="L5" s="270" t="str">
        <f>IF(ISBLANK(Sample!I72),"",(Sample!I72))</f>
        <v/>
      </c>
      <c r="M5" s="270" t="str">
        <f>IF(ISBLANK(Sample!J72),"",(Sample!J72))</f>
        <v/>
      </c>
      <c r="N5" s="270" t="str">
        <f>IF(ISBLANK(Sample!K72),"",(Sample!K72))</f>
        <v/>
      </c>
      <c r="O5" s="270" t="str">
        <f>IF(ISBLANK(Sample!L72),"",(Sample!L72))</f>
        <v/>
      </c>
      <c r="P5" s="270" t="str">
        <f>IF(ISBLANK(Sample!M72),"",(Sample!M72))</f>
        <v/>
      </c>
      <c r="Q5" s="270" t="str">
        <f>IF(ISBLANK(Sample!N72),"",(Sample!N72))</f>
        <v/>
      </c>
      <c r="R5" s="270" t="str">
        <f>IF(ISBLANK(Sample!O72),"",(Sample!O72))</f>
        <v/>
      </c>
      <c r="S5" s="270" t="str">
        <f>IF(ISBLANK(Sample!P72),"",(Sample!P72))</f>
        <v/>
      </c>
      <c r="T5" s="270" t="str">
        <f>IF(ISBLANK(Sample!Q72),"",(Sample!Q72))</f>
        <v/>
      </c>
      <c r="U5" s="270" t="str">
        <f>IF(ISBLANK(Sample!R72),"",(Sample!R72))</f>
        <v/>
      </c>
      <c r="V5" s="270" t="str">
        <f>IF(ISBLANK(Sample!S72),"",(Sample!S72))</f>
        <v/>
      </c>
      <c r="W5" s="270" t="str">
        <f>IF(ISBLANK(Sample!T72),"",(Sample!T72))</f>
        <v/>
      </c>
      <c r="X5" s="270" t="str">
        <f>IF(ISBLANK(Sample!U72),"",(Sample!U72))</f>
        <v/>
      </c>
      <c r="Y5" s="34"/>
      <c r="Z5" s="12"/>
      <c r="AA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1"/>
    </row>
    <row r="6" spans="1:60" s="3" customFormat="1" x14ac:dyDescent="0.2">
      <c r="A6" s="367" t="s">
        <v>66</v>
      </c>
      <c r="B6" s="368"/>
      <c r="C6" s="171"/>
      <c r="D6" s="47" t="s">
        <v>53</v>
      </c>
      <c r="E6" s="199"/>
      <c r="F6" s="199"/>
      <c r="G6" s="199"/>
      <c r="H6" s="199"/>
      <c r="I6" s="199"/>
      <c r="J6" s="199"/>
      <c r="K6" s="199"/>
      <c r="L6" s="199"/>
      <c r="M6" s="199"/>
      <c r="N6" s="199"/>
      <c r="O6" s="199"/>
      <c r="P6" s="199"/>
      <c r="Q6" s="199"/>
      <c r="R6" s="199"/>
      <c r="S6" s="199"/>
      <c r="T6" s="199"/>
      <c r="U6" s="199"/>
      <c r="V6" s="199"/>
      <c r="W6" s="199"/>
      <c r="X6" s="199"/>
      <c r="Y6" s="34"/>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1"/>
    </row>
    <row r="7" spans="1:60" s="15" customFormat="1" ht="15" x14ac:dyDescent="0.2">
      <c r="A7" s="180"/>
      <c r="B7" s="181" t="s">
        <v>77</v>
      </c>
      <c r="C7" s="172" t="s">
        <v>97</v>
      </c>
      <c r="D7" s="49" t="s">
        <v>0</v>
      </c>
      <c r="E7" s="55" t="s">
        <v>59</v>
      </c>
      <c r="F7" s="55" t="s">
        <v>59</v>
      </c>
      <c r="G7" s="55" t="s">
        <v>59</v>
      </c>
      <c r="H7" s="55" t="s">
        <v>59</v>
      </c>
      <c r="I7" s="55" t="s">
        <v>59</v>
      </c>
      <c r="J7" s="55" t="s">
        <v>59</v>
      </c>
      <c r="K7" s="55" t="s">
        <v>59</v>
      </c>
      <c r="L7" s="55" t="s">
        <v>59</v>
      </c>
      <c r="M7" s="55" t="s">
        <v>59</v>
      </c>
      <c r="N7" s="55" t="s">
        <v>59</v>
      </c>
      <c r="O7" s="55" t="s">
        <v>59</v>
      </c>
      <c r="P7" s="55" t="s">
        <v>59</v>
      </c>
      <c r="Q7" s="55" t="s">
        <v>59</v>
      </c>
      <c r="R7" s="55" t="s">
        <v>59</v>
      </c>
      <c r="S7" s="55" t="s">
        <v>59</v>
      </c>
      <c r="T7" s="55" t="s">
        <v>59</v>
      </c>
      <c r="U7" s="55" t="s">
        <v>59</v>
      </c>
      <c r="V7" s="55" t="s">
        <v>59</v>
      </c>
      <c r="W7" s="55" t="s">
        <v>59</v>
      </c>
      <c r="X7" s="55" t="s">
        <v>59</v>
      </c>
      <c r="Y7" s="41" t="s">
        <v>72</v>
      </c>
      <c r="Z7" s="41" t="s">
        <v>442</v>
      </c>
      <c r="AA7" s="41" t="s">
        <v>71</v>
      </c>
    </row>
    <row r="8" spans="1:60" ht="76.5" x14ac:dyDescent="0.2">
      <c r="A8" s="239">
        <v>1</v>
      </c>
      <c r="B8" s="178" t="s">
        <v>283</v>
      </c>
      <c r="C8" s="178" t="s">
        <v>314</v>
      </c>
      <c r="D8" s="178" t="s">
        <v>164</v>
      </c>
      <c r="E8" s="37" t="str">
        <f>IF(Sample!B68="PERM","PERM",IF(Sample!B68="H2A","H2A",IF(Sample!B68="H2B","H2B","x")))</f>
        <v>x</v>
      </c>
      <c r="F8" s="37" t="str">
        <f>IF(Sample!C68="PERM","PERM",IF(Sample!C68="H2A","H2A",IF(Sample!C68="H2B","H2B","x")))</f>
        <v>x</v>
      </c>
      <c r="G8" s="37" t="str">
        <f>IF(Sample!D68="PERM","PERM",IF(Sample!D68="H2A","H2A",IF(Sample!D68="H2B","H2B","x")))</f>
        <v>x</v>
      </c>
      <c r="H8" s="37" t="str">
        <f>IF(Sample!E68="PERM","PERM",IF(Sample!E68="H2A","H2A",IF(Sample!E68="H2B","H2B","x")))</f>
        <v>x</v>
      </c>
      <c r="I8" s="37" t="str">
        <f>IF(Sample!F68="PERM","PERM",IF(Sample!F68="H2A","H2A",IF(Sample!F68="H2B","H2B","x")))</f>
        <v>x</v>
      </c>
      <c r="J8" s="37" t="str">
        <f>IF(Sample!G68="PERM","PERM",IF(Sample!G68="H2A","H2A",IF(Sample!G68="H2B","H2B","x")))</f>
        <v>x</v>
      </c>
      <c r="K8" s="37" t="str">
        <f>IF(Sample!H68="PERM","PERM",IF(Sample!H68="H2A","H2A",IF(Sample!H68="H2B","H2B","x")))</f>
        <v>x</v>
      </c>
      <c r="L8" s="37" t="str">
        <f>IF(Sample!I68="PERM","PERM",IF(Sample!I68="H2A","H2A",IF(Sample!I68="H2B","H2B","x")))</f>
        <v>x</v>
      </c>
      <c r="M8" s="37" t="str">
        <f>IF(Sample!J68="PERM","PERM",IF(Sample!J68="H2A","H2A",IF(Sample!J68="H2B","H2B","x")))</f>
        <v>x</v>
      </c>
      <c r="N8" s="37" t="str">
        <f>IF(Sample!K68="PERM","PERM",IF(Sample!K68="H2A","H2A",IF(Sample!K68="H2B","H2B","x")))</f>
        <v>x</v>
      </c>
      <c r="O8" s="37" t="str">
        <f>IF(Sample!L68="PERM","PERM",IF(Sample!L68="H2A","H2A",IF(Sample!L68="H2B","H2B","x")))</f>
        <v>x</v>
      </c>
      <c r="P8" s="37" t="str">
        <f>IF(Sample!M68="PERM","PERM",IF(Sample!M68="H2A","H2A",IF(Sample!M68="H2B","H2B","x")))</f>
        <v>x</v>
      </c>
      <c r="Q8" s="37" t="str">
        <f>IF(Sample!N68="PERM","PERM",IF(Sample!N68="H2A","H2A",IF(Sample!N68="H2B","H2B","x")))</f>
        <v>x</v>
      </c>
      <c r="R8" s="37" t="str">
        <f>IF(Sample!O68="PERM","PERM",IF(Sample!O68="H2A","H2A",IF(Sample!O68="H2B","H2B","x")))</f>
        <v>x</v>
      </c>
      <c r="S8" s="37" t="str">
        <f>IF(Sample!P68="PERM","PERM",IF(Sample!P68="H2A","H2A",IF(Sample!P68="H2B","H2B","x")))</f>
        <v>x</v>
      </c>
      <c r="T8" s="37" t="str">
        <f>IF(Sample!Q68="PERM","PERM",IF(Sample!Q68="H2A","H2A",IF(Sample!Q68="H2B","H2B","x")))</f>
        <v>x</v>
      </c>
      <c r="U8" s="37" t="str">
        <f>IF(Sample!R68="PERM","PERM",IF(Sample!R68="H2A","H2A",IF(Sample!R68="H2B","H2B","x")))</f>
        <v>x</v>
      </c>
      <c r="V8" s="37" t="str">
        <f>IF(Sample!S68="PERM","PERM",IF(Sample!S68="H2A","H2A",IF(Sample!S68="H2B","H2B","x")))</f>
        <v>x</v>
      </c>
      <c r="W8" s="37" t="str">
        <f>IF(Sample!T68="PERM","PERM",IF(Sample!T68="H2A","H2A",IF(Sample!T68="H2B","H2B","x")))</f>
        <v>x</v>
      </c>
      <c r="X8" s="37" t="str">
        <f>IF(Sample!U68="PERM","PERM",IF(Sample!U68="H2A","H2A",IF(Sample!U68="H2B","H2B","x")))</f>
        <v>x</v>
      </c>
      <c r="Y8" s="359"/>
      <c r="Z8" s="225"/>
      <c r="AA8" s="225"/>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row>
    <row r="9" spans="1:60" ht="25.5" x14ac:dyDescent="0.2">
      <c r="A9" s="4">
        <v>2</v>
      </c>
      <c r="B9" s="229" t="s">
        <v>284</v>
      </c>
      <c r="C9" s="178" t="s">
        <v>165</v>
      </c>
      <c r="D9" s="178" t="s">
        <v>166</v>
      </c>
      <c r="E9" s="36" t="str">
        <f>IF(OR(E$8="x", E$8="H2a", E$8="H2b"), "x", "")</f>
        <v>x</v>
      </c>
      <c r="F9" s="36" t="str">
        <f t="shared" ref="F9:X9" si="1">IF(OR(F$8="x", F$8="H2a", F$8="H2b"), "x", "")</f>
        <v>x</v>
      </c>
      <c r="G9" s="36" t="str">
        <f t="shared" si="1"/>
        <v>x</v>
      </c>
      <c r="H9" s="36" t="str">
        <f t="shared" si="1"/>
        <v>x</v>
      </c>
      <c r="I9" s="36" t="str">
        <f t="shared" si="1"/>
        <v>x</v>
      </c>
      <c r="J9" s="36" t="str">
        <f t="shared" si="1"/>
        <v>x</v>
      </c>
      <c r="K9" s="36" t="str">
        <f t="shared" si="1"/>
        <v>x</v>
      </c>
      <c r="L9" s="36" t="str">
        <f t="shared" si="1"/>
        <v>x</v>
      </c>
      <c r="M9" s="36" t="str">
        <f t="shared" si="1"/>
        <v>x</v>
      </c>
      <c r="N9" s="36" t="str">
        <f t="shared" si="1"/>
        <v>x</v>
      </c>
      <c r="O9" s="36" t="str">
        <f t="shared" si="1"/>
        <v>x</v>
      </c>
      <c r="P9" s="36" t="str">
        <f t="shared" si="1"/>
        <v>x</v>
      </c>
      <c r="Q9" s="36" t="str">
        <f t="shared" si="1"/>
        <v>x</v>
      </c>
      <c r="R9" s="36" t="str">
        <f t="shared" si="1"/>
        <v>x</v>
      </c>
      <c r="S9" s="36" t="str">
        <f t="shared" si="1"/>
        <v>x</v>
      </c>
      <c r="T9" s="36" t="str">
        <f t="shared" si="1"/>
        <v>x</v>
      </c>
      <c r="U9" s="36" t="str">
        <f t="shared" si="1"/>
        <v>x</v>
      </c>
      <c r="V9" s="36" t="str">
        <f t="shared" si="1"/>
        <v>x</v>
      </c>
      <c r="W9" s="36" t="str">
        <f t="shared" si="1"/>
        <v>x</v>
      </c>
      <c r="X9" s="36" t="str">
        <f t="shared" si="1"/>
        <v>x</v>
      </c>
      <c r="Y9" s="359"/>
      <c r="Z9" s="359"/>
      <c r="AA9" s="359"/>
      <c r="AB9" s="7" t="str">
        <f t="shared" ref="AB9:AG9" si="2">IF(AB8 = "n","x","")</f>
        <v/>
      </c>
      <c r="AC9" s="7" t="str">
        <f t="shared" si="2"/>
        <v/>
      </c>
      <c r="AD9" s="7" t="str">
        <f t="shared" si="2"/>
        <v/>
      </c>
      <c r="AE9" s="7" t="str">
        <f t="shared" si="2"/>
        <v/>
      </c>
      <c r="AF9" s="7" t="str">
        <f t="shared" si="2"/>
        <v/>
      </c>
      <c r="AG9" s="7" t="str">
        <f t="shared" si="2"/>
        <v/>
      </c>
      <c r="AH9" s="12"/>
      <c r="AI9" s="12"/>
      <c r="AJ9" s="12"/>
      <c r="AK9" s="12"/>
      <c r="AL9" s="12"/>
      <c r="AM9" s="12"/>
      <c r="AN9" s="12"/>
      <c r="AO9" s="12"/>
      <c r="AP9" s="12"/>
      <c r="AQ9" s="12"/>
      <c r="AR9" s="12"/>
      <c r="AS9" s="12"/>
      <c r="AT9" s="12"/>
      <c r="AU9" s="12"/>
      <c r="AV9" s="12"/>
      <c r="AW9" s="12"/>
      <c r="AX9" s="12"/>
      <c r="AY9" s="12"/>
      <c r="AZ9" s="12"/>
      <c r="BA9" s="12"/>
      <c r="BB9" s="12"/>
      <c r="BC9" s="12"/>
      <c r="BD9" s="12"/>
      <c r="BE9" s="12"/>
      <c r="BF9" s="12"/>
    </row>
    <row r="10" spans="1:60" ht="25.5" x14ac:dyDescent="0.2">
      <c r="A10" s="22">
        <v>3</v>
      </c>
      <c r="B10" s="179" t="s">
        <v>285</v>
      </c>
      <c r="C10" s="178" t="s">
        <v>167</v>
      </c>
      <c r="D10" s="178" t="s">
        <v>152</v>
      </c>
      <c r="E10" s="36" t="str">
        <f>IF(OR(E$8="x", E$8="PERM", E$8="H2b"), "x", "")</f>
        <v>x</v>
      </c>
      <c r="F10" s="36" t="str">
        <f t="shared" ref="F10:X11" si="3">IF(OR(F$8="x", F$8="PERM", F$8="H2b"), "x", "")</f>
        <v>x</v>
      </c>
      <c r="G10" s="36" t="str">
        <f t="shared" si="3"/>
        <v>x</v>
      </c>
      <c r="H10" s="36" t="str">
        <f t="shared" si="3"/>
        <v>x</v>
      </c>
      <c r="I10" s="36" t="str">
        <f t="shared" si="3"/>
        <v>x</v>
      </c>
      <c r="J10" s="36" t="str">
        <f t="shared" si="3"/>
        <v>x</v>
      </c>
      <c r="K10" s="36" t="str">
        <f t="shared" si="3"/>
        <v>x</v>
      </c>
      <c r="L10" s="36" t="str">
        <f t="shared" si="3"/>
        <v>x</v>
      </c>
      <c r="M10" s="36" t="str">
        <f t="shared" si="3"/>
        <v>x</v>
      </c>
      <c r="N10" s="36" t="str">
        <f t="shared" si="3"/>
        <v>x</v>
      </c>
      <c r="O10" s="36" t="str">
        <f t="shared" si="3"/>
        <v>x</v>
      </c>
      <c r="P10" s="36" t="str">
        <f t="shared" si="3"/>
        <v>x</v>
      </c>
      <c r="Q10" s="36" t="str">
        <f t="shared" si="3"/>
        <v>x</v>
      </c>
      <c r="R10" s="36" t="str">
        <f t="shared" si="3"/>
        <v>x</v>
      </c>
      <c r="S10" s="36" t="str">
        <f t="shared" si="3"/>
        <v>x</v>
      </c>
      <c r="T10" s="36" t="str">
        <f t="shared" si="3"/>
        <v>x</v>
      </c>
      <c r="U10" s="36" t="str">
        <f t="shared" si="3"/>
        <v>x</v>
      </c>
      <c r="V10" s="36" t="str">
        <f t="shared" si="3"/>
        <v>x</v>
      </c>
      <c r="W10" s="36" t="str">
        <f t="shared" si="3"/>
        <v>x</v>
      </c>
      <c r="X10" s="36" t="str">
        <f t="shared" si="3"/>
        <v>x</v>
      </c>
      <c r="Y10" s="359"/>
      <c r="Z10" s="359"/>
      <c r="AA10" s="359"/>
      <c r="AB10" s="7"/>
      <c r="AC10" s="7"/>
      <c r="AD10" s="7"/>
      <c r="AE10" s="7"/>
      <c r="AF10" s="7"/>
      <c r="AG10" s="7"/>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60" ht="51" x14ac:dyDescent="0.2">
      <c r="A11" s="22">
        <v>4</v>
      </c>
      <c r="B11" s="179" t="s">
        <v>457</v>
      </c>
      <c r="C11" s="178" t="s">
        <v>167</v>
      </c>
      <c r="D11" s="178" t="s">
        <v>41</v>
      </c>
      <c r="E11" s="36" t="str">
        <f>IF(OR(E$8="x", E$8="PERM", E$8="H2b"), "x", "")</f>
        <v>x</v>
      </c>
      <c r="F11" s="36" t="str">
        <f t="shared" si="3"/>
        <v>x</v>
      </c>
      <c r="G11" s="36" t="str">
        <f t="shared" si="3"/>
        <v>x</v>
      </c>
      <c r="H11" s="36" t="str">
        <f t="shared" si="3"/>
        <v>x</v>
      </c>
      <c r="I11" s="36" t="str">
        <f t="shared" si="3"/>
        <v>x</v>
      </c>
      <c r="J11" s="36" t="str">
        <f t="shared" si="3"/>
        <v>x</v>
      </c>
      <c r="K11" s="36" t="str">
        <f t="shared" si="3"/>
        <v>x</v>
      </c>
      <c r="L11" s="36" t="str">
        <f t="shared" si="3"/>
        <v>x</v>
      </c>
      <c r="M11" s="36" t="str">
        <f t="shared" si="3"/>
        <v>x</v>
      </c>
      <c r="N11" s="36" t="str">
        <f t="shared" si="3"/>
        <v>x</v>
      </c>
      <c r="O11" s="36" t="str">
        <f t="shared" si="3"/>
        <v>x</v>
      </c>
      <c r="P11" s="36" t="str">
        <f t="shared" si="3"/>
        <v>x</v>
      </c>
      <c r="Q11" s="36" t="str">
        <f t="shared" si="3"/>
        <v>x</v>
      </c>
      <c r="R11" s="36" t="str">
        <f t="shared" si="3"/>
        <v>x</v>
      </c>
      <c r="S11" s="36" t="str">
        <f t="shared" si="3"/>
        <v>x</v>
      </c>
      <c r="T11" s="36" t="str">
        <f t="shared" si="3"/>
        <v>x</v>
      </c>
      <c r="U11" s="36" t="str">
        <f t="shared" si="3"/>
        <v>x</v>
      </c>
      <c r="V11" s="36" t="str">
        <f t="shared" si="3"/>
        <v>x</v>
      </c>
      <c r="W11" s="36" t="str">
        <f t="shared" si="3"/>
        <v>x</v>
      </c>
      <c r="X11" s="36" t="str">
        <f t="shared" si="3"/>
        <v>x</v>
      </c>
      <c r="Y11" s="359"/>
      <c r="Z11" s="359"/>
      <c r="AA11" s="359"/>
      <c r="AB11" s="7" t="str">
        <f>IF(AB8 = "n","x","")</f>
        <v/>
      </c>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60" ht="38.25" x14ac:dyDescent="0.2">
      <c r="A12" s="4" t="s">
        <v>17</v>
      </c>
      <c r="B12" s="179" t="s">
        <v>288</v>
      </c>
      <c r="C12" s="178" t="s">
        <v>289</v>
      </c>
      <c r="D12" s="178" t="s">
        <v>168</v>
      </c>
      <c r="E12" s="36" t="str">
        <f t="shared" ref="E12:T14" si="4">IF(OR(E$8="x", E$8="PERM", E$8="H2a"), "x", "")</f>
        <v>x</v>
      </c>
      <c r="F12" s="36" t="str">
        <f t="shared" si="4"/>
        <v>x</v>
      </c>
      <c r="G12" s="36" t="str">
        <f t="shared" si="4"/>
        <v>x</v>
      </c>
      <c r="H12" s="36" t="str">
        <f t="shared" si="4"/>
        <v>x</v>
      </c>
      <c r="I12" s="36" t="str">
        <f t="shared" si="4"/>
        <v>x</v>
      </c>
      <c r="J12" s="36" t="str">
        <f t="shared" si="4"/>
        <v>x</v>
      </c>
      <c r="K12" s="36" t="str">
        <f t="shared" si="4"/>
        <v>x</v>
      </c>
      <c r="L12" s="36" t="str">
        <f t="shared" si="4"/>
        <v>x</v>
      </c>
      <c r="M12" s="36" t="str">
        <f t="shared" si="4"/>
        <v>x</v>
      </c>
      <c r="N12" s="36" t="str">
        <f t="shared" si="4"/>
        <v>x</v>
      </c>
      <c r="O12" s="36" t="str">
        <f t="shared" si="4"/>
        <v>x</v>
      </c>
      <c r="P12" s="36" t="str">
        <f t="shared" si="4"/>
        <v>x</v>
      </c>
      <c r="Q12" s="36" t="str">
        <f t="shared" si="4"/>
        <v>x</v>
      </c>
      <c r="R12" s="36" t="str">
        <f t="shared" si="4"/>
        <v>x</v>
      </c>
      <c r="S12" s="36" t="str">
        <f t="shared" si="4"/>
        <v>x</v>
      </c>
      <c r="T12" s="36" t="str">
        <f t="shared" si="4"/>
        <v>x</v>
      </c>
      <c r="U12" s="36" t="str">
        <f t="shared" ref="F12:X14" si="5">IF(OR(U$8="x", U$8="PERM", U$8="H2a"), "x", "")</f>
        <v>x</v>
      </c>
      <c r="V12" s="36" t="str">
        <f t="shared" si="5"/>
        <v>x</v>
      </c>
      <c r="W12" s="36" t="str">
        <f t="shared" si="5"/>
        <v>x</v>
      </c>
      <c r="X12" s="36" t="str">
        <f t="shared" si="5"/>
        <v>x</v>
      </c>
      <c r="Y12" s="359"/>
      <c r="Z12" s="359"/>
      <c r="AA12" s="359"/>
      <c r="AB12" s="7"/>
      <c r="AC12" s="7"/>
      <c r="AD12" s="7"/>
      <c r="AE12" s="7"/>
      <c r="AF12" s="7"/>
      <c r="AG12" s="7"/>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60" s="350" customFormat="1" ht="38.25" x14ac:dyDescent="0.2">
      <c r="A13" s="4" t="s">
        <v>18</v>
      </c>
      <c r="B13" s="309" t="s">
        <v>286</v>
      </c>
      <c r="C13" s="307" t="s">
        <v>287</v>
      </c>
      <c r="D13" s="307" t="s">
        <v>169</v>
      </c>
      <c r="E13" s="36" t="str">
        <f>IF(OR(E$8="x", E$8="PERM", E$8="H2a"), "x", "")</f>
        <v>x</v>
      </c>
      <c r="F13" s="36" t="str">
        <f t="shared" si="5"/>
        <v>x</v>
      </c>
      <c r="G13" s="36" t="str">
        <f t="shared" si="5"/>
        <v>x</v>
      </c>
      <c r="H13" s="36" t="str">
        <f t="shared" si="5"/>
        <v>x</v>
      </c>
      <c r="I13" s="36" t="str">
        <f t="shared" si="5"/>
        <v>x</v>
      </c>
      <c r="J13" s="36" t="str">
        <f t="shared" si="5"/>
        <v>x</v>
      </c>
      <c r="K13" s="36" t="str">
        <f t="shared" si="5"/>
        <v>x</v>
      </c>
      <c r="L13" s="36" t="str">
        <f t="shared" si="5"/>
        <v>x</v>
      </c>
      <c r="M13" s="36" t="str">
        <f t="shared" si="5"/>
        <v>x</v>
      </c>
      <c r="N13" s="36" t="str">
        <f t="shared" si="5"/>
        <v>x</v>
      </c>
      <c r="O13" s="36" t="str">
        <f t="shared" si="5"/>
        <v>x</v>
      </c>
      <c r="P13" s="36" t="str">
        <f t="shared" si="5"/>
        <v>x</v>
      </c>
      <c r="Q13" s="36" t="str">
        <f t="shared" si="5"/>
        <v>x</v>
      </c>
      <c r="R13" s="36" t="str">
        <f t="shared" si="5"/>
        <v>x</v>
      </c>
      <c r="S13" s="36" t="str">
        <f t="shared" si="5"/>
        <v>x</v>
      </c>
      <c r="T13" s="36" t="str">
        <f t="shared" si="5"/>
        <v>x</v>
      </c>
      <c r="U13" s="36" t="str">
        <f t="shared" si="5"/>
        <v>x</v>
      </c>
      <c r="V13" s="36" t="str">
        <f t="shared" si="5"/>
        <v>x</v>
      </c>
      <c r="W13" s="36" t="str">
        <f t="shared" si="5"/>
        <v>x</v>
      </c>
      <c r="X13" s="36" t="str">
        <f t="shared" si="5"/>
        <v>x</v>
      </c>
      <c r="Y13" s="359"/>
      <c r="Z13" s="359"/>
      <c r="AA13" s="359"/>
      <c r="AB13" s="347"/>
      <c r="AC13" s="347"/>
      <c r="AD13" s="347"/>
      <c r="AE13" s="347"/>
      <c r="AF13" s="347"/>
      <c r="AG13" s="347"/>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9"/>
    </row>
    <row r="14" spans="1:60" ht="89.25" x14ac:dyDescent="0.2">
      <c r="A14" s="4">
        <v>7</v>
      </c>
      <c r="B14" s="309" t="s">
        <v>290</v>
      </c>
      <c r="C14" s="307" t="s">
        <v>291</v>
      </c>
      <c r="D14" s="307" t="s">
        <v>292</v>
      </c>
      <c r="E14" s="36" t="str">
        <f t="shared" si="4"/>
        <v>x</v>
      </c>
      <c r="F14" s="36" t="str">
        <f t="shared" si="5"/>
        <v>x</v>
      </c>
      <c r="G14" s="36" t="str">
        <f t="shared" si="5"/>
        <v>x</v>
      </c>
      <c r="H14" s="36" t="str">
        <f t="shared" si="5"/>
        <v>x</v>
      </c>
      <c r="I14" s="36" t="str">
        <f t="shared" si="5"/>
        <v>x</v>
      </c>
      <c r="J14" s="36" t="str">
        <f t="shared" si="5"/>
        <v>x</v>
      </c>
      <c r="K14" s="36" t="str">
        <f t="shared" si="5"/>
        <v>x</v>
      </c>
      <c r="L14" s="36" t="str">
        <f t="shared" si="5"/>
        <v>x</v>
      </c>
      <c r="M14" s="36" t="str">
        <f t="shared" si="5"/>
        <v>x</v>
      </c>
      <c r="N14" s="36" t="str">
        <f t="shared" si="5"/>
        <v>x</v>
      </c>
      <c r="O14" s="36" t="str">
        <f t="shared" si="5"/>
        <v>x</v>
      </c>
      <c r="P14" s="36" t="str">
        <f t="shared" si="5"/>
        <v>x</v>
      </c>
      <c r="Q14" s="36" t="str">
        <f t="shared" si="5"/>
        <v>x</v>
      </c>
      <c r="R14" s="36" t="str">
        <f t="shared" si="5"/>
        <v>x</v>
      </c>
      <c r="S14" s="36" t="str">
        <f t="shared" si="5"/>
        <v>x</v>
      </c>
      <c r="T14" s="36" t="str">
        <f t="shared" si="5"/>
        <v>x</v>
      </c>
      <c r="U14" s="36" t="str">
        <f t="shared" si="5"/>
        <v>x</v>
      </c>
      <c r="V14" s="36" t="str">
        <f t="shared" si="5"/>
        <v>x</v>
      </c>
      <c r="W14" s="36" t="str">
        <f t="shared" si="5"/>
        <v>x</v>
      </c>
      <c r="X14" s="36" t="str">
        <f t="shared" si="5"/>
        <v>x</v>
      </c>
      <c r="Y14" s="359"/>
      <c r="Z14" s="359"/>
      <c r="AA14" s="359"/>
      <c r="AB14" s="7"/>
      <c r="AC14" s="7"/>
      <c r="AD14" s="7"/>
      <c r="AE14" s="7"/>
      <c r="AF14" s="7"/>
      <c r="AG14" s="7"/>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60" s="11" customFormat="1" x14ac:dyDescent="0.2">
      <c r="A15" s="236" t="s">
        <v>252</v>
      </c>
      <c r="B15" s="228"/>
      <c r="C15" s="228"/>
      <c r="D15" s="228"/>
      <c r="E15" s="36"/>
      <c r="F15" s="36"/>
      <c r="G15" s="36"/>
      <c r="H15" s="36"/>
      <c r="I15" s="36"/>
      <c r="J15" s="36"/>
      <c r="K15" s="36"/>
      <c r="L15" s="36"/>
      <c r="M15" s="36"/>
      <c r="N15" s="36"/>
      <c r="O15" s="36"/>
      <c r="P15" s="36"/>
      <c r="Q15" s="36"/>
      <c r="R15" s="36"/>
      <c r="S15" s="36"/>
      <c r="T15" s="36"/>
      <c r="U15" s="36"/>
      <c r="V15" s="36"/>
      <c r="W15" s="36"/>
      <c r="X15" s="36"/>
      <c r="Y15" s="359"/>
      <c r="Z15" s="359"/>
      <c r="AA15" s="359"/>
      <c r="AB15" s="7"/>
      <c r="AC15" s="7"/>
      <c r="AD15" s="7"/>
      <c r="AE15" s="7"/>
      <c r="AF15" s="7"/>
      <c r="AG15" s="7"/>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H15" s="2"/>
    </row>
    <row r="16" spans="1:60" s="15" customFormat="1" ht="15" x14ac:dyDescent="0.2">
      <c r="A16" s="237"/>
      <c r="B16" s="181" t="s">
        <v>293</v>
      </c>
      <c r="C16" s="238" t="s">
        <v>97</v>
      </c>
      <c r="D16" s="238" t="s">
        <v>0</v>
      </c>
      <c r="E16" s="55" t="s">
        <v>59</v>
      </c>
      <c r="F16" s="55" t="s">
        <v>59</v>
      </c>
      <c r="G16" s="55" t="s">
        <v>59</v>
      </c>
      <c r="H16" s="55" t="s">
        <v>59</v>
      </c>
      <c r="I16" s="55" t="s">
        <v>59</v>
      </c>
      <c r="J16" s="55" t="s">
        <v>59</v>
      </c>
      <c r="K16" s="55" t="s">
        <v>59</v>
      </c>
      <c r="L16" s="55" t="s">
        <v>59</v>
      </c>
      <c r="M16" s="55" t="s">
        <v>59</v>
      </c>
      <c r="N16" s="55" t="s">
        <v>59</v>
      </c>
      <c r="O16" s="55" t="s">
        <v>59</v>
      </c>
      <c r="P16" s="55" t="s">
        <v>59</v>
      </c>
      <c r="Q16" s="55" t="s">
        <v>59</v>
      </c>
      <c r="R16" s="55" t="s">
        <v>59</v>
      </c>
      <c r="S16" s="55" t="s">
        <v>59</v>
      </c>
      <c r="T16" s="55" t="s">
        <v>59</v>
      </c>
      <c r="U16" s="55" t="s">
        <v>59</v>
      </c>
      <c r="V16" s="55" t="s">
        <v>59</v>
      </c>
      <c r="W16" s="55" t="s">
        <v>59</v>
      </c>
      <c r="X16" s="55" t="s">
        <v>59</v>
      </c>
      <c r="Y16" s="355" t="s">
        <v>59</v>
      </c>
      <c r="Z16" s="355" t="s">
        <v>59</v>
      </c>
      <c r="AA16" s="355" t="s">
        <v>59</v>
      </c>
    </row>
    <row r="17" spans="1:60" ht="63.75" x14ac:dyDescent="0.2">
      <c r="A17" s="239">
        <v>8</v>
      </c>
      <c r="B17" s="178" t="s">
        <v>294</v>
      </c>
      <c r="C17" s="178" t="s">
        <v>158</v>
      </c>
      <c r="D17" s="178" t="s">
        <v>159</v>
      </c>
      <c r="E17" s="36" t="str">
        <f>IF(E$2="","x",IF(OR(E8="H2A", Sample!B83="NULL"),"x","y"))</f>
        <v>x</v>
      </c>
      <c r="F17" s="36" t="str">
        <f>IF(F$2="","x",IF(OR(F8="H2A", Sample!C83="NULL"),"x","y"))</f>
        <v>x</v>
      </c>
      <c r="G17" s="36" t="str">
        <f>IF(G$2="","x",IF(OR(G8="H2A", Sample!D83="NULL"),"x","y"))</f>
        <v>x</v>
      </c>
      <c r="H17" s="36" t="str">
        <f>IF(H$2="","x",IF(OR(H8="H2A", Sample!E83="NULL"),"x","y"))</f>
        <v>x</v>
      </c>
      <c r="I17" s="36" t="str">
        <f>IF(I$2="","x",IF(OR(I8="H2A", Sample!F83="NULL"),"x","y"))</f>
        <v>x</v>
      </c>
      <c r="J17" s="36" t="str">
        <f>IF(J$2="","x",IF(OR(J8="H2A", Sample!G83="NULL"),"x","y"))</f>
        <v>x</v>
      </c>
      <c r="K17" s="36" t="str">
        <f>IF(K$2="","x",IF(OR(K8="H2A", Sample!H83="NULL"),"x","y"))</f>
        <v>x</v>
      </c>
      <c r="L17" s="36" t="str">
        <f>IF(L$2="","x",IF(OR(L8="H2A", Sample!I83="NULL"),"x","y"))</f>
        <v>x</v>
      </c>
      <c r="M17" s="36" t="str">
        <f>IF(M$2="","x",IF(OR(M8="H2A", Sample!J83="NULL"),"x","y"))</f>
        <v>x</v>
      </c>
      <c r="N17" s="36" t="str">
        <f>IF(N$2="","x",IF(OR(N8="H2A", Sample!K83="NULL"),"x","y"))</f>
        <v>x</v>
      </c>
      <c r="O17" s="36" t="str">
        <f>IF(O$2="","x",IF(OR(O8="H2A", Sample!L83="NULL"),"x","y"))</f>
        <v>x</v>
      </c>
      <c r="P17" s="36" t="str">
        <f>IF(P$2="","x",IF(OR(P8="H2A", Sample!M83="NULL"),"x","y"))</f>
        <v>x</v>
      </c>
      <c r="Q17" s="36" t="str">
        <f>IF(Q$2="","x",IF(OR(Q8="H2A", Sample!N83="NULL"),"x","y"))</f>
        <v>x</v>
      </c>
      <c r="R17" s="36" t="str">
        <f>IF(R$2="","x",IF(OR(R8="H2A", Sample!O83="NULL"),"x","y"))</f>
        <v>x</v>
      </c>
      <c r="S17" s="36" t="str">
        <f>IF(S$2="","x",IF(OR(S8="H2A", Sample!P83="NULL"),"x","y"))</f>
        <v>x</v>
      </c>
      <c r="T17" s="36" t="str">
        <f>IF(T$2="","x",IF(OR(T8="H2A", Sample!Q83="NULL"),"x","y"))</f>
        <v>x</v>
      </c>
      <c r="U17" s="36" t="str">
        <f>IF(U$2="","x",IF(OR(U8="H2A", Sample!R83="NULL"),"x","y"))</f>
        <v>x</v>
      </c>
      <c r="V17" s="36" t="str">
        <f>IF(V$2="","x",IF(OR(V8="H2A", Sample!S83="NULL"),"x","y"))</f>
        <v>x</v>
      </c>
      <c r="W17" s="36" t="str">
        <f>IF(W$2="","x",IF(OR(W8="H2A", Sample!T83="NULL"),"x","y"))</f>
        <v>x</v>
      </c>
      <c r="X17" s="36" t="str">
        <f>IF(X$2="","x",IF(OR(X8="H2A", Sample!U83="NULL"),"x","y"))</f>
        <v>x</v>
      </c>
      <c r="Y17" s="359"/>
      <c r="Z17" s="359"/>
      <c r="AA17" s="359"/>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60" ht="25.5" x14ac:dyDescent="0.2">
      <c r="A18" s="22">
        <v>9</v>
      </c>
      <c r="B18" s="178" t="s">
        <v>160</v>
      </c>
      <c r="C18" s="228" t="s">
        <v>161</v>
      </c>
      <c r="D18" s="178" t="s">
        <v>21</v>
      </c>
      <c r="E18" s="36" t="str">
        <f>IF(E$17= "x","x","")</f>
        <v>x</v>
      </c>
      <c r="F18" s="36" t="str">
        <f t="shared" ref="F18:X20" si="6">IF(F$17= "x","x","")</f>
        <v>x</v>
      </c>
      <c r="G18" s="36" t="str">
        <f t="shared" si="6"/>
        <v>x</v>
      </c>
      <c r="H18" s="36" t="str">
        <f t="shared" si="6"/>
        <v>x</v>
      </c>
      <c r="I18" s="36" t="str">
        <f t="shared" si="6"/>
        <v>x</v>
      </c>
      <c r="J18" s="36" t="str">
        <f t="shared" si="6"/>
        <v>x</v>
      </c>
      <c r="K18" s="36" t="str">
        <f t="shared" si="6"/>
        <v>x</v>
      </c>
      <c r="L18" s="36" t="str">
        <f t="shared" si="6"/>
        <v>x</v>
      </c>
      <c r="M18" s="36" t="str">
        <f t="shared" si="6"/>
        <v>x</v>
      </c>
      <c r="N18" s="36" t="str">
        <f t="shared" si="6"/>
        <v>x</v>
      </c>
      <c r="O18" s="36" t="str">
        <f t="shared" si="6"/>
        <v>x</v>
      </c>
      <c r="P18" s="36" t="str">
        <f t="shared" si="6"/>
        <v>x</v>
      </c>
      <c r="Q18" s="36" t="str">
        <f t="shared" si="6"/>
        <v>x</v>
      </c>
      <c r="R18" s="36" t="str">
        <f t="shared" si="6"/>
        <v>x</v>
      </c>
      <c r="S18" s="36" t="str">
        <f t="shared" si="6"/>
        <v>x</v>
      </c>
      <c r="T18" s="36" t="str">
        <f t="shared" si="6"/>
        <v>x</v>
      </c>
      <c r="U18" s="36" t="str">
        <f t="shared" si="6"/>
        <v>x</v>
      </c>
      <c r="V18" s="36" t="str">
        <f t="shared" si="6"/>
        <v>x</v>
      </c>
      <c r="W18" s="36" t="str">
        <f t="shared" si="6"/>
        <v>x</v>
      </c>
      <c r="X18" s="36" t="str">
        <f t="shared" si="6"/>
        <v>x</v>
      </c>
      <c r="Y18" s="359"/>
      <c r="Z18" s="359"/>
      <c r="AA18" s="359"/>
      <c r="AB18" s="7" t="str">
        <f t="shared" ref="AB18:AG18" si="7">IF(AB17 = "n","x","")</f>
        <v/>
      </c>
      <c r="AC18" s="7" t="str">
        <f t="shared" si="7"/>
        <v/>
      </c>
      <c r="AD18" s="7" t="str">
        <f t="shared" si="7"/>
        <v/>
      </c>
      <c r="AE18" s="7" t="str">
        <f t="shared" si="7"/>
        <v/>
      </c>
      <c r="AF18" s="7" t="str">
        <f t="shared" si="7"/>
        <v/>
      </c>
      <c r="AG18" s="7" t="str">
        <f t="shared" si="7"/>
        <v/>
      </c>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row>
    <row r="19" spans="1:60" s="14" customFormat="1" ht="38.25" x14ac:dyDescent="0.2">
      <c r="A19" s="22">
        <v>10</v>
      </c>
      <c r="B19" s="178" t="s">
        <v>162</v>
      </c>
      <c r="C19" s="228" t="s">
        <v>364</v>
      </c>
      <c r="D19" s="178" t="s">
        <v>21</v>
      </c>
      <c r="E19" s="36" t="str">
        <f>IF(E$17= "x","x","")</f>
        <v>x</v>
      </c>
      <c r="F19" s="36" t="str">
        <f t="shared" si="6"/>
        <v>x</v>
      </c>
      <c r="G19" s="36" t="str">
        <f t="shared" si="6"/>
        <v>x</v>
      </c>
      <c r="H19" s="36" t="str">
        <f t="shared" si="6"/>
        <v>x</v>
      </c>
      <c r="I19" s="36" t="str">
        <f t="shared" si="6"/>
        <v>x</v>
      </c>
      <c r="J19" s="36" t="str">
        <f t="shared" si="6"/>
        <v>x</v>
      </c>
      <c r="K19" s="36" t="str">
        <f t="shared" si="6"/>
        <v>x</v>
      </c>
      <c r="L19" s="36" t="str">
        <f t="shared" si="6"/>
        <v>x</v>
      </c>
      <c r="M19" s="36" t="str">
        <f t="shared" si="6"/>
        <v>x</v>
      </c>
      <c r="N19" s="36" t="str">
        <f t="shared" si="6"/>
        <v>x</v>
      </c>
      <c r="O19" s="36" t="str">
        <f t="shared" si="6"/>
        <v>x</v>
      </c>
      <c r="P19" s="36" t="str">
        <f t="shared" si="6"/>
        <v>x</v>
      </c>
      <c r="Q19" s="36" t="str">
        <f t="shared" si="6"/>
        <v>x</v>
      </c>
      <c r="R19" s="36" t="str">
        <f t="shared" si="6"/>
        <v>x</v>
      </c>
      <c r="S19" s="36" t="str">
        <f t="shared" si="6"/>
        <v>x</v>
      </c>
      <c r="T19" s="36" t="str">
        <f t="shared" si="6"/>
        <v>x</v>
      </c>
      <c r="U19" s="36" t="str">
        <f t="shared" si="6"/>
        <v>x</v>
      </c>
      <c r="V19" s="36" t="str">
        <f t="shared" si="6"/>
        <v>x</v>
      </c>
      <c r="W19" s="36" t="str">
        <f t="shared" si="6"/>
        <v>x</v>
      </c>
      <c r="X19" s="36" t="str">
        <f t="shared" si="6"/>
        <v>x</v>
      </c>
      <c r="Y19" s="359"/>
      <c r="Z19" s="359"/>
      <c r="AA19" s="359"/>
      <c r="AB19" s="7"/>
      <c r="AC19" s="7"/>
      <c r="AD19" s="7"/>
      <c r="AE19" s="7"/>
      <c r="AF19" s="7"/>
      <c r="AG19" s="7"/>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1"/>
      <c r="BH19" s="16"/>
    </row>
    <row r="20" spans="1:60" ht="38.25" x14ac:dyDescent="0.2">
      <c r="A20" s="4">
        <v>11</v>
      </c>
      <c r="B20" s="178" t="s">
        <v>295</v>
      </c>
      <c r="C20" s="228" t="s">
        <v>364</v>
      </c>
      <c r="D20" s="178" t="s">
        <v>428</v>
      </c>
      <c r="E20" s="36" t="str">
        <f>IF(E$17= "x","x","")</f>
        <v>x</v>
      </c>
      <c r="F20" s="36" t="str">
        <f t="shared" si="6"/>
        <v>x</v>
      </c>
      <c r="G20" s="36" t="str">
        <f t="shared" si="6"/>
        <v>x</v>
      </c>
      <c r="H20" s="36" t="str">
        <f t="shared" si="6"/>
        <v>x</v>
      </c>
      <c r="I20" s="36" t="str">
        <f t="shared" si="6"/>
        <v>x</v>
      </c>
      <c r="J20" s="36" t="str">
        <f t="shared" si="6"/>
        <v>x</v>
      </c>
      <c r="K20" s="36" t="str">
        <f t="shared" si="6"/>
        <v>x</v>
      </c>
      <c r="L20" s="36" t="str">
        <f t="shared" si="6"/>
        <v>x</v>
      </c>
      <c r="M20" s="36" t="str">
        <f t="shared" si="6"/>
        <v>x</v>
      </c>
      <c r="N20" s="36" t="str">
        <f t="shared" si="6"/>
        <v>x</v>
      </c>
      <c r="O20" s="36" t="str">
        <f t="shared" si="6"/>
        <v>x</v>
      </c>
      <c r="P20" s="36" t="str">
        <f t="shared" si="6"/>
        <v>x</v>
      </c>
      <c r="Q20" s="36" t="str">
        <f t="shared" si="6"/>
        <v>x</v>
      </c>
      <c r="R20" s="36" t="str">
        <f t="shared" si="6"/>
        <v>x</v>
      </c>
      <c r="S20" s="36" t="str">
        <f t="shared" si="6"/>
        <v>x</v>
      </c>
      <c r="T20" s="36" t="str">
        <f t="shared" si="6"/>
        <v>x</v>
      </c>
      <c r="U20" s="36" t="str">
        <f t="shared" si="6"/>
        <v>x</v>
      </c>
      <c r="V20" s="36" t="str">
        <f t="shared" si="6"/>
        <v>x</v>
      </c>
      <c r="W20" s="36" t="str">
        <f t="shared" si="6"/>
        <v>x</v>
      </c>
      <c r="X20" s="36" t="str">
        <f t="shared" si="6"/>
        <v>x</v>
      </c>
      <c r="Y20" s="359"/>
      <c r="Z20" s="359"/>
      <c r="AA20" s="359"/>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1:60" x14ac:dyDescent="0.2">
      <c r="A21" s="239">
        <v>12</v>
      </c>
      <c r="B21" s="178" t="s">
        <v>296</v>
      </c>
      <c r="C21" s="228"/>
      <c r="D21" s="178" t="s">
        <v>21</v>
      </c>
      <c r="E21" s="36" t="str">
        <f>IF(OR(E$17= "x", E20="n"),"x","")</f>
        <v>x</v>
      </c>
      <c r="F21" s="36" t="str">
        <f t="shared" ref="F21:X21" si="8">IF(OR(F$17= "x", F20="n"),"x","")</f>
        <v>x</v>
      </c>
      <c r="G21" s="36" t="str">
        <f t="shared" si="8"/>
        <v>x</v>
      </c>
      <c r="H21" s="36" t="str">
        <f t="shared" si="8"/>
        <v>x</v>
      </c>
      <c r="I21" s="36" t="str">
        <f t="shared" si="8"/>
        <v>x</v>
      </c>
      <c r="J21" s="36" t="str">
        <f t="shared" si="8"/>
        <v>x</v>
      </c>
      <c r="K21" s="36" t="str">
        <f t="shared" si="8"/>
        <v>x</v>
      </c>
      <c r="L21" s="36" t="str">
        <f t="shared" si="8"/>
        <v>x</v>
      </c>
      <c r="M21" s="36" t="str">
        <f t="shared" si="8"/>
        <v>x</v>
      </c>
      <c r="N21" s="36" t="str">
        <f t="shared" si="8"/>
        <v>x</v>
      </c>
      <c r="O21" s="36" t="str">
        <f t="shared" si="8"/>
        <v>x</v>
      </c>
      <c r="P21" s="36" t="str">
        <f t="shared" si="8"/>
        <v>x</v>
      </c>
      <c r="Q21" s="36" t="str">
        <f t="shared" si="8"/>
        <v>x</v>
      </c>
      <c r="R21" s="36" t="str">
        <f t="shared" si="8"/>
        <v>x</v>
      </c>
      <c r="S21" s="36" t="str">
        <f t="shared" si="8"/>
        <v>x</v>
      </c>
      <c r="T21" s="36" t="str">
        <f t="shared" si="8"/>
        <v>x</v>
      </c>
      <c r="U21" s="36" t="str">
        <f t="shared" si="8"/>
        <v>x</v>
      </c>
      <c r="V21" s="36" t="str">
        <f t="shared" si="8"/>
        <v>x</v>
      </c>
      <c r="W21" s="36" t="str">
        <f t="shared" si="8"/>
        <v>x</v>
      </c>
      <c r="X21" s="36" t="str">
        <f t="shared" si="8"/>
        <v>x</v>
      </c>
      <c r="Y21" s="359"/>
      <c r="Z21" s="359"/>
      <c r="AA21" s="359"/>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1:60" ht="38.25" x14ac:dyDescent="0.2">
      <c r="A22" s="4">
        <v>13</v>
      </c>
      <c r="B22" s="179" t="s">
        <v>297</v>
      </c>
      <c r="C22" s="228" t="s">
        <v>161</v>
      </c>
      <c r="D22" s="178" t="s">
        <v>21</v>
      </c>
      <c r="E22" s="36" t="str">
        <f>IF(OR(E20="x",E20="n", E21="x"),"x","")</f>
        <v>x</v>
      </c>
      <c r="F22" s="36" t="str">
        <f t="shared" ref="F22:X22" si="9">IF(OR(F20="x",F20="n", F21="x"),"x","")</f>
        <v>x</v>
      </c>
      <c r="G22" s="36" t="str">
        <f t="shared" si="9"/>
        <v>x</v>
      </c>
      <c r="H22" s="36" t="str">
        <f t="shared" si="9"/>
        <v>x</v>
      </c>
      <c r="I22" s="36" t="str">
        <f t="shared" si="9"/>
        <v>x</v>
      </c>
      <c r="J22" s="36" t="str">
        <f t="shared" si="9"/>
        <v>x</v>
      </c>
      <c r="K22" s="36" t="str">
        <f t="shared" si="9"/>
        <v>x</v>
      </c>
      <c r="L22" s="36" t="str">
        <f t="shared" si="9"/>
        <v>x</v>
      </c>
      <c r="M22" s="36" t="str">
        <f t="shared" si="9"/>
        <v>x</v>
      </c>
      <c r="N22" s="36" t="str">
        <f t="shared" si="9"/>
        <v>x</v>
      </c>
      <c r="O22" s="36" t="str">
        <f t="shared" si="9"/>
        <v>x</v>
      </c>
      <c r="P22" s="36" t="str">
        <f t="shared" si="9"/>
        <v>x</v>
      </c>
      <c r="Q22" s="36" t="str">
        <f t="shared" si="9"/>
        <v>x</v>
      </c>
      <c r="R22" s="36" t="str">
        <f t="shared" si="9"/>
        <v>x</v>
      </c>
      <c r="S22" s="36" t="str">
        <f t="shared" si="9"/>
        <v>x</v>
      </c>
      <c r="T22" s="36" t="str">
        <f t="shared" si="9"/>
        <v>x</v>
      </c>
      <c r="U22" s="36" t="str">
        <f t="shared" si="9"/>
        <v>x</v>
      </c>
      <c r="V22" s="36" t="str">
        <f t="shared" si="9"/>
        <v>x</v>
      </c>
      <c r="W22" s="36" t="str">
        <f t="shared" si="9"/>
        <v>x</v>
      </c>
      <c r="X22" s="36" t="str">
        <f t="shared" si="9"/>
        <v>x</v>
      </c>
      <c r="Y22" s="359"/>
      <c r="Z22" s="359"/>
      <c r="AA22" s="359"/>
      <c r="AB22" s="7" t="str">
        <f t="shared" ref="AB22:AI22" si="10">IF(AB20 = "n","x","")</f>
        <v/>
      </c>
      <c r="AC22" s="7" t="str">
        <f t="shared" si="10"/>
        <v/>
      </c>
      <c r="AD22" s="7" t="str">
        <f t="shared" si="10"/>
        <v/>
      </c>
      <c r="AE22" s="7" t="str">
        <f t="shared" si="10"/>
        <v/>
      </c>
      <c r="AF22" s="7" t="str">
        <f t="shared" si="10"/>
        <v/>
      </c>
      <c r="AG22" s="7" t="str">
        <f t="shared" si="10"/>
        <v/>
      </c>
      <c r="AH22" s="7" t="str">
        <f t="shared" si="10"/>
        <v/>
      </c>
      <c r="AI22" s="7" t="str">
        <f t="shared" si="10"/>
        <v/>
      </c>
      <c r="AJ22" s="12"/>
      <c r="AK22" s="12"/>
      <c r="AL22" s="12"/>
      <c r="AM22" s="12"/>
      <c r="AN22" s="12"/>
      <c r="AO22" s="12"/>
      <c r="AP22" s="12"/>
      <c r="AQ22" s="12"/>
      <c r="AR22" s="12"/>
      <c r="AS22" s="12"/>
      <c r="AT22" s="12"/>
      <c r="AU22" s="12"/>
      <c r="AV22" s="12"/>
      <c r="AW22" s="12"/>
      <c r="AX22" s="12"/>
      <c r="AY22" s="12"/>
      <c r="AZ22" s="12"/>
      <c r="BA22" s="12"/>
      <c r="BB22" s="12"/>
      <c r="BC22" s="12"/>
      <c r="BD22" s="12"/>
      <c r="BE22" s="12"/>
      <c r="BF22" s="12"/>
    </row>
    <row r="23" spans="1:60" s="11" customFormat="1" ht="38.25" x14ac:dyDescent="0.2">
      <c r="A23" s="4">
        <v>14</v>
      </c>
      <c r="B23" s="179" t="s">
        <v>298</v>
      </c>
      <c r="C23" s="228" t="s">
        <v>365</v>
      </c>
      <c r="D23" s="178" t="s">
        <v>428</v>
      </c>
      <c r="E23" s="36" t="str">
        <f>IF(OR(E20="x",E20="n", E21="x"),"x","")</f>
        <v>x</v>
      </c>
      <c r="F23" s="36" t="str">
        <f t="shared" ref="F23:X23" si="11">IF(OR(F20="x",F20="n", F21="x"),"x","")</f>
        <v>x</v>
      </c>
      <c r="G23" s="36" t="str">
        <f t="shared" si="11"/>
        <v>x</v>
      </c>
      <c r="H23" s="36" t="str">
        <f t="shared" si="11"/>
        <v>x</v>
      </c>
      <c r="I23" s="36" t="str">
        <f t="shared" si="11"/>
        <v>x</v>
      </c>
      <c r="J23" s="36" t="str">
        <f t="shared" si="11"/>
        <v>x</v>
      </c>
      <c r="K23" s="36" t="str">
        <f t="shared" si="11"/>
        <v>x</v>
      </c>
      <c r="L23" s="36" t="str">
        <f t="shared" si="11"/>
        <v>x</v>
      </c>
      <c r="M23" s="36" t="str">
        <f t="shared" si="11"/>
        <v>x</v>
      </c>
      <c r="N23" s="36" t="str">
        <f t="shared" si="11"/>
        <v>x</v>
      </c>
      <c r="O23" s="36" t="str">
        <f t="shared" si="11"/>
        <v>x</v>
      </c>
      <c r="P23" s="36" t="str">
        <f t="shared" si="11"/>
        <v>x</v>
      </c>
      <c r="Q23" s="36" t="str">
        <f t="shared" si="11"/>
        <v>x</v>
      </c>
      <c r="R23" s="36" t="str">
        <f t="shared" si="11"/>
        <v>x</v>
      </c>
      <c r="S23" s="36" t="str">
        <f t="shared" si="11"/>
        <v>x</v>
      </c>
      <c r="T23" s="36" t="str">
        <f t="shared" si="11"/>
        <v>x</v>
      </c>
      <c r="U23" s="36" t="str">
        <f t="shared" si="11"/>
        <v>x</v>
      </c>
      <c r="V23" s="36" t="str">
        <f t="shared" si="11"/>
        <v>x</v>
      </c>
      <c r="W23" s="36" t="str">
        <f t="shared" si="11"/>
        <v>x</v>
      </c>
      <c r="X23" s="36" t="str">
        <f t="shared" si="11"/>
        <v>x</v>
      </c>
      <c r="Y23" s="359"/>
      <c r="Z23" s="359"/>
      <c r="AA23" s="359"/>
      <c r="AB23" s="7" t="str">
        <f>IF(AB20 = "n","x","")</f>
        <v/>
      </c>
      <c r="AC23" s="7"/>
      <c r="AD23" s="7"/>
      <c r="AE23" s="7"/>
      <c r="AF23" s="7"/>
      <c r="AG23" s="7"/>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H23" s="2"/>
    </row>
    <row r="24" spans="1:60" s="11" customFormat="1" ht="38.25" x14ac:dyDescent="0.2">
      <c r="A24" s="4">
        <v>15</v>
      </c>
      <c r="B24" s="179" t="s">
        <v>299</v>
      </c>
      <c r="C24" s="228" t="s">
        <v>364</v>
      </c>
      <c r="D24" s="178" t="s">
        <v>429</v>
      </c>
      <c r="E24" s="36" t="str">
        <f>IF(E$17= "x","x","")</f>
        <v>x</v>
      </c>
      <c r="F24" s="36" t="str">
        <f t="shared" ref="F24:X27" si="12">IF(F$17= "x","x","")</f>
        <v>x</v>
      </c>
      <c r="G24" s="36" t="str">
        <f t="shared" si="12"/>
        <v>x</v>
      </c>
      <c r="H24" s="36" t="str">
        <f t="shared" si="12"/>
        <v>x</v>
      </c>
      <c r="I24" s="36" t="str">
        <f t="shared" si="12"/>
        <v>x</v>
      </c>
      <c r="J24" s="36" t="str">
        <f t="shared" si="12"/>
        <v>x</v>
      </c>
      <c r="K24" s="36" t="str">
        <f t="shared" si="12"/>
        <v>x</v>
      </c>
      <c r="L24" s="36" t="str">
        <f t="shared" si="12"/>
        <v>x</v>
      </c>
      <c r="M24" s="36" t="str">
        <f t="shared" si="12"/>
        <v>x</v>
      </c>
      <c r="N24" s="36" t="str">
        <f t="shared" si="12"/>
        <v>x</v>
      </c>
      <c r="O24" s="36" t="str">
        <f t="shared" si="12"/>
        <v>x</v>
      </c>
      <c r="P24" s="36" t="str">
        <f t="shared" si="12"/>
        <v>x</v>
      </c>
      <c r="Q24" s="36" t="str">
        <f t="shared" si="12"/>
        <v>x</v>
      </c>
      <c r="R24" s="36" t="str">
        <f t="shared" si="12"/>
        <v>x</v>
      </c>
      <c r="S24" s="36" t="str">
        <f t="shared" si="12"/>
        <v>x</v>
      </c>
      <c r="T24" s="36" t="str">
        <f t="shared" si="12"/>
        <v>x</v>
      </c>
      <c r="U24" s="36" t="str">
        <f t="shared" si="12"/>
        <v>x</v>
      </c>
      <c r="V24" s="36" t="str">
        <f t="shared" si="12"/>
        <v>x</v>
      </c>
      <c r="W24" s="36" t="str">
        <f t="shared" si="12"/>
        <v>x</v>
      </c>
      <c r="X24" s="36" t="str">
        <f t="shared" si="12"/>
        <v>x</v>
      </c>
      <c r="Y24" s="359"/>
      <c r="Z24" s="359"/>
      <c r="AA24" s="359"/>
      <c r="AB24" s="7" t="str">
        <f t="shared" ref="AB24" si="13">IF(AB22 = "n","x","")</f>
        <v/>
      </c>
      <c r="AC24" s="7"/>
      <c r="AD24" s="7"/>
      <c r="AE24" s="7"/>
      <c r="AF24" s="7"/>
      <c r="AG24" s="7"/>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H24" s="2"/>
    </row>
    <row r="25" spans="1:60" s="11" customFormat="1" ht="25.5" x14ac:dyDescent="0.2">
      <c r="A25" s="4">
        <v>16</v>
      </c>
      <c r="B25" s="178" t="s">
        <v>300</v>
      </c>
      <c r="C25" s="228" t="s">
        <v>161</v>
      </c>
      <c r="D25" s="178" t="s">
        <v>21</v>
      </c>
      <c r="E25" s="36" t="str">
        <f>IF(E$17= "x","x","")</f>
        <v>x</v>
      </c>
      <c r="F25" s="36" t="str">
        <f t="shared" si="12"/>
        <v>x</v>
      </c>
      <c r="G25" s="36" t="str">
        <f t="shared" si="12"/>
        <v>x</v>
      </c>
      <c r="H25" s="36" t="str">
        <f t="shared" si="12"/>
        <v>x</v>
      </c>
      <c r="I25" s="36" t="str">
        <f t="shared" si="12"/>
        <v>x</v>
      </c>
      <c r="J25" s="36" t="str">
        <f t="shared" si="12"/>
        <v>x</v>
      </c>
      <c r="K25" s="36" t="str">
        <f t="shared" si="12"/>
        <v>x</v>
      </c>
      <c r="L25" s="36" t="str">
        <f t="shared" si="12"/>
        <v>x</v>
      </c>
      <c r="M25" s="36" t="str">
        <f t="shared" si="12"/>
        <v>x</v>
      </c>
      <c r="N25" s="36" t="str">
        <f t="shared" si="12"/>
        <v>x</v>
      </c>
      <c r="O25" s="36" t="str">
        <f t="shared" si="12"/>
        <v>x</v>
      </c>
      <c r="P25" s="36" t="str">
        <f t="shared" si="12"/>
        <v>x</v>
      </c>
      <c r="Q25" s="36" t="str">
        <f t="shared" si="12"/>
        <v>x</v>
      </c>
      <c r="R25" s="36" t="str">
        <f t="shared" si="12"/>
        <v>x</v>
      </c>
      <c r="S25" s="36" t="str">
        <f t="shared" si="12"/>
        <v>x</v>
      </c>
      <c r="T25" s="36" t="str">
        <f t="shared" si="12"/>
        <v>x</v>
      </c>
      <c r="U25" s="36" t="str">
        <f t="shared" si="12"/>
        <v>x</v>
      </c>
      <c r="V25" s="36" t="str">
        <f t="shared" si="12"/>
        <v>x</v>
      </c>
      <c r="W25" s="36" t="str">
        <f t="shared" si="12"/>
        <v>x</v>
      </c>
      <c r="X25" s="36" t="str">
        <f t="shared" si="12"/>
        <v>x</v>
      </c>
      <c r="Y25" s="359"/>
      <c r="Z25" s="359"/>
      <c r="AA25" s="359"/>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H25" s="2"/>
    </row>
    <row r="26" spans="1:60" s="11" customFormat="1" ht="38.25" x14ac:dyDescent="0.2">
      <c r="A26" s="22">
        <v>17</v>
      </c>
      <c r="B26" s="178" t="s">
        <v>163</v>
      </c>
      <c r="C26" s="228" t="s">
        <v>430</v>
      </c>
      <c r="D26" s="178" t="s">
        <v>21</v>
      </c>
      <c r="E26" s="36" t="str">
        <f>IF(E$17= "x","x","")</f>
        <v>x</v>
      </c>
      <c r="F26" s="36" t="str">
        <f t="shared" si="12"/>
        <v>x</v>
      </c>
      <c r="G26" s="36" t="str">
        <f t="shared" si="12"/>
        <v>x</v>
      </c>
      <c r="H26" s="36" t="str">
        <f t="shared" si="12"/>
        <v>x</v>
      </c>
      <c r="I26" s="36" t="str">
        <f t="shared" si="12"/>
        <v>x</v>
      </c>
      <c r="J26" s="36" t="str">
        <f t="shared" si="12"/>
        <v>x</v>
      </c>
      <c r="K26" s="36" t="str">
        <f t="shared" si="12"/>
        <v>x</v>
      </c>
      <c r="L26" s="36" t="str">
        <f t="shared" si="12"/>
        <v>x</v>
      </c>
      <c r="M26" s="36" t="str">
        <f t="shared" si="12"/>
        <v>x</v>
      </c>
      <c r="N26" s="36" t="str">
        <f t="shared" si="12"/>
        <v>x</v>
      </c>
      <c r="O26" s="36" t="str">
        <f t="shared" si="12"/>
        <v>x</v>
      </c>
      <c r="P26" s="36" t="str">
        <f t="shared" si="12"/>
        <v>x</v>
      </c>
      <c r="Q26" s="36" t="str">
        <f t="shared" si="12"/>
        <v>x</v>
      </c>
      <c r="R26" s="36" t="str">
        <f t="shared" si="12"/>
        <v>x</v>
      </c>
      <c r="S26" s="36" t="str">
        <f t="shared" si="12"/>
        <v>x</v>
      </c>
      <c r="T26" s="36" t="str">
        <f t="shared" si="12"/>
        <v>x</v>
      </c>
      <c r="U26" s="36" t="str">
        <f t="shared" si="12"/>
        <v>x</v>
      </c>
      <c r="V26" s="36" t="str">
        <f t="shared" si="12"/>
        <v>x</v>
      </c>
      <c r="W26" s="36" t="str">
        <f t="shared" si="12"/>
        <v>x</v>
      </c>
      <c r="X26" s="36" t="str">
        <f t="shared" si="12"/>
        <v>x</v>
      </c>
      <c r="Y26" s="359"/>
      <c r="Z26" s="359"/>
      <c r="AA26" s="359"/>
      <c r="AB26" s="7" t="str">
        <f t="shared" ref="AB26:AG26" si="14">IF(AB25 = "n","x","")</f>
        <v/>
      </c>
      <c r="AC26" s="7" t="str">
        <f t="shared" si="14"/>
        <v/>
      </c>
      <c r="AD26" s="7" t="str">
        <f t="shared" si="14"/>
        <v/>
      </c>
      <c r="AE26" s="7" t="str">
        <f t="shared" si="14"/>
        <v/>
      </c>
      <c r="AF26" s="7" t="str">
        <f t="shared" si="14"/>
        <v/>
      </c>
      <c r="AG26" s="7" t="str">
        <f t="shared" si="14"/>
        <v/>
      </c>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H26" s="2"/>
    </row>
    <row r="27" spans="1:60" s="11" customFormat="1" ht="38.25" x14ac:dyDescent="0.2">
      <c r="A27" s="22">
        <v>18</v>
      </c>
      <c r="B27" s="179" t="s">
        <v>301</v>
      </c>
      <c r="C27" s="228" t="s">
        <v>364</v>
      </c>
      <c r="D27" s="178" t="s">
        <v>21</v>
      </c>
      <c r="E27" s="36" t="str">
        <f>IF(E$17= "x","x","")</f>
        <v>x</v>
      </c>
      <c r="F27" s="36" t="str">
        <f t="shared" si="12"/>
        <v>x</v>
      </c>
      <c r="G27" s="36" t="str">
        <f t="shared" si="12"/>
        <v>x</v>
      </c>
      <c r="H27" s="36" t="str">
        <f t="shared" si="12"/>
        <v>x</v>
      </c>
      <c r="I27" s="36" t="str">
        <f t="shared" si="12"/>
        <v>x</v>
      </c>
      <c r="J27" s="36" t="str">
        <f t="shared" si="12"/>
        <v>x</v>
      </c>
      <c r="K27" s="36" t="str">
        <f t="shared" si="12"/>
        <v>x</v>
      </c>
      <c r="L27" s="36" t="str">
        <f t="shared" si="12"/>
        <v>x</v>
      </c>
      <c r="M27" s="36" t="str">
        <f t="shared" si="12"/>
        <v>x</v>
      </c>
      <c r="N27" s="36" t="str">
        <f t="shared" si="12"/>
        <v>x</v>
      </c>
      <c r="O27" s="36" t="str">
        <f t="shared" si="12"/>
        <v>x</v>
      </c>
      <c r="P27" s="36" t="str">
        <f t="shared" si="12"/>
        <v>x</v>
      </c>
      <c r="Q27" s="36" t="str">
        <f t="shared" si="12"/>
        <v>x</v>
      </c>
      <c r="R27" s="36" t="str">
        <f t="shared" si="12"/>
        <v>x</v>
      </c>
      <c r="S27" s="36" t="str">
        <f t="shared" si="12"/>
        <v>x</v>
      </c>
      <c r="T27" s="36" t="str">
        <f t="shared" si="12"/>
        <v>x</v>
      </c>
      <c r="U27" s="36" t="str">
        <f t="shared" si="12"/>
        <v>x</v>
      </c>
      <c r="V27" s="36" t="str">
        <f t="shared" si="12"/>
        <v>x</v>
      </c>
      <c r="W27" s="36" t="str">
        <f t="shared" si="12"/>
        <v>x</v>
      </c>
      <c r="X27" s="36" t="str">
        <f t="shared" si="12"/>
        <v>x</v>
      </c>
      <c r="Y27" s="359"/>
      <c r="Z27" s="359"/>
      <c r="AA27" s="359"/>
      <c r="AB27" s="7"/>
      <c r="AC27" s="7"/>
      <c r="AD27" s="7"/>
      <c r="AE27" s="7"/>
      <c r="AF27" s="7"/>
      <c r="AG27" s="7"/>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H27" s="2"/>
    </row>
    <row r="28" spans="1:60" s="11" customFormat="1" x14ac:dyDescent="0.2">
      <c r="A28" s="239" t="s">
        <v>252</v>
      </c>
      <c r="B28" s="179"/>
      <c r="C28" s="325"/>
      <c r="D28" s="325"/>
      <c r="E28" s="36"/>
      <c r="F28" s="36"/>
      <c r="G28" s="36"/>
      <c r="H28" s="36"/>
      <c r="I28" s="36"/>
      <c r="J28" s="36"/>
      <c r="K28" s="36"/>
      <c r="L28" s="36"/>
      <c r="M28" s="36"/>
      <c r="N28" s="36"/>
      <c r="O28" s="36"/>
      <c r="P28" s="36"/>
      <c r="Q28" s="36"/>
      <c r="R28" s="36"/>
      <c r="S28" s="36"/>
      <c r="T28" s="36"/>
      <c r="U28" s="36"/>
      <c r="V28" s="36"/>
      <c r="W28" s="36"/>
      <c r="X28" s="36"/>
      <c r="Y28" s="359"/>
      <c r="Z28" s="359"/>
      <c r="AA28" s="359"/>
      <c r="AB28" s="7"/>
      <c r="AC28" s="7"/>
      <c r="AD28" s="7"/>
      <c r="AE28" s="7"/>
      <c r="AF28" s="7"/>
      <c r="AG28" s="7"/>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H28" s="2"/>
    </row>
    <row r="29" spans="1:60" s="15" customFormat="1" ht="15" x14ac:dyDescent="0.2">
      <c r="A29" s="237"/>
      <c r="B29" s="181" t="s">
        <v>36</v>
      </c>
      <c r="C29" s="238" t="s">
        <v>97</v>
      </c>
      <c r="D29" s="238" t="s">
        <v>0</v>
      </c>
      <c r="E29" s="55" t="s">
        <v>59</v>
      </c>
      <c r="F29" s="55" t="s">
        <v>59</v>
      </c>
      <c r="G29" s="55" t="s">
        <v>59</v>
      </c>
      <c r="H29" s="55" t="s">
        <v>59</v>
      </c>
      <c r="I29" s="55" t="s">
        <v>59</v>
      </c>
      <c r="J29" s="55" t="s">
        <v>59</v>
      </c>
      <c r="K29" s="55" t="s">
        <v>59</v>
      </c>
      <c r="L29" s="55" t="s">
        <v>59</v>
      </c>
      <c r="M29" s="55" t="s">
        <v>59</v>
      </c>
      <c r="N29" s="55" t="s">
        <v>59</v>
      </c>
      <c r="O29" s="55" t="s">
        <v>59</v>
      </c>
      <c r="P29" s="55" t="s">
        <v>59</v>
      </c>
      <c r="Q29" s="55" t="s">
        <v>59</v>
      </c>
      <c r="R29" s="55" t="s">
        <v>59</v>
      </c>
      <c r="S29" s="55" t="s">
        <v>59</v>
      </c>
      <c r="T29" s="55" t="s">
        <v>59</v>
      </c>
      <c r="U29" s="55" t="s">
        <v>59</v>
      </c>
      <c r="V29" s="55" t="s">
        <v>59</v>
      </c>
      <c r="W29" s="55" t="s">
        <v>59</v>
      </c>
      <c r="X29" s="55" t="s">
        <v>59</v>
      </c>
      <c r="Y29" s="362" t="s">
        <v>59</v>
      </c>
      <c r="Z29" s="362" t="s">
        <v>59</v>
      </c>
      <c r="AA29" s="362" t="s">
        <v>59</v>
      </c>
    </row>
    <row r="30" spans="1:60" ht="51" x14ac:dyDescent="0.2">
      <c r="A30" s="239">
        <v>19</v>
      </c>
      <c r="B30" s="178" t="s">
        <v>302</v>
      </c>
      <c r="C30" s="178" t="s">
        <v>170</v>
      </c>
      <c r="D30" s="178" t="s">
        <v>303</v>
      </c>
      <c r="E30" s="38" t="str">
        <f>IF(E$2="","x",IF(Sample!B81="NULL","x","y"))</f>
        <v>x</v>
      </c>
      <c r="F30" s="38" t="str">
        <f>IF(F$2="","x",IF(Sample!C81="NULL","x","y"))</f>
        <v>x</v>
      </c>
      <c r="G30" s="38" t="str">
        <f>IF(G$2="","x",IF(Sample!D81="NULL","x","y"))</f>
        <v>x</v>
      </c>
      <c r="H30" s="38" t="str">
        <f>IF(H$2="","x",IF(Sample!E81="NULL","x","y"))</f>
        <v>x</v>
      </c>
      <c r="I30" s="38" t="str">
        <f>IF(I$2="","x",IF(Sample!F81="NULL","x","y"))</f>
        <v>x</v>
      </c>
      <c r="J30" s="38" t="str">
        <f>IF(J$2="","x",IF(Sample!G81="NULL","x","y"))</f>
        <v>x</v>
      </c>
      <c r="K30" s="38" t="str">
        <f>IF(K$2="","x",IF(Sample!H81="NULL","x","y"))</f>
        <v>x</v>
      </c>
      <c r="L30" s="38" t="str">
        <f>IF(L$2="","x",IF(Sample!I81="NULL","x","y"))</f>
        <v>x</v>
      </c>
      <c r="M30" s="38" t="str">
        <f>IF(M$2="","x",IF(Sample!J81="NULL","x","y"))</f>
        <v>x</v>
      </c>
      <c r="N30" s="38" t="str">
        <f>IF(N$2="","x",IF(Sample!K81="NULL","x","y"))</f>
        <v>x</v>
      </c>
      <c r="O30" s="38" t="str">
        <f>IF(O$2="","x",IF(Sample!L81="NULL","x","y"))</f>
        <v>x</v>
      </c>
      <c r="P30" s="38" t="str">
        <f>IF(P$2="","x",IF(Sample!M81="NULL","x","y"))</f>
        <v>x</v>
      </c>
      <c r="Q30" s="38" t="str">
        <f>IF(Q$2="","x",IF(Sample!N81="NULL","x","y"))</f>
        <v>x</v>
      </c>
      <c r="R30" s="38" t="str">
        <f>IF(R$2="","x",IF(Sample!O81="NULL","x","y"))</f>
        <v>x</v>
      </c>
      <c r="S30" s="38" t="str">
        <f>IF(S$2="","x",IF(Sample!P81="NULL","x","y"))</f>
        <v>x</v>
      </c>
      <c r="T30" s="38" t="str">
        <f>IF(T$2="","x",IF(Sample!Q81="NULL","x","y"))</f>
        <v>x</v>
      </c>
      <c r="U30" s="38" t="str">
        <f>IF(U$2="","x",IF(Sample!R81="NULL","x","y"))</f>
        <v>x</v>
      </c>
      <c r="V30" s="38" t="str">
        <f>IF(V$2="","x",IF(Sample!S81="NULL","x","y"))</f>
        <v>x</v>
      </c>
      <c r="W30" s="38" t="str">
        <f>IF(W$2="","x",IF(Sample!T81="NULL","x","y"))</f>
        <v>x</v>
      </c>
      <c r="X30" s="38" t="str">
        <f>IF(X$2="","x",IF(Sample!U81="NULL","x","y"))</f>
        <v>x</v>
      </c>
      <c r="Y30" s="359"/>
      <c r="Z30" s="359"/>
      <c r="AA30" s="359"/>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row>
    <row r="31" spans="1:60" ht="25.5" x14ac:dyDescent="0.2">
      <c r="A31" s="22">
        <v>20</v>
      </c>
      <c r="B31" s="178" t="s">
        <v>431</v>
      </c>
      <c r="C31" s="178" t="s">
        <v>170</v>
      </c>
      <c r="D31" s="178" t="s">
        <v>38</v>
      </c>
      <c r="E31" s="36" t="str">
        <f>IF(E30= "x","x","")</f>
        <v>x</v>
      </c>
      <c r="F31" s="36" t="str">
        <f t="shared" ref="F31:X31" si="15">IF(F30= "x","x","")</f>
        <v>x</v>
      </c>
      <c r="G31" s="36" t="str">
        <f t="shared" si="15"/>
        <v>x</v>
      </c>
      <c r="H31" s="36" t="str">
        <f t="shared" si="15"/>
        <v>x</v>
      </c>
      <c r="I31" s="36" t="str">
        <f t="shared" si="15"/>
        <v>x</v>
      </c>
      <c r="J31" s="36" t="str">
        <f t="shared" si="15"/>
        <v>x</v>
      </c>
      <c r="K31" s="36" t="str">
        <f t="shared" si="15"/>
        <v>x</v>
      </c>
      <c r="L31" s="36" t="str">
        <f t="shared" si="15"/>
        <v>x</v>
      </c>
      <c r="M31" s="36" t="str">
        <f t="shared" si="15"/>
        <v>x</v>
      </c>
      <c r="N31" s="36" t="str">
        <f t="shared" si="15"/>
        <v>x</v>
      </c>
      <c r="O31" s="36" t="str">
        <f t="shared" si="15"/>
        <v>x</v>
      </c>
      <c r="P31" s="36" t="str">
        <f t="shared" si="15"/>
        <v>x</v>
      </c>
      <c r="Q31" s="36" t="str">
        <f t="shared" si="15"/>
        <v>x</v>
      </c>
      <c r="R31" s="36" t="str">
        <f t="shared" si="15"/>
        <v>x</v>
      </c>
      <c r="S31" s="36" t="str">
        <f t="shared" si="15"/>
        <v>x</v>
      </c>
      <c r="T31" s="36" t="str">
        <f t="shared" si="15"/>
        <v>x</v>
      </c>
      <c r="U31" s="36" t="str">
        <f t="shared" si="15"/>
        <v>x</v>
      </c>
      <c r="V31" s="36" t="str">
        <f t="shared" si="15"/>
        <v>x</v>
      </c>
      <c r="W31" s="36" t="str">
        <f t="shared" si="15"/>
        <v>x</v>
      </c>
      <c r="X31" s="36" t="str">
        <f t="shared" si="15"/>
        <v>x</v>
      </c>
      <c r="Y31" s="359"/>
      <c r="Z31" s="359"/>
      <c r="AA31" s="359"/>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row>
    <row r="32" spans="1:60" s="11" customFormat="1" x14ac:dyDescent="0.2">
      <c r="A32" s="236" t="s">
        <v>252</v>
      </c>
      <c r="B32" s="178"/>
      <c r="C32" s="240"/>
      <c r="D32" s="178"/>
      <c r="E32" s="36"/>
      <c r="F32" s="36"/>
      <c r="G32" s="36"/>
      <c r="H32" s="36"/>
      <c r="I32" s="36"/>
      <c r="J32" s="36"/>
      <c r="K32" s="36"/>
      <c r="L32" s="36"/>
      <c r="M32" s="36"/>
      <c r="N32" s="36"/>
      <c r="O32" s="36"/>
      <c r="P32" s="36"/>
      <c r="Q32" s="36"/>
      <c r="R32" s="36"/>
      <c r="S32" s="36"/>
      <c r="T32" s="36"/>
      <c r="U32" s="36"/>
      <c r="V32" s="36"/>
      <c r="W32" s="36"/>
      <c r="X32" s="36"/>
      <c r="Y32" s="359"/>
      <c r="Z32" s="359"/>
      <c r="AA32" s="359"/>
      <c r="AB32" s="7"/>
      <c r="AC32" s="7"/>
      <c r="AD32" s="7"/>
      <c r="AE32" s="7"/>
      <c r="AF32" s="7"/>
      <c r="AG32" s="7"/>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H32" s="2"/>
    </row>
    <row r="33" spans="1:60" s="15" customFormat="1" ht="15" x14ac:dyDescent="0.2">
      <c r="A33" s="237"/>
      <c r="B33" s="181" t="s">
        <v>31</v>
      </c>
      <c r="C33" s="326" t="s">
        <v>97</v>
      </c>
      <c r="D33" s="326" t="s">
        <v>0</v>
      </c>
      <c r="E33" s="55" t="s">
        <v>59</v>
      </c>
      <c r="F33" s="55" t="s">
        <v>59</v>
      </c>
      <c r="G33" s="55" t="s">
        <v>59</v>
      </c>
      <c r="H33" s="55" t="s">
        <v>59</v>
      </c>
      <c r="I33" s="55" t="s">
        <v>59</v>
      </c>
      <c r="J33" s="55" t="s">
        <v>59</v>
      </c>
      <c r="K33" s="55" t="s">
        <v>59</v>
      </c>
      <c r="L33" s="55" t="s">
        <v>59</v>
      </c>
      <c r="M33" s="55" t="s">
        <v>59</v>
      </c>
      <c r="N33" s="55" t="s">
        <v>59</v>
      </c>
      <c r="O33" s="55" t="s">
        <v>59</v>
      </c>
      <c r="P33" s="55" t="s">
        <v>59</v>
      </c>
      <c r="Q33" s="55" t="s">
        <v>59</v>
      </c>
      <c r="R33" s="55" t="s">
        <v>59</v>
      </c>
      <c r="S33" s="55" t="s">
        <v>59</v>
      </c>
      <c r="T33" s="55" t="s">
        <v>59</v>
      </c>
      <c r="U33" s="55" t="s">
        <v>59</v>
      </c>
      <c r="V33" s="55" t="s">
        <v>59</v>
      </c>
      <c r="W33" s="55" t="s">
        <v>59</v>
      </c>
      <c r="X33" s="55" t="s">
        <v>59</v>
      </c>
      <c r="Y33" s="362" t="s">
        <v>59</v>
      </c>
      <c r="Z33" s="362" t="s">
        <v>59</v>
      </c>
      <c r="AA33" s="362" t="s">
        <v>59</v>
      </c>
    </row>
    <row r="34" spans="1:60" ht="25.5" x14ac:dyDescent="0.2">
      <c r="A34" s="239">
        <v>21</v>
      </c>
      <c r="B34" s="178" t="s">
        <v>304</v>
      </c>
      <c r="C34" s="178" t="s">
        <v>380</v>
      </c>
      <c r="D34" s="178" t="s">
        <v>20</v>
      </c>
      <c r="E34" s="64" t="str">
        <f>IF(E$2="","x",IF(Sample!B82="NULL","x","y"))</f>
        <v>x</v>
      </c>
      <c r="F34" s="64" t="str">
        <f>IF(F$2="","x",IF(Sample!C82="NULL","x","y"))</f>
        <v>x</v>
      </c>
      <c r="G34" s="64" t="str">
        <f>IF(G$2="","x",IF(Sample!D82="NULL","x","y"))</f>
        <v>x</v>
      </c>
      <c r="H34" s="64" t="str">
        <f>IF(H$2="","x",IF(Sample!E82="NULL","x","y"))</f>
        <v>x</v>
      </c>
      <c r="I34" s="64" t="str">
        <f>IF(I$2="","x",IF(Sample!F82="NULL","x","y"))</f>
        <v>x</v>
      </c>
      <c r="J34" s="64" t="str">
        <f>IF(J$2="","x",IF(Sample!G82="NULL","x","y"))</f>
        <v>x</v>
      </c>
      <c r="K34" s="64" t="str">
        <f>IF(K$2="","x",IF(Sample!H82="NULL","x","y"))</f>
        <v>x</v>
      </c>
      <c r="L34" s="64" t="str">
        <f>IF(L$2="","x",IF(Sample!I82="NULL","x","y"))</f>
        <v>x</v>
      </c>
      <c r="M34" s="64" t="str">
        <f>IF(M$2="","x",IF(Sample!J82="NULL","x","y"))</f>
        <v>x</v>
      </c>
      <c r="N34" s="64" t="str">
        <f>IF(N$2="","x",IF(Sample!K82="NULL","x","y"))</f>
        <v>x</v>
      </c>
      <c r="O34" s="64" t="str">
        <f>IF(O$2="","x",IF(Sample!L82="NULL","x","y"))</f>
        <v>x</v>
      </c>
      <c r="P34" s="64" t="str">
        <f>IF(P$2="","x",IF(Sample!M82="NULL","x","y"))</f>
        <v>x</v>
      </c>
      <c r="Q34" s="64" t="str">
        <f>IF(Q$2="","x",IF(Sample!N82="NULL","x","y"))</f>
        <v>x</v>
      </c>
      <c r="R34" s="64" t="str">
        <f>IF(R$2="","x",IF(Sample!O82="NULL","x","y"))</f>
        <v>x</v>
      </c>
      <c r="S34" s="64" t="str">
        <f>IF(S$2="","x",IF(Sample!P82="NULL","x","y"))</f>
        <v>x</v>
      </c>
      <c r="T34" s="64" t="str">
        <f>IF(T$2="","x",IF(Sample!Q82="NULL","x","y"))</f>
        <v>x</v>
      </c>
      <c r="U34" s="64" t="str">
        <f>IF(U$2="","x",IF(Sample!R82="NULL","x","y"))</f>
        <v>x</v>
      </c>
      <c r="V34" s="64" t="str">
        <f>IF(V$2="","x",IF(Sample!S82="NULL","x","y"))</f>
        <v>x</v>
      </c>
      <c r="W34" s="64" t="str">
        <f>IF(W$2="","x",IF(Sample!T82="NULL","x","y"))</f>
        <v>x</v>
      </c>
      <c r="X34" s="64" t="str">
        <f>IF(X$2="","x",IF(Sample!U82="NULL","x","y"))</f>
        <v>x</v>
      </c>
      <c r="Y34" s="359"/>
      <c r="Z34" s="359"/>
      <c r="AA34" s="359"/>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row>
    <row r="35" spans="1:60" ht="38.25" x14ac:dyDescent="0.2">
      <c r="A35" s="22">
        <v>22</v>
      </c>
      <c r="B35" s="178" t="s">
        <v>305</v>
      </c>
      <c r="C35" s="178" t="s">
        <v>380</v>
      </c>
      <c r="D35" s="178" t="s">
        <v>41</v>
      </c>
      <c r="E35" s="36" t="str">
        <f t="shared" ref="E35:X35" si="16">IF(E34= "x","x","")</f>
        <v>x</v>
      </c>
      <c r="F35" s="36" t="str">
        <f t="shared" si="16"/>
        <v>x</v>
      </c>
      <c r="G35" s="36" t="str">
        <f t="shared" si="16"/>
        <v>x</v>
      </c>
      <c r="H35" s="36" t="str">
        <f t="shared" si="16"/>
        <v>x</v>
      </c>
      <c r="I35" s="36" t="str">
        <f t="shared" si="16"/>
        <v>x</v>
      </c>
      <c r="J35" s="36" t="str">
        <f t="shared" si="16"/>
        <v>x</v>
      </c>
      <c r="K35" s="36" t="str">
        <f t="shared" si="16"/>
        <v>x</v>
      </c>
      <c r="L35" s="36" t="str">
        <f t="shared" si="16"/>
        <v>x</v>
      </c>
      <c r="M35" s="36" t="str">
        <f t="shared" si="16"/>
        <v>x</v>
      </c>
      <c r="N35" s="36" t="str">
        <f t="shared" si="16"/>
        <v>x</v>
      </c>
      <c r="O35" s="36" t="str">
        <f t="shared" si="16"/>
        <v>x</v>
      </c>
      <c r="P35" s="36" t="str">
        <f t="shared" si="16"/>
        <v>x</v>
      </c>
      <c r="Q35" s="36" t="str">
        <f t="shared" si="16"/>
        <v>x</v>
      </c>
      <c r="R35" s="36" t="str">
        <f t="shared" si="16"/>
        <v>x</v>
      </c>
      <c r="S35" s="36" t="str">
        <f t="shared" si="16"/>
        <v>x</v>
      </c>
      <c r="T35" s="36" t="str">
        <f t="shared" si="16"/>
        <v>x</v>
      </c>
      <c r="U35" s="36" t="str">
        <f t="shared" si="16"/>
        <v>x</v>
      </c>
      <c r="V35" s="36" t="str">
        <f t="shared" si="16"/>
        <v>x</v>
      </c>
      <c r="W35" s="36" t="str">
        <f t="shared" si="16"/>
        <v>x</v>
      </c>
      <c r="X35" s="36" t="str">
        <f t="shared" si="16"/>
        <v>x</v>
      </c>
      <c r="Y35" s="359"/>
      <c r="Z35" s="359"/>
      <c r="AA35" s="359"/>
      <c r="AB35" s="7" t="str">
        <f t="shared" ref="AB35:AG35" si="17">IF(AB34 = "n","x","")</f>
        <v/>
      </c>
      <c r="AC35" s="7" t="str">
        <f t="shared" si="17"/>
        <v/>
      </c>
      <c r="AD35" s="7" t="str">
        <f t="shared" si="17"/>
        <v/>
      </c>
      <c r="AE35" s="7" t="str">
        <f t="shared" si="17"/>
        <v/>
      </c>
      <c r="AF35" s="7" t="str">
        <f t="shared" si="17"/>
        <v/>
      </c>
      <c r="AG35" s="7" t="str">
        <f t="shared" si="17"/>
        <v/>
      </c>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row>
    <row r="36" spans="1:60" ht="38.25" x14ac:dyDescent="0.2">
      <c r="A36" s="4">
        <v>23</v>
      </c>
      <c r="B36" s="228" t="s">
        <v>432</v>
      </c>
      <c r="C36" s="240" t="s">
        <v>380</v>
      </c>
      <c r="D36" s="178" t="s">
        <v>172</v>
      </c>
      <c r="E36" s="36" t="str">
        <f t="shared" ref="E36:X36" si="18">IF(E34= "x","x","")</f>
        <v>x</v>
      </c>
      <c r="F36" s="36" t="str">
        <f t="shared" si="18"/>
        <v>x</v>
      </c>
      <c r="G36" s="36" t="str">
        <f t="shared" si="18"/>
        <v>x</v>
      </c>
      <c r="H36" s="36" t="str">
        <f t="shared" si="18"/>
        <v>x</v>
      </c>
      <c r="I36" s="36" t="str">
        <f t="shared" si="18"/>
        <v>x</v>
      </c>
      <c r="J36" s="36" t="str">
        <f t="shared" si="18"/>
        <v>x</v>
      </c>
      <c r="K36" s="36" t="str">
        <f t="shared" si="18"/>
        <v>x</v>
      </c>
      <c r="L36" s="36" t="str">
        <f t="shared" si="18"/>
        <v>x</v>
      </c>
      <c r="M36" s="36" t="str">
        <f t="shared" si="18"/>
        <v>x</v>
      </c>
      <c r="N36" s="36" t="str">
        <f t="shared" si="18"/>
        <v>x</v>
      </c>
      <c r="O36" s="36" t="str">
        <f t="shared" si="18"/>
        <v>x</v>
      </c>
      <c r="P36" s="36" t="str">
        <f t="shared" si="18"/>
        <v>x</v>
      </c>
      <c r="Q36" s="36" t="str">
        <f t="shared" si="18"/>
        <v>x</v>
      </c>
      <c r="R36" s="36" t="str">
        <f t="shared" si="18"/>
        <v>x</v>
      </c>
      <c r="S36" s="36" t="str">
        <f t="shared" si="18"/>
        <v>x</v>
      </c>
      <c r="T36" s="36" t="str">
        <f t="shared" si="18"/>
        <v>x</v>
      </c>
      <c r="U36" s="36" t="str">
        <f t="shared" si="18"/>
        <v>x</v>
      </c>
      <c r="V36" s="36" t="str">
        <f t="shared" si="18"/>
        <v>x</v>
      </c>
      <c r="W36" s="36" t="str">
        <f t="shared" si="18"/>
        <v>x</v>
      </c>
      <c r="X36" s="36" t="str">
        <f t="shared" si="18"/>
        <v>x</v>
      </c>
      <c r="Y36" s="359"/>
      <c r="Z36" s="359"/>
      <c r="AA36" s="359"/>
      <c r="AB36" s="7" t="str">
        <f t="shared" ref="AB36:AG36" si="19">IF(AB35 = "n","x","")</f>
        <v/>
      </c>
      <c r="AC36" s="7" t="str">
        <f t="shared" si="19"/>
        <v/>
      </c>
      <c r="AD36" s="7" t="str">
        <f t="shared" si="19"/>
        <v/>
      </c>
      <c r="AE36" s="7" t="str">
        <f t="shared" si="19"/>
        <v/>
      </c>
      <c r="AF36" s="7" t="str">
        <f t="shared" si="19"/>
        <v/>
      </c>
      <c r="AG36" s="7" t="str">
        <f t="shared" si="19"/>
        <v/>
      </c>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row>
    <row r="37" spans="1:60" ht="38.25" x14ac:dyDescent="0.2">
      <c r="A37" s="22">
        <v>24</v>
      </c>
      <c r="B37" s="178" t="s">
        <v>433</v>
      </c>
      <c r="C37" s="240" t="s">
        <v>380</v>
      </c>
      <c r="D37" s="178" t="s">
        <v>172</v>
      </c>
      <c r="E37" s="36" t="str">
        <f t="shared" ref="E37:X37" si="20">IF(OR(E34= "x", E35="n"),"x","")</f>
        <v>x</v>
      </c>
      <c r="F37" s="36" t="str">
        <f t="shared" si="20"/>
        <v>x</v>
      </c>
      <c r="G37" s="36" t="str">
        <f t="shared" si="20"/>
        <v>x</v>
      </c>
      <c r="H37" s="36" t="str">
        <f t="shared" si="20"/>
        <v>x</v>
      </c>
      <c r="I37" s="36" t="str">
        <f t="shared" si="20"/>
        <v>x</v>
      </c>
      <c r="J37" s="36" t="str">
        <f t="shared" si="20"/>
        <v>x</v>
      </c>
      <c r="K37" s="36" t="str">
        <f t="shared" si="20"/>
        <v>x</v>
      </c>
      <c r="L37" s="36" t="str">
        <f t="shared" si="20"/>
        <v>x</v>
      </c>
      <c r="M37" s="36" t="str">
        <f t="shared" si="20"/>
        <v>x</v>
      </c>
      <c r="N37" s="36" t="str">
        <f t="shared" si="20"/>
        <v>x</v>
      </c>
      <c r="O37" s="36" t="str">
        <f t="shared" si="20"/>
        <v>x</v>
      </c>
      <c r="P37" s="36" t="str">
        <f t="shared" si="20"/>
        <v>x</v>
      </c>
      <c r="Q37" s="36" t="str">
        <f t="shared" si="20"/>
        <v>x</v>
      </c>
      <c r="R37" s="36" t="str">
        <f t="shared" si="20"/>
        <v>x</v>
      </c>
      <c r="S37" s="36" t="str">
        <f t="shared" si="20"/>
        <v>x</v>
      </c>
      <c r="T37" s="36" t="str">
        <f t="shared" si="20"/>
        <v>x</v>
      </c>
      <c r="U37" s="36" t="str">
        <f t="shared" si="20"/>
        <v>x</v>
      </c>
      <c r="V37" s="36" t="str">
        <f t="shared" si="20"/>
        <v>x</v>
      </c>
      <c r="W37" s="36" t="str">
        <f t="shared" si="20"/>
        <v>x</v>
      </c>
      <c r="X37" s="36" t="str">
        <f t="shared" si="20"/>
        <v>x</v>
      </c>
      <c r="Y37" s="359"/>
      <c r="Z37" s="359"/>
      <c r="AA37" s="359"/>
      <c r="AB37" s="7"/>
      <c r="AC37" s="7"/>
      <c r="AD37" s="7"/>
      <c r="AE37" s="7"/>
      <c r="AF37" s="7"/>
      <c r="AG37" s="7"/>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row>
    <row r="38" spans="1:60" ht="38.25" x14ac:dyDescent="0.2">
      <c r="A38" s="22">
        <v>25</v>
      </c>
      <c r="B38" s="178" t="s">
        <v>145</v>
      </c>
      <c r="C38" s="240" t="s">
        <v>380</v>
      </c>
      <c r="D38" s="178" t="s">
        <v>172</v>
      </c>
      <c r="E38" s="36" t="str">
        <f t="shared" ref="E38:X38" si="21">IF(OR(E34= "x", E35="n"),"x","")</f>
        <v>x</v>
      </c>
      <c r="F38" s="36" t="str">
        <f t="shared" si="21"/>
        <v>x</v>
      </c>
      <c r="G38" s="36" t="str">
        <f t="shared" si="21"/>
        <v>x</v>
      </c>
      <c r="H38" s="36" t="str">
        <f t="shared" si="21"/>
        <v>x</v>
      </c>
      <c r="I38" s="36" t="str">
        <f t="shared" si="21"/>
        <v>x</v>
      </c>
      <c r="J38" s="36" t="str">
        <f t="shared" si="21"/>
        <v>x</v>
      </c>
      <c r="K38" s="36" t="str">
        <f t="shared" si="21"/>
        <v>x</v>
      </c>
      <c r="L38" s="36" t="str">
        <f t="shared" si="21"/>
        <v>x</v>
      </c>
      <c r="M38" s="36" t="str">
        <f t="shared" si="21"/>
        <v>x</v>
      </c>
      <c r="N38" s="36" t="str">
        <f t="shared" si="21"/>
        <v>x</v>
      </c>
      <c r="O38" s="36" t="str">
        <f t="shared" si="21"/>
        <v>x</v>
      </c>
      <c r="P38" s="36" t="str">
        <f t="shared" si="21"/>
        <v>x</v>
      </c>
      <c r="Q38" s="36" t="str">
        <f t="shared" si="21"/>
        <v>x</v>
      </c>
      <c r="R38" s="36" t="str">
        <f t="shared" si="21"/>
        <v>x</v>
      </c>
      <c r="S38" s="36" t="str">
        <f t="shared" si="21"/>
        <v>x</v>
      </c>
      <c r="T38" s="36" t="str">
        <f t="shared" si="21"/>
        <v>x</v>
      </c>
      <c r="U38" s="36" t="str">
        <f t="shared" si="21"/>
        <v>x</v>
      </c>
      <c r="V38" s="36" t="str">
        <f t="shared" si="21"/>
        <v>x</v>
      </c>
      <c r="W38" s="36" t="str">
        <f t="shared" si="21"/>
        <v>x</v>
      </c>
      <c r="X38" s="36" t="str">
        <f t="shared" si="21"/>
        <v>x</v>
      </c>
      <c r="Y38" s="359"/>
      <c r="Z38" s="359"/>
      <c r="AA38" s="359"/>
      <c r="AB38" s="7"/>
      <c r="AC38" s="7"/>
      <c r="AD38" s="7"/>
      <c r="AE38" s="7"/>
      <c r="AF38" s="7"/>
      <c r="AG38" s="7"/>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row>
    <row r="39" spans="1:60" ht="38.25" x14ac:dyDescent="0.2">
      <c r="A39" s="22">
        <v>26</v>
      </c>
      <c r="B39" s="178" t="s">
        <v>146</v>
      </c>
      <c r="C39" s="240" t="s">
        <v>380</v>
      </c>
      <c r="D39" s="178" t="s">
        <v>41</v>
      </c>
      <c r="E39" s="36" t="str">
        <f t="shared" ref="E39:X39" si="22">IF(OR(E34= "x", E35="n"),"x","")</f>
        <v>x</v>
      </c>
      <c r="F39" s="36" t="str">
        <f t="shared" si="22"/>
        <v>x</v>
      </c>
      <c r="G39" s="36" t="str">
        <f t="shared" si="22"/>
        <v>x</v>
      </c>
      <c r="H39" s="36" t="str">
        <f t="shared" si="22"/>
        <v>x</v>
      </c>
      <c r="I39" s="36" t="str">
        <f t="shared" si="22"/>
        <v>x</v>
      </c>
      <c r="J39" s="36" t="str">
        <f t="shared" si="22"/>
        <v>x</v>
      </c>
      <c r="K39" s="36" t="str">
        <f t="shared" si="22"/>
        <v>x</v>
      </c>
      <c r="L39" s="36" t="str">
        <f t="shared" si="22"/>
        <v>x</v>
      </c>
      <c r="M39" s="36" t="str">
        <f t="shared" si="22"/>
        <v>x</v>
      </c>
      <c r="N39" s="36" t="str">
        <f t="shared" si="22"/>
        <v>x</v>
      </c>
      <c r="O39" s="36" t="str">
        <f t="shared" si="22"/>
        <v>x</v>
      </c>
      <c r="P39" s="36" t="str">
        <f t="shared" si="22"/>
        <v>x</v>
      </c>
      <c r="Q39" s="36" t="str">
        <f t="shared" si="22"/>
        <v>x</v>
      </c>
      <c r="R39" s="36" t="str">
        <f t="shared" si="22"/>
        <v>x</v>
      </c>
      <c r="S39" s="36" t="str">
        <f t="shared" si="22"/>
        <v>x</v>
      </c>
      <c r="T39" s="36" t="str">
        <f t="shared" si="22"/>
        <v>x</v>
      </c>
      <c r="U39" s="36" t="str">
        <f t="shared" si="22"/>
        <v>x</v>
      </c>
      <c r="V39" s="36" t="str">
        <f t="shared" si="22"/>
        <v>x</v>
      </c>
      <c r="W39" s="36" t="str">
        <f t="shared" si="22"/>
        <v>x</v>
      </c>
      <c r="X39" s="36" t="str">
        <f t="shared" si="22"/>
        <v>x</v>
      </c>
      <c r="Y39" s="359"/>
      <c r="Z39" s="359"/>
      <c r="AA39" s="359"/>
      <c r="AB39" s="7"/>
      <c r="AC39" s="7"/>
      <c r="AD39" s="7"/>
      <c r="AE39" s="7"/>
      <c r="AF39" s="7"/>
      <c r="AG39" s="7"/>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row>
    <row r="40" spans="1:60" ht="38.25" x14ac:dyDescent="0.2">
      <c r="A40" s="4">
        <v>27</v>
      </c>
      <c r="B40" s="229" t="s">
        <v>306</v>
      </c>
      <c r="C40" s="178" t="s">
        <v>380</v>
      </c>
      <c r="D40" s="178" t="s">
        <v>173</v>
      </c>
      <c r="E40" s="36" t="str">
        <f t="shared" ref="E40:X40" si="23">IF(E34= "x","x", IF(E39="n","u",""))</f>
        <v>x</v>
      </c>
      <c r="F40" s="36" t="str">
        <f t="shared" si="23"/>
        <v>x</v>
      </c>
      <c r="G40" s="36" t="str">
        <f t="shared" si="23"/>
        <v>x</v>
      </c>
      <c r="H40" s="36" t="str">
        <f t="shared" si="23"/>
        <v>x</v>
      </c>
      <c r="I40" s="36" t="str">
        <f t="shared" si="23"/>
        <v>x</v>
      </c>
      <c r="J40" s="36" t="str">
        <f t="shared" si="23"/>
        <v>x</v>
      </c>
      <c r="K40" s="36" t="str">
        <f t="shared" si="23"/>
        <v>x</v>
      </c>
      <c r="L40" s="36" t="str">
        <f t="shared" si="23"/>
        <v>x</v>
      </c>
      <c r="M40" s="36" t="str">
        <f t="shared" si="23"/>
        <v>x</v>
      </c>
      <c r="N40" s="36" t="str">
        <f t="shared" si="23"/>
        <v>x</v>
      </c>
      <c r="O40" s="36" t="str">
        <f t="shared" si="23"/>
        <v>x</v>
      </c>
      <c r="P40" s="36" t="str">
        <f t="shared" si="23"/>
        <v>x</v>
      </c>
      <c r="Q40" s="36" t="str">
        <f t="shared" si="23"/>
        <v>x</v>
      </c>
      <c r="R40" s="36" t="str">
        <f t="shared" si="23"/>
        <v>x</v>
      </c>
      <c r="S40" s="36" t="str">
        <f t="shared" si="23"/>
        <v>x</v>
      </c>
      <c r="T40" s="36" t="str">
        <f t="shared" si="23"/>
        <v>x</v>
      </c>
      <c r="U40" s="36" t="str">
        <f t="shared" si="23"/>
        <v>x</v>
      </c>
      <c r="V40" s="36" t="str">
        <f t="shared" si="23"/>
        <v>x</v>
      </c>
      <c r="W40" s="36" t="str">
        <f t="shared" si="23"/>
        <v>x</v>
      </c>
      <c r="X40" s="36" t="str">
        <f t="shared" si="23"/>
        <v>x</v>
      </c>
      <c r="Y40" s="359"/>
      <c r="Z40" s="359"/>
      <c r="AA40" s="359"/>
      <c r="AB40" s="7" t="str">
        <f t="shared" ref="AB40:AG40" si="24">IF(AB34 = "n","x","")</f>
        <v/>
      </c>
      <c r="AC40" s="7" t="str">
        <f t="shared" si="24"/>
        <v/>
      </c>
      <c r="AD40" s="7" t="str">
        <f t="shared" si="24"/>
        <v/>
      </c>
      <c r="AE40" s="7" t="str">
        <f t="shared" si="24"/>
        <v/>
      </c>
      <c r="AF40" s="7" t="str">
        <f t="shared" si="24"/>
        <v/>
      </c>
      <c r="AG40" s="7" t="str">
        <f t="shared" si="24"/>
        <v/>
      </c>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row>
    <row r="41" spans="1:60" s="11" customFormat="1" x14ac:dyDescent="0.2">
      <c r="A41" s="216" t="s">
        <v>252</v>
      </c>
      <c r="B41" s="327"/>
      <c r="C41" s="321"/>
      <c r="D41" s="321"/>
      <c r="E41" s="36"/>
      <c r="F41" s="36"/>
      <c r="G41" s="36"/>
      <c r="H41" s="36"/>
      <c r="I41" s="36"/>
      <c r="J41" s="36"/>
      <c r="K41" s="36"/>
      <c r="L41" s="36"/>
      <c r="M41" s="36"/>
      <c r="N41" s="36"/>
      <c r="O41" s="36"/>
      <c r="P41" s="36"/>
      <c r="Q41" s="36"/>
      <c r="R41" s="36"/>
      <c r="S41" s="36"/>
      <c r="T41" s="36"/>
      <c r="U41" s="36"/>
      <c r="V41" s="36"/>
      <c r="W41" s="36"/>
      <c r="X41" s="36"/>
      <c r="Y41" s="359"/>
      <c r="Z41" s="359"/>
      <c r="AA41" s="359"/>
      <c r="AB41" s="7"/>
      <c r="AC41" s="7"/>
      <c r="AD41" s="7"/>
      <c r="AE41" s="7"/>
      <c r="AF41" s="7"/>
      <c r="AG41" s="7"/>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H41" s="2"/>
    </row>
    <row r="42" spans="1:60" s="15" customFormat="1" ht="15" x14ac:dyDescent="0.2">
      <c r="A42" s="237"/>
      <c r="B42" s="181" t="s">
        <v>29</v>
      </c>
      <c r="C42" s="238" t="s">
        <v>97</v>
      </c>
      <c r="D42" s="238" t="s">
        <v>0</v>
      </c>
      <c r="E42" s="55" t="s">
        <v>59</v>
      </c>
      <c r="F42" s="55" t="s">
        <v>59</v>
      </c>
      <c r="G42" s="55" t="s">
        <v>59</v>
      </c>
      <c r="H42" s="55" t="s">
        <v>59</v>
      </c>
      <c r="I42" s="55" t="s">
        <v>59</v>
      </c>
      <c r="J42" s="55" t="s">
        <v>59</v>
      </c>
      <c r="K42" s="55" t="s">
        <v>59</v>
      </c>
      <c r="L42" s="55" t="s">
        <v>59</v>
      </c>
      <c r="M42" s="55" t="s">
        <v>59</v>
      </c>
      <c r="N42" s="55" t="s">
        <v>59</v>
      </c>
      <c r="O42" s="55" t="s">
        <v>59</v>
      </c>
      <c r="P42" s="55" t="s">
        <v>59</v>
      </c>
      <c r="Q42" s="55" t="s">
        <v>59</v>
      </c>
      <c r="R42" s="55" t="s">
        <v>59</v>
      </c>
      <c r="S42" s="55" t="s">
        <v>59</v>
      </c>
      <c r="T42" s="55" t="s">
        <v>59</v>
      </c>
      <c r="U42" s="55" t="s">
        <v>59</v>
      </c>
      <c r="V42" s="55" t="s">
        <v>59</v>
      </c>
      <c r="W42" s="55" t="s">
        <v>59</v>
      </c>
      <c r="X42" s="55" t="s">
        <v>59</v>
      </c>
      <c r="Y42" s="362" t="s">
        <v>59</v>
      </c>
      <c r="Z42" s="362" t="s">
        <v>59</v>
      </c>
      <c r="AA42" s="362" t="s">
        <v>59</v>
      </c>
    </row>
    <row r="43" spans="1:60" ht="25.5" x14ac:dyDescent="0.2">
      <c r="A43" s="4">
        <v>28</v>
      </c>
      <c r="B43" s="178" t="s">
        <v>359</v>
      </c>
      <c r="C43" s="178" t="s">
        <v>178</v>
      </c>
      <c r="D43" s="178" t="s">
        <v>179</v>
      </c>
      <c r="E43" s="36" t="str">
        <f>IF(E$2="","x","")</f>
        <v>x</v>
      </c>
      <c r="F43" s="36" t="str">
        <f t="shared" ref="F43:X47" si="25">IF(F$2="","x","")</f>
        <v>x</v>
      </c>
      <c r="G43" s="36" t="str">
        <f t="shared" si="25"/>
        <v>x</v>
      </c>
      <c r="H43" s="36" t="str">
        <f t="shared" si="25"/>
        <v>x</v>
      </c>
      <c r="I43" s="36" t="str">
        <f t="shared" si="25"/>
        <v>x</v>
      </c>
      <c r="J43" s="36" t="str">
        <f t="shared" si="25"/>
        <v>x</v>
      </c>
      <c r="K43" s="36" t="str">
        <f t="shared" si="25"/>
        <v>x</v>
      </c>
      <c r="L43" s="36" t="str">
        <f t="shared" si="25"/>
        <v>x</v>
      </c>
      <c r="M43" s="36" t="str">
        <f t="shared" si="25"/>
        <v>x</v>
      </c>
      <c r="N43" s="36" t="str">
        <f t="shared" si="25"/>
        <v>x</v>
      </c>
      <c r="O43" s="36" t="str">
        <f t="shared" si="25"/>
        <v>x</v>
      </c>
      <c r="P43" s="36" t="str">
        <f t="shared" si="25"/>
        <v>x</v>
      </c>
      <c r="Q43" s="36" t="str">
        <f t="shared" si="25"/>
        <v>x</v>
      </c>
      <c r="R43" s="36" t="str">
        <f t="shared" si="25"/>
        <v>x</v>
      </c>
      <c r="S43" s="36" t="str">
        <f t="shared" si="25"/>
        <v>x</v>
      </c>
      <c r="T43" s="36" t="str">
        <f t="shared" si="25"/>
        <v>x</v>
      </c>
      <c r="U43" s="36" t="str">
        <f t="shared" si="25"/>
        <v>x</v>
      </c>
      <c r="V43" s="36" t="str">
        <f t="shared" si="25"/>
        <v>x</v>
      </c>
      <c r="W43" s="36" t="str">
        <f t="shared" si="25"/>
        <v>x</v>
      </c>
      <c r="X43" s="36" t="str">
        <f t="shared" si="25"/>
        <v>x</v>
      </c>
      <c r="Y43" s="359"/>
      <c r="Z43" s="359"/>
      <c r="AA43" s="359"/>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row>
    <row r="44" spans="1:60" ht="38.25" x14ac:dyDescent="0.2">
      <c r="A44" s="4">
        <v>29</v>
      </c>
      <c r="B44" s="178" t="s">
        <v>360</v>
      </c>
      <c r="C44" s="178" t="s">
        <v>178</v>
      </c>
      <c r="D44" s="178" t="s">
        <v>174</v>
      </c>
      <c r="E44" s="36" t="str">
        <f t="shared" ref="E44:T47" si="26">IF(E$2="","x","")</f>
        <v>x</v>
      </c>
      <c r="F44" s="36" t="str">
        <f t="shared" si="26"/>
        <v>x</v>
      </c>
      <c r="G44" s="36" t="str">
        <f t="shared" si="26"/>
        <v>x</v>
      </c>
      <c r="H44" s="36" t="str">
        <f t="shared" si="26"/>
        <v>x</v>
      </c>
      <c r="I44" s="36" t="str">
        <f t="shared" si="26"/>
        <v>x</v>
      </c>
      <c r="J44" s="36" t="str">
        <f t="shared" si="26"/>
        <v>x</v>
      </c>
      <c r="K44" s="36" t="str">
        <f t="shared" si="26"/>
        <v>x</v>
      </c>
      <c r="L44" s="36" t="str">
        <f t="shared" si="26"/>
        <v>x</v>
      </c>
      <c r="M44" s="36" t="str">
        <f t="shared" si="26"/>
        <v>x</v>
      </c>
      <c r="N44" s="36" t="str">
        <f t="shared" si="26"/>
        <v>x</v>
      </c>
      <c r="O44" s="36" t="str">
        <f t="shared" si="26"/>
        <v>x</v>
      </c>
      <c r="P44" s="36" t="str">
        <f t="shared" si="26"/>
        <v>x</v>
      </c>
      <c r="Q44" s="36" t="str">
        <f t="shared" si="26"/>
        <v>x</v>
      </c>
      <c r="R44" s="36" t="str">
        <f t="shared" si="26"/>
        <v>x</v>
      </c>
      <c r="S44" s="36" t="str">
        <f t="shared" si="26"/>
        <v>x</v>
      </c>
      <c r="T44" s="36" t="str">
        <f t="shared" si="26"/>
        <v>x</v>
      </c>
      <c r="U44" s="36" t="str">
        <f t="shared" si="25"/>
        <v>x</v>
      </c>
      <c r="V44" s="36" t="str">
        <f t="shared" si="25"/>
        <v>x</v>
      </c>
      <c r="W44" s="36" t="str">
        <f t="shared" si="25"/>
        <v>x</v>
      </c>
      <c r="X44" s="36" t="str">
        <f t="shared" si="25"/>
        <v>x</v>
      </c>
      <c r="Y44" s="359"/>
      <c r="Z44" s="359"/>
      <c r="AA44" s="359"/>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row>
    <row r="45" spans="1:60" ht="178.5" x14ac:dyDescent="0.2">
      <c r="A45" s="4">
        <v>30</v>
      </c>
      <c r="B45" s="178" t="s">
        <v>358</v>
      </c>
      <c r="C45" s="178" t="s">
        <v>175</v>
      </c>
      <c r="D45" s="178" t="s">
        <v>176</v>
      </c>
      <c r="E45" s="36" t="str">
        <f t="shared" si="26"/>
        <v>x</v>
      </c>
      <c r="F45" s="36" t="str">
        <f t="shared" si="25"/>
        <v>x</v>
      </c>
      <c r="G45" s="36" t="str">
        <f t="shared" si="25"/>
        <v>x</v>
      </c>
      <c r="H45" s="36" t="str">
        <f t="shared" si="25"/>
        <v>x</v>
      </c>
      <c r="I45" s="36" t="str">
        <f t="shared" si="25"/>
        <v>x</v>
      </c>
      <c r="J45" s="36" t="str">
        <f t="shared" si="25"/>
        <v>x</v>
      </c>
      <c r="K45" s="36" t="str">
        <f t="shared" si="25"/>
        <v>x</v>
      </c>
      <c r="L45" s="36" t="str">
        <f t="shared" si="25"/>
        <v>x</v>
      </c>
      <c r="M45" s="36" t="str">
        <f t="shared" si="25"/>
        <v>x</v>
      </c>
      <c r="N45" s="36" t="str">
        <f t="shared" si="25"/>
        <v>x</v>
      </c>
      <c r="O45" s="36" t="str">
        <f t="shared" si="25"/>
        <v>x</v>
      </c>
      <c r="P45" s="36" t="str">
        <f t="shared" si="25"/>
        <v>x</v>
      </c>
      <c r="Q45" s="36" t="str">
        <f t="shared" si="25"/>
        <v>x</v>
      </c>
      <c r="R45" s="36" t="str">
        <f t="shared" si="25"/>
        <v>x</v>
      </c>
      <c r="S45" s="36" t="str">
        <f t="shared" si="25"/>
        <v>x</v>
      </c>
      <c r="T45" s="36" t="str">
        <f t="shared" si="25"/>
        <v>x</v>
      </c>
      <c r="U45" s="36" t="str">
        <f t="shared" si="25"/>
        <v>x</v>
      </c>
      <c r="V45" s="36" t="str">
        <f t="shared" si="25"/>
        <v>x</v>
      </c>
      <c r="W45" s="36" t="str">
        <f t="shared" si="25"/>
        <v>x</v>
      </c>
      <c r="X45" s="36" t="str">
        <f t="shared" si="25"/>
        <v>x</v>
      </c>
      <c r="Y45" s="359"/>
      <c r="Z45" s="359"/>
      <c r="AA45" s="359"/>
      <c r="AB45" s="7" t="str">
        <f t="shared" ref="AB45:AF45" si="27">IF(AB43 = "n","x","")</f>
        <v/>
      </c>
      <c r="AC45" s="7" t="str">
        <f t="shared" si="27"/>
        <v/>
      </c>
      <c r="AD45" s="7" t="str">
        <f t="shared" si="27"/>
        <v/>
      </c>
      <c r="AE45" s="7" t="str">
        <f t="shared" si="27"/>
        <v/>
      </c>
      <c r="AF45" s="7" t="str">
        <f t="shared" si="27"/>
        <v/>
      </c>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row>
    <row r="46" spans="1:60" ht="51" x14ac:dyDescent="0.2">
      <c r="A46" s="4">
        <v>31</v>
      </c>
      <c r="B46" s="178" t="s">
        <v>361</v>
      </c>
      <c r="C46" s="178" t="s">
        <v>177</v>
      </c>
      <c r="D46" s="178" t="s">
        <v>21</v>
      </c>
      <c r="E46" s="36" t="str">
        <f t="shared" si="26"/>
        <v>x</v>
      </c>
      <c r="F46" s="36" t="str">
        <f t="shared" si="25"/>
        <v>x</v>
      </c>
      <c r="G46" s="36" t="str">
        <f t="shared" si="25"/>
        <v>x</v>
      </c>
      <c r="H46" s="36" t="str">
        <f t="shared" si="25"/>
        <v>x</v>
      </c>
      <c r="I46" s="36" t="str">
        <f t="shared" si="25"/>
        <v>x</v>
      </c>
      <c r="J46" s="36" t="str">
        <f t="shared" si="25"/>
        <v>x</v>
      </c>
      <c r="K46" s="36" t="str">
        <f t="shared" si="25"/>
        <v>x</v>
      </c>
      <c r="L46" s="36" t="str">
        <f t="shared" si="25"/>
        <v>x</v>
      </c>
      <c r="M46" s="36" t="str">
        <f t="shared" si="25"/>
        <v>x</v>
      </c>
      <c r="N46" s="36" t="str">
        <f t="shared" si="25"/>
        <v>x</v>
      </c>
      <c r="O46" s="36" t="str">
        <f t="shared" si="25"/>
        <v>x</v>
      </c>
      <c r="P46" s="36" t="str">
        <f t="shared" si="25"/>
        <v>x</v>
      </c>
      <c r="Q46" s="36" t="str">
        <f t="shared" si="25"/>
        <v>x</v>
      </c>
      <c r="R46" s="36" t="str">
        <f t="shared" si="25"/>
        <v>x</v>
      </c>
      <c r="S46" s="36" t="str">
        <f t="shared" si="25"/>
        <v>x</v>
      </c>
      <c r="T46" s="36" t="str">
        <f t="shared" si="25"/>
        <v>x</v>
      </c>
      <c r="U46" s="36" t="str">
        <f t="shared" si="25"/>
        <v>x</v>
      </c>
      <c r="V46" s="36" t="str">
        <f t="shared" si="25"/>
        <v>x</v>
      </c>
      <c r="W46" s="36" t="str">
        <f t="shared" si="25"/>
        <v>x</v>
      </c>
      <c r="X46" s="36" t="str">
        <f t="shared" si="25"/>
        <v>x</v>
      </c>
      <c r="Y46" s="359"/>
      <c r="Z46" s="359"/>
      <c r="AA46" s="359"/>
      <c r="AB46" s="7"/>
      <c r="AC46" s="7"/>
      <c r="AD46" s="7"/>
      <c r="AE46" s="7"/>
      <c r="AF46" s="7"/>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row>
    <row r="47" spans="1:60" ht="25.5" x14ac:dyDescent="0.2">
      <c r="A47" s="22">
        <v>32</v>
      </c>
      <c r="B47" s="228" t="s">
        <v>307</v>
      </c>
      <c r="C47" s="178" t="s">
        <v>170</v>
      </c>
      <c r="D47" s="178" t="s">
        <v>180</v>
      </c>
      <c r="E47" s="36" t="str">
        <f t="shared" si="26"/>
        <v>x</v>
      </c>
      <c r="F47" s="36" t="str">
        <f t="shared" si="25"/>
        <v>x</v>
      </c>
      <c r="G47" s="36" t="str">
        <f t="shared" si="25"/>
        <v>x</v>
      </c>
      <c r="H47" s="36" t="str">
        <f t="shared" si="25"/>
        <v>x</v>
      </c>
      <c r="I47" s="36" t="str">
        <f t="shared" si="25"/>
        <v>x</v>
      </c>
      <c r="J47" s="36" t="str">
        <f t="shared" si="25"/>
        <v>x</v>
      </c>
      <c r="K47" s="36" t="str">
        <f t="shared" si="25"/>
        <v>x</v>
      </c>
      <c r="L47" s="36" t="str">
        <f t="shared" si="25"/>
        <v>x</v>
      </c>
      <c r="M47" s="36" t="str">
        <f t="shared" si="25"/>
        <v>x</v>
      </c>
      <c r="N47" s="36" t="str">
        <f t="shared" si="25"/>
        <v>x</v>
      </c>
      <c r="O47" s="36" t="str">
        <f t="shared" si="25"/>
        <v>x</v>
      </c>
      <c r="P47" s="36" t="str">
        <f t="shared" si="25"/>
        <v>x</v>
      </c>
      <c r="Q47" s="36" t="str">
        <f t="shared" si="25"/>
        <v>x</v>
      </c>
      <c r="R47" s="36" t="str">
        <f t="shared" si="25"/>
        <v>x</v>
      </c>
      <c r="S47" s="36" t="str">
        <f t="shared" si="25"/>
        <v>x</v>
      </c>
      <c r="T47" s="36" t="str">
        <f t="shared" si="25"/>
        <v>x</v>
      </c>
      <c r="U47" s="36" t="str">
        <f t="shared" si="25"/>
        <v>x</v>
      </c>
      <c r="V47" s="36" t="str">
        <f t="shared" si="25"/>
        <v>x</v>
      </c>
      <c r="W47" s="36" t="str">
        <f t="shared" si="25"/>
        <v>x</v>
      </c>
      <c r="X47" s="36" t="str">
        <f t="shared" si="25"/>
        <v>x</v>
      </c>
      <c r="Y47" s="359"/>
      <c r="Z47" s="359"/>
      <c r="AA47" s="359"/>
      <c r="AB47" s="7" t="str">
        <f t="shared" ref="AB47:AM47" si="28">IF(AB43 = "n","x","")</f>
        <v/>
      </c>
      <c r="AC47" s="7" t="str">
        <f t="shared" si="28"/>
        <v/>
      </c>
      <c r="AD47" s="7" t="str">
        <f t="shared" si="28"/>
        <v/>
      </c>
      <c r="AE47" s="7" t="str">
        <f t="shared" si="28"/>
        <v/>
      </c>
      <c r="AF47" s="7" t="str">
        <f t="shared" si="28"/>
        <v/>
      </c>
      <c r="AG47" s="7" t="str">
        <f t="shared" si="28"/>
        <v/>
      </c>
      <c r="AH47" s="7" t="str">
        <f t="shared" si="28"/>
        <v/>
      </c>
      <c r="AI47" s="7" t="str">
        <f t="shared" si="28"/>
        <v/>
      </c>
      <c r="AJ47" s="7" t="str">
        <f t="shared" si="28"/>
        <v/>
      </c>
      <c r="AK47" s="7" t="str">
        <f t="shared" si="28"/>
        <v/>
      </c>
      <c r="AL47" s="7" t="str">
        <f t="shared" si="28"/>
        <v/>
      </c>
      <c r="AM47" s="7" t="str">
        <f t="shared" si="28"/>
        <v/>
      </c>
      <c r="AN47" s="12"/>
      <c r="AO47" s="12"/>
      <c r="AP47" s="12"/>
      <c r="AQ47" s="12"/>
      <c r="AR47" s="12"/>
      <c r="AS47" s="12"/>
      <c r="AT47" s="12"/>
      <c r="AU47" s="12"/>
      <c r="AV47" s="12"/>
      <c r="AW47" s="12"/>
      <c r="AX47" s="12"/>
      <c r="AY47" s="12"/>
      <c r="AZ47" s="12"/>
      <c r="BA47" s="12"/>
      <c r="BB47" s="12"/>
      <c r="BC47" s="12"/>
      <c r="BD47" s="12"/>
      <c r="BE47" s="12"/>
      <c r="BF47" s="12"/>
    </row>
    <row r="48" spans="1:60" s="11" customFormat="1" x14ac:dyDescent="0.2">
      <c r="A48" s="236" t="s">
        <v>252</v>
      </c>
      <c r="B48" s="229"/>
      <c r="C48" s="228"/>
      <c r="D48" s="228"/>
      <c r="E48" s="36"/>
      <c r="F48" s="36"/>
      <c r="G48" s="36"/>
      <c r="H48" s="36"/>
      <c r="I48" s="36"/>
      <c r="J48" s="36"/>
      <c r="K48" s="36"/>
      <c r="L48" s="36"/>
      <c r="M48" s="36"/>
      <c r="N48" s="36"/>
      <c r="O48" s="36"/>
      <c r="P48" s="36"/>
      <c r="Q48" s="36"/>
      <c r="R48" s="36"/>
      <c r="S48" s="36"/>
      <c r="T48" s="36"/>
      <c r="U48" s="36"/>
      <c r="V48" s="36"/>
      <c r="W48" s="36"/>
      <c r="X48" s="36"/>
      <c r="Y48" s="359"/>
      <c r="Z48" s="359"/>
      <c r="AA48" s="359"/>
      <c r="AB48" s="7"/>
      <c r="AC48" s="7"/>
      <c r="AD48" s="7"/>
      <c r="AE48" s="7"/>
      <c r="AF48" s="7"/>
      <c r="AG48" s="7"/>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H48" s="2"/>
    </row>
    <row r="49" spans="1:69" s="15" customFormat="1" ht="15" x14ac:dyDescent="0.2">
      <c r="A49" s="237"/>
      <c r="B49" s="181" t="s">
        <v>8</v>
      </c>
      <c r="C49" s="238" t="s">
        <v>97</v>
      </c>
      <c r="D49" s="238" t="s">
        <v>0</v>
      </c>
      <c r="E49" s="55" t="s">
        <v>59</v>
      </c>
      <c r="F49" s="55" t="s">
        <v>59</v>
      </c>
      <c r="G49" s="55" t="s">
        <v>59</v>
      </c>
      <c r="H49" s="55" t="s">
        <v>59</v>
      </c>
      <c r="I49" s="55" t="s">
        <v>59</v>
      </c>
      <c r="J49" s="55" t="s">
        <v>59</v>
      </c>
      <c r="K49" s="55" t="s">
        <v>59</v>
      </c>
      <c r="L49" s="55" t="s">
        <v>59</v>
      </c>
      <c r="M49" s="55" t="s">
        <v>59</v>
      </c>
      <c r="N49" s="55" t="s">
        <v>59</v>
      </c>
      <c r="O49" s="55" t="s">
        <v>59</v>
      </c>
      <c r="P49" s="55" t="s">
        <v>59</v>
      </c>
      <c r="Q49" s="55" t="s">
        <v>59</v>
      </c>
      <c r="R49" s="55" t="s">
        <v>59</v>
      </c>
      <c r="S49" s="55" t="s">
        <v>59</v>
      </c>
      <c r="T49" s="55" t="s">
        <v>59</v>
      </c>
      <c r="U49" s="55" t="s">
        <v>59</v>
      </c>
      <c r="V49" s="55" t="s">
        <v>59</v>
      </c>
      <c r="W49" s="55" t="s">
        <v>59</v>
      </c>
      <c r="X49" s="55" t="s">
        <v>59</v>
      </c>
      <c r="Y49" s="362" t="s">
        <v>59</v>
      </c>
      <c r="Z49" s="362" t="s">
        <v>59</v>
      </c>
      <c r="AA49" s="362" t="s">
        <v>59</v>
      </c>
    </row>
    <row r="50" spans="1:69" s="11" customFormat="1" ht="38.25" x14ac:dyDescent="0.2">
      <c r="A50" s="4">
        <v>33</v>
      </c>
      <c r="B50" s="178" t="s">
        <v>391</v>
      </c>
      <c r="C50" s="178" t="s">
        <v>181</v>
      </c>
      <c r="D50" s="178" t="s">
        <v>22</v>
      </c>
      <c r="E50" s="36" t="str">
        <f t="shared" ref="E50:X50" si="29">IF(E$2="","x","")</f>
        <v>x</v>
      </c>
      <c r="F50" s="36" t="str">
        <f t="shared" si="29"/>
        <v>x</v>
      </c>
      <c r="G50" s="36" t="str">
        <f t="shared" si="29"/>
        <v>x</v>
      </c>
      <c r="H50" s="36" t="str">
        <f t="shared" si="29"/>
        <v>x</v>
      </c>
      <c r="I50" s="36" t="str">
        <f t="shared" si="29"/>
        <v>x</v>
      </c>
      <c r="J50" s="36" t="str">
        <f t="shared" si="29"/>
        <v>x</v>
      </c>
      <c r="K50" s="36" t="str">
        <f t="shared" si="29"/>
        <v>x</v>
      </c>
      <c r="L50" s="36" t="str">
        <f t="shared" si="29"/>
        <v>x</v>
      </c>
      <c r="M50" s="36" t="str">
        <f t="shared" si="29"/>
        <v>x</v>
      </c>
      <c r="N50" s="36" t="str">
        <f t="shared" si="29"/>
        <v>x</v>
      </c>
      <c r="O50" s="36" t="str">
        <f t="shared" si="29"/>
        <v>x</v>
      </c>
      <c r="P50" s="36" t="str">
        <f t="shared" si="29"/>
        <v>x</v>
      </c>
      <c r="Q50" s="36" t="str">
        <f t="shared" si="29"/>
        <v>x</v>
      </c>
      <c r="R50" s="36" t="str">
        <f t="shared" si="29"/>
        <v>x</v>
      </c>
      <c r="S50" s="36" t="str">
        <f t="shared" si="29"/>
        <v>x</v>
      </c>
      <c r="T50" s="36" t="str">
        <f t="shared" si="29"/>
        <v>x</v>
      </c>
      <c r="U50" s="36" t="str">
        <f t="shared" si="29"/>
        <v>x</v>
      </c>
      <c r="V50" s="36" t="str">
        <f t="shared" si="29"/>
        <v>x</v>
      </c>
      <c r="W50" s="36" t="str">
        <f t="shared" si="29"/>
        <v>x</v>
      </c>
      <c r="X50" s="36" t="str">
        <f t="shared" si="29"/>
        <v>x</v>
      </c>
      <c r="Y50" s="359"/>
      <c r="Z50" s="359"/>
      <c r="AA50" s="35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H50" s="2"/>
    </row>
    <row r="51" spans="1:69" s="11" customFormat="1" x14ac:dyDescent="0.2">
      <c r="A51" s="239" t="s">
        <v>252</v>
      </c>
      <c r="B51" s="179"/>
      <c r="C51" s="178"/>
      <c r="D51" s="178"/>
      <c r="E51" s="36"/>
      <c r="F51" s="36"/>
      <c r="G51" s="36"/>
      <c r="H51" s="36"/>
      <c r="I51" s="36"/>
      <c r="J51" s="36"/>
      <c r="K51" s="36"/>
      <c r="L51" s="36"/>
      <c r="M51" s="36"/>
      <c r="N51" s="36"/>
      <c r="O51" s="36"/>
      <c r="P51" s="36"/>
      <c r="Q51" s="36"/>
      <c r="R51" s="36"/>
      <c r="S51" s="36"/>
      <c r="T51" s="36"/>
      <c r="U51" s="36"/>
      <c r="V51" s="36"/>
      <c r="W51" s="36"/>
      <c r="X51" s="36"/>
      <c r="Y51" s="359"/>
      <c r="Z51" s="359"/>
      <c r="AA51" s="359"/>
      <c r="AB51" s="7"/>
      <c r="AC51" s="7"/>
      <c r="AD51" s="7"/>
      <c r="AE51" s="7"/>
      <c r="AF51" s="7"/>
      <c r="AG51" s="7"/>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H51" s="2"/>
    </row>
    <row r="52" spans="1:69" s="15" customFormat="1" ht="15" x14ac:dyDescent="0.2">
      <c r="A52" s="237"/>
      <c r="B52" s="181" t="s">
        <v>81</v>
      </c>
      <c r="C52" s="238" t="s">
        <v>97</v>
      </c>
      <c r="D52" s="238" t="s">
        <v>0</v>
      </c>
      <c r="E52" s="55" t="s">
        <v>59</v>
      </c>
      <c r="F52" s="55" t="s">
        <v>59</v>
      </c>
      <c r="G52" s="55" t="s">
        <v>59</v>
      </c>
      <c r="H52" s="55" t="s">
        <v>59</v>
      </c>
      <c r="I52" s="55" t="s">
        <v>59</v>
      </c>
      <c r="J52" s="55" t="s">
        <v>59</v>
      </c>
      <c r="K52" s="55" t="s">
        <v>59</v>
      </c>
      <c r="L52" s="55" t="s">
        <v>59</v>
      </c>
      <c r="M52" s="55" t="s">
        <v>59</v>
      </c>
      <c r="N52" s="55" t="s">
        <v>59</v>
      </c>
      <c r="O52" s="55" t="s">
        <v>59</v>
      </c>
      <c r="P52" s="55" t="s">
        <v>59</v>
      </c>
      <c r="Q52" s="55" t="s">
        <v>59</v>
      </c>
      <c r="R52" s="55" t="s">
        <v>59</v>
      </c>
      <c r="S52" s="55" t="s">
        <v>59</v>
      </c>
      <c r="T52" s="55" t="s">
        <v>59</v>
      </c>
      <c r="U52" s="55" t="s">
        <v>59</v>
      </c>
      <c r="V52" s="55" t="s">
        <v>59</v>
      </c>
      <c r="W52" s="55" t="s">
        <v>59</v>
      </c>
      <c r="X52" s="55" t="s">
        <v>59</v>
      </c>
      <c r="Y52" s="362" t="s">
        <v>59</v>
      </c>
      <c r="Z52" s="362" t="s">
        <v>59</v>
      </c>
      <c r="AA52" s="362" t="s">
        <v>59</v>
      </c>
    </row>
    <row r="53" spans="1:69" s="11" customFormat="1" ht="51" x14ac:dyDescent="0.2">
      <c r="A53" s="239">
        <v>34</v>
      </c>
      <c r="B53" s="178" t="s">
        <v>308</v>
      </c>
      <c r="C53" s="178" t="s">
        <v>182</v>
      </c>
      <c r="D53" s="178" t="s">
        <v>309</v>
      </c>
      <c r="E53" s="64" t="str">
        <f>IF(OR(Sample!B78=1, Sample!B78=3),"y","x")</f>
        <v>x</v>
      </c>
      <c r="F53" s="64" t="str">
        <f>IF(OR(Sample!C78=1, Sample!C78=3),"y","x")</f>
        <v>x</v>
      </c>
      <c r="G53" s="64" t="str">
        <f>IF(OR(Sample!D78=1, Sample!D78=3),"y","x")</f>
        <v>x</v>
      </c>
      <c r="H53" s="64" t="str">
        <f>IF(OR(Sample!E78=1, Sample!E78=3),"y","x")</f>
        <v>x</v>
      </c>
      <c r="I53" s="64" t="str">
        <f>IF(OR(Sample!F78=1, Sample!F78=3),"y","x")</f>
        <v>x</v>
      </c>
      <c r="J53" s="64" t="str">
        <f>IF(OR(Sample!G78=1, Sample!G78=3),"y","x")</f>
        <v>x</v>
      </c>
      <c r="K53" s="64" t="str">
        <f>IF(OR(Sample!H78=1, Sample!H78=3),"y","x")</f>
        <v>x</v>
      </c>
      <c r="L53" s="64" t="str">
        <f>IF(OR(Sample!I78=1, Sample!I78=3),"y","x")</f>
        <v>x</v>
      </c>
      <c r="M53" s="64" t="str">
        <f>IF(OR(Sample!J78=1, Sample!J78=3),"y","x")</f>
        <v>x</v>
      </c>
      <c r="N53" s="64" t="str">
        <f>IF(OR(Sample!K78=1, Sample!K78=3),"y","x")</f>
        <v>x</v>
      </c>
      <c r="O53" s="64" t="str">
        <f>IF(OR(Sample!L78=1, Sample!L78=3),"y","x")</f>
        <v>x</v>
      </c>
      <c r="P53" s="64" t="str">
        <f>IF(OR(Sample!M78=1, Sample!M78=3),"y","x")</f>
        <v>x</v>
      </c>
      <c r="Q53" s="64" t="str">
        <f>IF(OR(Sample!N78=1, Sample!N78=3),"y","x")</f>
        <v>x</v>
      </c>
      <c r="R53" s="64" t="str">
        <f>IF(OR(Sample!O78=1, Sample!O78=3),"y","x")</f>
        <v>x</v>
      </c>
      <c r="S53" s="64" t="str">
        <f>IF(OR(Sample!P78=1, Sample!P78=3),"y","x")</f>
        <v>x</v>
      </c>
      <c r="T53" s="64" t="str">
        <f>IF(OR(Sample!Q78=1, Sample!Q78=3),"y","x")</f>
        <v>x</v>
      </c>
      <c r="U53" s="64" t="str">
        <f>IF(OR(Sample!R78=1, Sample!R78=3),"y","x")</f>
        <v>x</v>
      </c>
      <c r="V53" s="64" t="str">
        <f>IF(OR(Sample!S78=1, Sample!S78=3),"y","x")</f>
        <v>x</v>
      </c>
      <c r="W53" s="64" t="str">
        <f>IF(OR(Sample!T78=1, Sample!T78=3),"y","x")</f>
        <v>x</v>
      </c>
      <c r="X53" s="64" t="str">
        <f>IF(OR(Sample!U78=1, Sample!U78=3),"y","x")</f>
        <v>x</v>
      </c>
      <c r="Y53" s="359"/>
      <c r="Z53" s="359"/>
      <c r="AA53" s="359"/>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H53" s="2"/>
    </row>
    <row r="54" spans="1:69" ht="38.25" x14ac:dyDescent="0.2">
      <c r="A54" s="22">
        <v>35</v>
      </c>
      <c r="B54" s="178" t="s">
        <v>310</v>
      </c>
      <c r="C54" s="178" t="s">
        <v>182</v>
      </c>
      <c r="D54" s="178" t="s">
        <v>183</v>
      </c>
      <c r="E54" s="36" t="str">
        <f>IF(E53= "x","x","")</f>
        <v>x</v>
      </c>
      <c r="F54" s="36" t="str">
        <f t="shared" ref="F54:X54" si="30">IF(F53= "x","x","")</f>
        <v>x</v>
      </c>
      <c r="G54" s="36" t="str">
        <f t="shared" si="30"/>
        <v>x</v>
      </c>
      <c r="H54" s="36" t="str">
        <f t="shared" si="30"/>
        <v>x</v>
      </c>
      <c r="I54" s="36" t="str">
        <f t="shared" si="30"/>
        <v>x</v>
      </c>
      <c r="J54" s="36" t="str">
        <f t="shared" si="30"/>
        <v>x</v>
      </c>
      <c r="K54" s="36" t="str">
        <f t="shared" si="30"/>
        <v>x</v>
      </c>
      <c r="L54" s="36" t="str">
        <f t="shared" si="30"/>
        <v>x</v>
      </c>
      <c r="M54" s="36" t="str">
        <f t="shared" si="30"/>
        <v>x</v>
      </c>
      <c r="N54" s="36" t="str">
        <f t="shared" si="30"/>
        <v>x</v>
      </c>
      <c r="O54" s="36" t="str">
        <f t="shared" si="30"/>
        <v>x</v>
      </c>
      <c r="P54" s="36" t="str">
        <f t="shared" si="30"/>
        <v>x</v>
      </c>
      <c r="Q54" s="36" t="str">
        <f t="shared" si="30"/>
        <v>x</v>
      </c>
      <c r="R54" s="36" t="str">
        <f t="shared" si="30"/>
        <v>x</v>
      </c>
      <c r="S54" s="36" t="str">
        <f t="shared" si="30"/>
        <v>x</v>
      </c>
      <c r="T54" s="36" t="str">
        <f t="shared" si="30"/>
        <v>x</v>
      </c>
      <c r="U54" s="36" t="str">
        <f t="shared" si="30"/>
        <v>x</v>
      </c>
      <c r="V54" s="36" t="str">
        <f t="shared" si="30"/>
        <v>x</v>
      </c>
      <c r="W54" s="36" t="str">
        <f t="shared" si="30"/>
        <v>x</v>
      </c>
      <c r="X54" s="36" t="str">
        <f t="shared" si="30"/>
        <v>x</v>
      </c>
      <c r="Y54" s="359"/>
      <c r="Z54" s="359"/>
      <c r="AA54" s="359"/>
      <c r="AB54" s="7" t="str">
        <f t="shared" ref="AB54:AG54" si="31">IF(AB53 = "n","x","")</f>
        <v/>
      </c>
      <c r="AC54" s="7" t="str">
        <f t="shared" si="31"/>
        <v/>
      </c>
      <c r="AD54" s="7" t="str">
        <f t="shared" si="31"/>
        <v/>
      </c>
      <c r="AE54" s="7" t="str">
        <f t="shared" si="31"/>
        <v/>
      </c>
      <c r="AF54" s="7" t="str">
        <f t="shared" si="31"/>
        <v/>
      </c>
      <c r="AG54" s="7" t="str">
        <f t="shared" si="31"/>
        <v/>
      </c>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row>
    <row r="55" spans="1:69" ht="38.25" x14ac:dyDescent="0.2">
      <c r="A55" s="214" t="s">
        <v>434</v>
      </c>
      <c r="B55" s="307" t="s">
        <v>318</v>
      </c>
      <c r="C55" s="284" t="s">
        <v>270</v>
      </c>
      <c r="D55" s="184" t="s">
        <v>272</v>
      </c>
      <c r="E55" s="38" t="str">
        <f>IF(E53= "x","x","")</f>
        <v>x</v>
      </c>
      <c r="F55" s="38" t="str">
        <f t="shared" ref="F55:AH55" si="32">IF(F53= "x","x","")</f>
        <v>x</v>
      </c>
      <c r="G55" s="38" t="str">
        <f t="shared" si="32"/>
        <v>x</v>
      </c>
      <c r="H55" s="38" t="str">
        <f t="shared" si="32"/>
        <v>x</v>
      </c>
      <c r="I55" s="38" t="str">
        <f t="shared" si="32"/>
        <v>x</v>
      </c>
      <c r="J55" s="38" t="str">
        <f t="shared" si="32"/>
        <v>x</v>
      </c>
      <c r="K55" s="38" t="str">
        <f t="shared" si="32"/>
        <v>x</v>
      </c>
      <c r="L55" s="38" t="str">
        <f t="shared" si="32"/>
        <v>x</v>
      </c>
      <c r="M55" s="38" t="str">
        <f t="shared" si="32"/>
        <v>x</v>
      </c>
      <c r="N55" s="38" t="str">
        <f t="shared" si="32"/>
        <v>x</v>
      </c>
      <c r="O55" s="38" t="str">
        <f t="shared" si="32"/>
        <v>x</v>
      </c>
      <c r="P55" s="38" t="str">
        <f t="shared" si="32"/>
        <v>x</v>
      </c>
      <c r="Q55" s="38" t="str">
        <f t="shared" si="32"/>
        <v>x</v>
      </c>
      <c r="R55" s="38" t="str">
        <f t="shared" si="32"/>
        <v>x</v>
      </c>
      <c r="S55" s="38" t="str">
        <f t="shared" si="32"/>
        <v>x</v>
      </c>
      <c r="T55" s="38" t="str">
        <f t="shared" si="32"/>
        <v>x</v>
      </c>
      <c r="U55" s="38" t="str">
        <f t="shared" si="32"/>
        <v>x</v>
      </c>
      <c r="V55" s="38" t="str">
        <f t="shared" si="32"/>
        <v>x</v>
      </c>
      <c r="W55" s="38" t="str">
        <f t="shared" si="32"/>
        <v>x</v>
      </c>
      <c r="X55" s="38" t="str">
        <f t="shared" si="32"/>
        <v>x</v>
      </c>
      <c r="Y55" s="359"/>
      <c r="Z55" s="359"/>
      <c r="AA55" s="359"/>
      <c r="AB55" s="12" t="str">
        <f t="shared" si="32"/>
        <v/>
      </c>
      <c r="AC55" s="12" t="str">
        <f t="shared" si="32"/>
        <v/>
      </c>
      <c r="AD55" s="12" t="str">
        <f t="shared" si="32"/>
        <v/>
      </c>
      <c r="AE55" s="12" t="str">
        <f t="shared" si="32"/>
        <v/>
      </c>
      <c r="AF55" s="12" t="str">
        <f t="shared" si="32"/>
        <v/>
      </c>
      <c r="AG55" s="12" t="str">
        <f t="shared" si="32"/>
        <v/>
      </c>
      <c r="AH55" s="12" t="str">
        <f t="shared" si="32"/>
        <v/>
      </c>
      <c r="AI55" s="12"/>
      <c r="AJ55" s="12"/>
      <c r="AK55" s="12"/>
      <c r="AL55" s="7" t="str">
        <f t="shared" ref="AL55:AQ55" si="33">IF(AL53 = "n","x","")</f>
        <v/>
      </c>
      <c r="AM55" s="7" t="str">
        <f t="shared" si="33"/>
        <v/>
      </c>
      <c r="AN55" s="7" t="str">
        <f t="shared" si="33"/>
        <v/>
      </c>
      <c r="AO55" s="7" t="str">
        <f t="shared" si="33"/>
        <v/>
      </c>
      <c r="AP55" s="7" t="str">
        <f t="shared" si="33"/>
        <v/>
      </c>
      <c r="AQ55" s="7" t="str">
        <f t="shared" si="33"/>
        <v/>
      </c>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1"/>
    </row>
    <row r="56" spans="1:69" s="11" customFormat="1" x14ac:dyDescent="0.2">
      <c r="A56" s="239" t="s">
        <v>252</v>
      </c>
      <c r="B56" s="178"/>
      <c r="C56" s="178"/>
      <c r="D56" s="178"/>
      <c r="E56" s="36"/>
      <c r="F56" s="36"/>
      <c r="G56" s="36"/>
      <c r="H56" s="36"/>
      <c r="I56" s="36"/>
      <c r="J56" s="36"/>
      <c r="K56" s="36"/>
      <c r="L56" s="36"/>
      <c r="M56" s="36"/>
      <c r="N56" s="36"/>
      <c r="O56" s="36"/>
      <c r="P56" s="36"/>
      <c r="Q56" s="36"/>
      <c r="R56" s="36"/>
      <c r="S56" s="36"/>
      <c r="T56" s="36"/>
      <c r="U56" s="36"/>
      <c r="V56" s="36"/>
      <c r="W56" s="36"/>
      <c r="X56" s="36"/>
      <c r="Y56" s="359"/>
      <c r="Z56" s="359"/>
      <c r="AA56" s="359"/>
      <c r="AB56" s="7"/>
      <c r="AC56" s="7"/>
      <c r="AD56" s="7"/>
      <c r="AE56" s="7"/>
      <c r="AF56" s="7"/>
      <c r="AG56" s="7"/>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H56" s="2"/>
    </row>
    <row r="57" spans="1:69" s="15" customFormat="1" ht="15" x14ac:dyDescent="0.2">
      <c r="A57" s="237"/>
      <c r="B57" s="181" t="s">
        <v>28</v>
      </c>
      <c r="C57" s="238" t="s">
        <v>97</v>
      </c>
      <c r="D57" s="238" t="s">
        <v>0</v>
      </c>
      <c r="E57" s="55" t="s">
        <v>59</v>
      </c>
      <c r="F57" s="55" t="s">
        <v>59</v>
      </c>
      <c r="G57" s="55" t="s">
        <v>59</v>
      </c>
      <c r="H57" s="55" t="s">
        <v>59</v>
      </c>
      <c r="I57" s="55" t="s">
        <v>59</v>
      </c>
      <c r="J57" s="55" t="s">
        <v>59</v>
      </c>
      <c r="K57" s="55" t="s">
        <v>59</v>
      </c>
      <c r="L57" s="55" t="s">
        <v>59</v>
      </c>
      <c r="M57" s="55" t="s">
        <v>59</v>
      </c>
      <c r="N57" s="55" t="s">
        <v>59</v>
      </c>
      <c r="O57" s="55" t="s">
        <v>59</v>
      </c>
      <c r="P57" s="55" t="s">
        <v>59</v>
      </c>
      <c r="Q57" s="55" t="s">
        <v>59</v>
      </c>
      <c r="R57" s="55" t="s">
        <v>59</v>
      </c>
      <c r="S57" s="55" t="s">
        <v>59</v>
      </c>
      <c r="T57" s="55" t="s">
        <v>59</v>
      </c>
      <c r="U57" s="55" t="s">
        <v>59</v>
      </c>
      <c r="V57" s="55" t="s">
        <v>59</v>
      </c>
      <c r="W57" s="55" t="s">
        <v>59</v>
      </c>
      <c r="X57" s="55" t="s">
        <v>59</v>
      </c>
      <c r="Y57" s="362" t="s">
        <v>59</v>
      </c>
      <c r="Z57" s="362" t="s">
        <v>59</v>
      </c>
      <c r="AA57" s="362" t="s">
        <v>59</v>
      </c>
    </row>
    <row r="58" spans="1:69" ht="25.5" x14ac:dyDescent="0.2">
      <c r="A58" s="239" t="s">
        <v>435</v>
      </c>
      <c r="B58" s="178" t="s">
        <v>311</v>
      </c>
      <c r="C58" s="228" t="s">
        <v>184</v>
      </c>
      <c r="D58" s="178" t="s">
        <v>438</v>
      </c>
      <c r="E58" s="38" t="str">
        <f>IF(ISNUMBER(SEARCH(5613,Sample!B70)), "y", "x")</f>
        <v>x</v>
      </c>
      <c r="F58" s="38" t="str">
        <f>IF(ISNUMBER(SEARCH(5613,Sample!C70)), "y", "x")</f>
        <v>x</v>
      </c>
      <c r="G58" s="38" t="str">
        <f>IF(ISNUMBER(SEARCH(5613,Sample!D70)), "y", "x")</f>
        <v>x</v>
      </c>
      <c r="H58" s="38" t="str">
        <f>IF(ISNUMBER(SEARCH(5613,Sample!E70)), "y", "x")</f>
        <v>x</v>
      </c>
      <c r="I58" s="38" t="str">
        <f>IF(ISNUMBER(SEARCH(5613,Sample!F70)), "y", "x")</f>
        <v>x</v>
      </c>
      <c r="J58" s="38" t="str">
        <f>IF(ISNUMBER(SEARCH(5613,Sample!G70)), "y", "x")</f>
        <v>x</v>
      </c>
      <c r="K58" s="38" t="str">
        <f>IF(ISNUMBER(SEARCH(5613,Sample!H70)), "y", "x")</f>
        <v>x</v>
      </c>
      <c r="L58" s="38" t="str">
        <f>IF(ISNUMBER(SEARCH(5613,Sample!I70)), "y", "x")</f>
        <v>x</v>
      </c>
      <c r="M58" s="38" t="str">
        <f>IF(ISNUMBER(SEARCH(5613,Sample!J70)), "y", "x")</f>
        <v>x</v>
      </c>
      <c r="N58" s="38" t="str">
        <f>IF(ISNUMBER(SEARCH(5613,Sample!K70)), "y", "x")</f>
        <v>x</v>
      </c>
      <c r="O58" s="38" t="str">
        <f>IF(ISNUMBER(SEARCH(5613,Sample!L70)), "y", "x")</f>
        <v>x</v>
      </c>
      <c r="P58" s="38" t="str">
        <f>IF(ISNUMBER(SEARCH(5613,Sample!M70)), "y", "x")</f>
        <v>x</v>
      </c>
      <c r="Q58" s="38" t="str">
        <f>IF(ISNUMBER(SEARCH(5613,Sample!N70)), "y", "x")</f>
        <v>x</v>
      </c>
      <c r="R58" s="38" t="str">
        <f>IF(ISNUMBER(SEARCH(5613,Sample!O70)), "y", "x")</f>
        <v>x</v>
      </c>
      <c r="S58" s="38" t="str">
        <f>IF(ISNUMBER(SEARCH(5613,Sample!P70)), "y", "x")</f>
        <v>x</v>
      </c>
      <c r="T58" s="38" t="str">
        <f>IF(ISNUMBER(SEARCH(5613,Sample!Q70)), "y", "x")</f>
        <v>x</v>
      </c>
      <c r="U58" s="38" t="str">
        <f>IF(ISNUMBER(SEARCH(5613,Sample!R70)), "y", "x")</f>
        <v>x</v>
      </c>
      <c r="V58" s="38" t="str">
        <f>IF(ISNUMBER(SEARCH(5613,Sample!S70)), "y", "x")</f>
        <v>x</v>
      </c>
      <c r="W58" s="38" t="str">
        <f>IF(ISNUMBER(SEARCH(5613,Sample!T70)), "y", "x")</f>
        <v>x</v>
      </c>
      <c r="X58" s="38" t="str">
        <f>IF(ISNUMBER(SEARCH(5613,Sample!U70)), "y", "x")</f>
        <v>x</v>
      </c>
      <c r="Y58" s="359"/>
      <c r="Z58" s="359"/>
      <c r="AA58" s="359"/>
      <c r="AB58" s="7"/>
      <c r="AC58" s="7"/>
      <c r="AD58" s="7"/>
      <c r="AE58" s="7"/>
      <c r="AF58" s="7"/>
      <c r="AG58" s="7"/>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row>
    <row r="59" spans="1:69" ht="25.5" x14ac:dyDescent="0.2">
      <c r="A59" s="22" t="s">
        <v>436</v>
      </c>
      <c r="B59" s="228" t="s">
        <v>312</v>
      </c>
      <c r="C59" s="228" t="s">
        <v>184</v>
      </c>
      <c r="D59" s="178" t="s">
        <v>21</v>
      </c>
      <c r="E59" s="38" t="str">
        <f>IF(E58= "x","x","")</f>
        <v>x</v>
      </c>
      <c r="F59" s="38" t="str">
        <f t="shared" ref="F59:X59" si="34">IF(F58= "x","x","")</f>
        <v>x</v>
      </c>
      <c r="G59" s="38" t="str">
        <f t="shared" si="34"/>
        <v>x</v>
      </c>
      <c r="H59" s="38" t="str">
        <f t="shared" si="34"/>
        <v>x</v>
      </c>
      <c r="I59" s="38" t="str">
        <f t="shared" si="34"/>
        <v>x</v>
      </c>
      <c r="J59" s="38" t="str">
        <f t="shared" si="34"/>
        <v>x</v>
      </c>
      <c r="K59" s="38" t="str">
        <f t="shared" si="34"/>
        <v>x</v>
      </c>
      <c r="L59" s="38" t="str">
        <f t="shared" si="34"/>
        <v>x</v>
      </c>
      <c r="M59" s="38" t="str">
        <f t="shared" si="34"/>
        <v>x</v>
      </c>
      <c r="N59" s="38" t="str">
        <f t="shared" si="34"/>
        <v>x</v>
      </c>
      <c r="O59" s="38" t="str">
        <f t="shared" si="34"/>
        <v>x</v>
      </c>
      <c r="P59" s="38" t="str">
        <f t="shared" si="34"/>
        <v>x</v>
      </c>
      <c r="Q59" s="38" t="str">
        <f t="shared" si="34"/>
        <v>x</v>
      </c>
      <c r="R59" s="38" t="str">
        <f t="shared" si="34"/>
        <v>x</v>
      </c>
      <c r="S59" s="38" t="str">
        <f t="shared" si="34"/>
        <v>x</v>
      </c>
      <c r="T59" s="38" t="str">
        <f t="shared" si="34"/>
        <v>x</v>
      </c>
      <c r="U59" s="38" t="str">
        <f t="shared" si="34"/>
        <v>x</v>
      </c>
      <c r="V59" s="38" t="str">
        <f t="shared" si="34"/>
        <v>x</v>
      </c>
      <c r="W59" s="38" t="str">
        <f t="shared" si="34"/>
        <v>x</v>
      </c>
      <c r="X59" s="38" t="str">
        <f t="shared" si="34"/>
        <v>x</v>
      </c>
      <c r="Y59" s="359"/>
      <c r="Z59" s="359"/>
      <c r="AA59" s="359"/>
      <c r="AB59" s="7"/>
      <c r="AC59" s="7"/>
      <c r="AD59" s="7"/>
      <c r="AE59" s="7"/>
      <c r="AF59" s="7"/>
      <c r="AG59" s="7"/>
      <c r="AH59" s="7"/>
      <c r="AI59" s="7"/>
      <c r="AJ59" s="7"/>
      <c r="AK59" s="7"/>
      <c r="AL59" s="7"/>
    </row>
    <row r="60" spans="1:69" s="11" customFormat="1" x14ac:dyDescent="0.2">
      <c r="A60" s="236" t="s">
        <v>252</v>
      </c>
      <c r="B60" s="228"/>
      <c r="C60" s="228"/>
      <c r="D60" s="228"/>
      <c r="E60" s="36"/>
      <c r="F60" s="36"/>
      <c r="G60" s="36"/>
      <c r="H60" s="36"/>
      <c r="I60" s="36"/>
      <c r="J60" s="36"/>
      <c r="K60" s="36"/>
      <c r="L60" s="36"/>
      <c r="M60" s="36"/>
      <c r="N60" s="36"/>
      <c r="O60" s="36"/>
      <c r="P60" s="36"/>
      <c r="Q60" s="36"/>
      <c r="R60" s="36"/>
      <c r="S60" s="36"/>
      <c r="T60" s="36"/>
      <c r="U60" s="36"/>
      <c r="V60" s="36"/>
      <c r="W60" s="36"/>
      <c r="X60" s="36"/>
      <c r="Y60" s="359"/>
      <c r="Z60" s="359"/>
      <c r="AA60" s="359"/>
      <c r="AB60" s="7"/>
      <c r="AC60" s="7"/>
      <c r="AD60" s="7"/>
      <c r="AE60" s="7"/>
      <c r="AF60" s="7"/>
      <c r="AG60" s="7"/>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H60" s="2"/>
    </row>
    <row r="61" spans="1:69" s="15" customFormat="1" ht="15" x14ac:dyDescent="0.2">
      <c r="A61" s="237"/>
      <c r="B61" s="181" t="s">
        <v>171</v>
      </c>
      <c r="C61" s="238" t="s">
        <v>97</v>
      </c>
      <c r="D61" s="238" t="s">
        <v>0</v>
      </c>
      <c r="E61" s="55" t="s">
        <v>59</v>
      </c>
      <c r="F61" s="55" t="s">
        <v>59</v>
      </c>
      <c r="G61" s="55" t="s">
        <v>59</v>
      </c>
      <c r="H61" s="55" t="s">
        <v>59</v>
      </c>
      <c r="I61" s="55" t="s">
        <v>59</v>
      </c>
      <c r="J61" s="55" t="s">
        <v>59</v>
      </c>
      <c r="K61" s="55" t="s">
        <v>59</v>
      </c>
      <c r="L61" s="55" t="s">
        <v>59</v>
      </c>
      <c r="M61" s="55" t="s">
        <v>59</v>
      </c>
      <c r="N61" s="55" t="s">
        <v>59</v>
      </c>
      <c r="O61" s="55" t="s">
        <v>59</v>
      </c>
      <c r="P61" s="55" t="s">
        <v>59</v>
      </c>
      <c r="Q61" s="55" t="s">
        <v>59</v>
      </c>
      <c r="R61" s="55" t="s">
        <v>59</v>
      </c>
      <c r="S61" s="55" t="s">
        <v>59</v>
      </c>
      <c r="T61" s="55" t="s">
        <v>59</v>
      </c>
      <c r="U61" s="55" t="s">
        <v>59</v>
      </c>
      <c r="V61" s="55" t="s">
        <v>59</v>
      </c>
      <c r="W61" s="55" t="s">
        <v>59</v>
      </c>
      <c r="X61" s="55" t="s">
        <v>59</v>
      </c>
      <c r="Y61" s="362" t="s">
        <v>59</v>
      </c>
      <c r="Z61" s="362" t="s">
        <v>59</v>
      </c>
      <c r="AA61" s="362" t="s">
        <v>59</v>
      </c>
      <c r="AJ61" s="12"/>
      <c r="AK61" s="12"/>
      <c r="AL61" s="12"/>
      <c r="AM61" s="12"/>
      <c r="AN61" s="12"/>
      <c r="AO61" s="12"/>
      <c r="AP61" s="12"/>
      <c r="AQ61" s="12"/>
      <c r="AR61" s="12"/>
      <c r="AS61" s="12"/>
    </row>
    <row r="62" spans="1:69" ht="38.25" x14ac:dyDescent="0.2">
      <c r="A62" s="241" t="s">
        <v>437</v>
      </c>
      <c r="B62" s="228" t="s">
        <v>313</v>
      </c>
      <c r="C62" s="178" t="s">
        <v>185</v>
      </c>
      <c r="D62" s="178" t="s">
        <v>186</v>
      </c>
      <c r="E62" s="36" t="str">
        <f t="shared" ref="E62:X62" si="35">IF(E$2="","x","")</f>
        <v>x</v>
      </c>
      <c r="F62" s="36" t="str">
        <f t="shared" si="35"/>
        <v>x</v>
      </c>
      <c r="G62" s="36" t="str">
        <f t="shared" si="35"/>
        <v>x</v>
      </c>
      <c r="H62" s="36" t="str">
        <f t="shared" si="35"/>
        <v>x</v>
      </c>
      <c r="I62" s="36" t="str">
        <f t="shared" si="35"/>
        <v>x</v>
      </c>
      <c r="J62" s="36" t="str">
        <f t="shared" si="35"/>
        <v>x</v>
      </c>
      <c r="K62" s="36" t="str">
        <f t="shared" si="35"/>
        <v>x</v>
      </c>
      <c r="L62" s="36" t="str">
        <f t="shared" si="35"/>
        <v>x</v>
      </c>
      <c r="M62" s="36" t="str">
        <f t="shared" si="35"/>
        <v>x</v>
      </c>
      <c r="N62" s="36" t="str">
        <f t="shared" si="35"/>
        <v>x</v>
      </c>
      <c r="O62" s="36" t="str">
        <f t="shared" si="35"/>
        <v>x</v>
      </c>
      <c r="P62" s="36" t="str">
        <f t="shared" si="35"/>
        <v>x</v>
      </c>
      <c r="Q62" s="36" t="str">
        <f t="shared" si="35"/>
        <v>x</v>
      </c>
      <c r="R62" s="36" t="str">
        <f t="shared" si="35"/>
        <v>x</v>
      </c>
      <c r="S62" s="36" t="str">
        <f t="shared" si="35"/>
        <v>x</v>
      </c>
      <c r="T62" s="36" t="str">
        <f t="shared" si="35"/>
        <v>x</v>
      </c>
      <c r="U62" s="36" t="str">
        <f t="shared" si="35"/>
        <v>x</v>
      </c>
      <c r="V62" s="36" t="str">
        <f t="shared" si="35"/>
        <v>x</v>
      </c>
      <c r="W62" s="36" t="str">
        <f t="shared" si="35"/>
        <v>x</v>
      </c>
      <c r="X62" s="36" t="str">
        <f t="shared" si="35"/>
        <v>x</v>
      </c>
      <c r="Y62" s="359"/>
      <c r="Z62" s="359"/>
      <c r="AA62" s="359"/>
      <c r="AB62" s="7"/>
      <c r="AC62" s="7"/>
      <c r="AD62" s="7"/>
      <c r="AE62" s="7"/>
      <c r="AF62" s="7"/>
      <c r="AG62" s="7"/>
      <c r="AH62" s="7"/>
      <c r="AI62" s="7"/>
      <c r="AJ62" s="7"/>
      <c r="AK62" s="7"/>
      <c r="AL62" s="7"/>
    </row>
    <row r="63" spans="1:69" s="11" customFormat="1" ht="13.5" thickBot="1" x14ac:dyDescent="0.25">
      <c r="A63" s="236" t="s">
        <v>252</v>
      </c>
      <c r="B63" s="43"/>
      <c r="C63" s="183"/>
      <c r="D63" s="71"/>
      <c r="E63" s="36"/>
      <c r="F63" s="36"/>
      <c r="G63" s="36"/>
      <c r="H63" s="36"/>
      <c r="I63" s="36"/>
      <c r="J63" s="36"/>
      <c r="K63" s="36"/>
      <c r="L63" s="36"/>
      <c r="M63" s="36"/>
      <c r="N63" s="36"/>
      <c r="O63" s="36"/>
      <c r="P63" s="36"/>
      <c r="Q63" s="36"/>
      <c r="R63" s="36"/>
      <c r="S63" s="36"/>
      <c r="T63" s="36"/>
      <c r="U63" s="36"/>
      <c r="V63" s="36"/>
      <c r="W63" s="36"/>
      <c r="X63" s="36"/>
      <c r="Y63" s="359"/>
      <c r="Z63" s="359"/>
      <c r="AA63" s="359"/>
      <c r="AB63" s="7"/>
      <c r="AC63" s="7"/>
      <c r="AD63" s="7"/>
      <c r="AE63" s="7"/>
      <c r="AF63" s="7"/>
      <c r="AG63" s="7"/>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H63" s="2"/>
    </row>
    <row r="64" spans="1:69" s="10" customFormat="1" ht="13.5" thickBot="1" x14ac:dyDescent="0.25">
      <c r="B64" s="25"/>
      <c r="C64" s="162"/>
      <c r="D64" s="173" t="s">
        <v>62</v>
      </c>
      <c r="E64" s="174">
        <f>COUNTBLANK(E8:E14)+COUNTBLANK(E17:E27)+COUNTBLANK(E30:E31)+COUNTBLANK(E34:E40)+COUNTBLANK(E43:E47)+COUNTBLANK(E50)+COUNTBLANK(E53:E55)+COUNTBLANK(E58:E59)+COUNTBLANK(E62)</f>
        <v>0</v>
      </c>
      <c r="F64" s="174">
        <f t="shared" ref="F64:X64" si="36">COUNTBLANK(F8:F14)+COUNTBLANK(F17:F27)+COUNTBLANK(F30:F31)+COUNTBLANK(F34:F40)+COUNTBLANK(F43:F47)+COUNTBLANK(F50)+COUNTBLANK(F53:F55)+COUNTBLANK(F58:F59)+COUNTBLANK(F62)</f>
        <v>0</v>
      </c>
      <c r="G64" s="174">
        <f t="shared" si="36"/>
        <v>0</v>
      </c>
      <c r="H64" s="174">
        <f t="shared" si="36"/>
        <v>0</v>
      </c>
      <c r="I64" s="174">
        <f t="shared" si="36"/>
        <v>0</v>
      </c>
      <c r="J64" s="174">
        <f t="shared" si="36"/>
        <v>0</v>
      </c>
      <c r="K64" s="174">
        <f t="shared" si="36"/>
        <v>0</v>
      </c>
      <c r="L64" s="174">
        <f t="shared" si="36"/>
        <v>0</v>
      </c>
      <c r="M64" s="174">
        <f t="shared" si="36"/>
        <v>0</v>
      </c>
      <c r="N64" s="174">
        <f t="shared" si="36"/>
        <v>0</v>
      </c>
      <c r="O64" s="174">
        <f t="shared" si="36"/>
        <v>0</v>
      </c>
      <c r="P64" s="174">
        <f t="shared" si="36"/>
        <v>0</v>
      </c>
      <c r="Q64" s="174">
        <f t="shared" si="36"/>
        <v>0</v>
      </c>
      <c r="R64" s="174">
        <f t="shared" si="36"/>
        <v>0</v>
      </c>
      <c r="S64" s="174">
        <f t="shared" si="36"/>
        <v>0</v>
      </c>
      <c r="T64" s="174">
        <f t="shared" si="36"/>
        <v>0</v>
      </c>
      <c r="U64" s="174">
        <f t="shared" si="36"/>
        <v>0</v>
      </c>
      <c r="V64" s="174">
        <f t="shared" si="36"/>
        <v>0</v>
      </c>
      <c r="W64" s="174">
        <f t="shared" si="36"/>
        <v>0</v>
      </c>
      <c r="X64" s="174">
        <f t="shared" si="36"/>
        <v>0</v>
      </c>
      <c r="Y64" s="32"/>
      <c r="Z64" s="7"/>
      <c r="AA64" s="7"/>
      <c r="AB64" s="7"/>
      <c r="AC64" s="7"/>
      <c r="AD64" s="7"/>
      <c r="AE64" s="7"/>
      <c r="AF64" s="7"/>
      <c r="AG64" s="7"/>
      <c r="AH64" s="7"/>
      <c r="AI64" s="7"/>
      <c r="AJ64" s="7"/>
      <c r="AK64" s="7"/>
      <c r="AL64" s="7"/>
      <c r="AM64" s="11"/>
      <c r="AN64" s="11"/>
      <c r="AO64" s="11"/>
      <c r="AP64" s="11"/>
      <c r="AQ64" s="11"/>
      <c r="AR64" s="11"/>
      <c r="AS64" s="11"/>
      <c r="AT64" s="11"/>
      <c r="AU64" s="11"/>
      <c r="AV64" s="11"/>
      <c r="AW64" s="11"/>
      <c r="AX64" s="11"/>
      <c r="AY64" s="11"/>
      <c r="AZ64" s="11"/>
      <c r="BA64" s="11"/>
      <c r="BB64" s="11"/>
      <c r="BC64" s="11"/>
      <c r="BD64" s="11"/>
      <c r="BE64" s="11"/>
      <c r="BF64" s="11"/>
      <c r="BG64" s="11"/>
    </row>
    <row r="65" spans="1:60" s="10" customFormat="1" x14ac:dyDescent="0.2">
      <c r="A65" s="26"/>
      <c r="B65" s="27" t="s">
        <v>42</v>
      </c>
      <c r="C65" s="51"/>
      <c r="D65" s="51"/>
      <c r="E65" s="32"/>
      <c r="F65" s="32"/>
      <c r="G65" s="32"/>
      <c r="H65" s="32"/>
      <c r="I65" s="32"/>
      <c r="J65" s="32"/>
      <c r="K65" s="32"/>
      <c r="L65" s="32"/>
      <c r="M65" s="32"/>
      <c r="N65" s="32"/>
      <c r="O65" s="32"/>
      <c r="P65" s="32"/>
      <c r="Q65" s="32"/>
      <c r="R65" s="32"/>
      <c r="S65" s="32"/>
      <c r="T65" s="32"/>
      <c r="U65" s="32"/>
      <c r="V65" s="32"/>
      <c r="W65" s="32"/>
      <c r="X65" s="32"/>
      <c r="Y65" s="32"/>
      <c r="Z65" s="7"/>
      <c r="AA65" s="7"/>
      <c r="AB65" s="7"/>
      <c r="AC65" s="7"/>
      <c r="AD65" s="7"/>
      <c r="AE65" s="7"/>
      <c r="AF65" s="7"/>
      <c r="AG65" s="7"/>
      <c r="AH65" s="7"/>
      <c r="AI65" s="7"/>
      <c r="AJ65" s="7"/>
      <c r="AK65" s="7"/>
      <c r="AL65" s="7"/>
      <c r="AM65" s="11"/>
      <c r="AN65" s="11"/>
      <c r="AO65" s="11"/>
      <c r="AP65" s="11"/>
      <c r="AQ65" s="11"/>
      <c r="AR65" s="11"/>
      <c r="AS65" s="11"/>
      <c r="AT65" s="11"/>
      <c r="AU65" s="11"/>
      <c r="AV65" s="11"/>
      <c r="AW65" s="11"/>
      <c r="AX65" s="11"/>
      <c r="AY65" s="11"/>
      <c r="AZ65" s="11"/>
      <c r="BA65" s="11"/>
      <c r="BB65" s="11"/>
      <c r="BC65" s="11"/>
      <c r="BD65" s="11"/>
      <c r="BE65" s="11"/>
      <c r="BF65" s="11"/>
      <c r="BG65" s="11"/>
    </row>
    <row r="66" spans="1:60" x14ac:dyDescent="0.2">
      <c r="A66" s="8" t="s">
        <v>24</v>
      </c>
      <c r="B66" s="24" t="s">
        <v>25</v>
      </c>
      <c r="C66" s="160"/>
      <c r="D66" s="160"/>
      <c r="E66" s="175"/>
      <c r="F66" s="33"/>
      <c r="G66" s="33"/>
      <c r="H66" s="33"/>
      <c r="I66" s="33"/>
      <c r="J66" s="33"/>
      <c r="K66" s="33"/>
      <c r="L66" s="33"/>
      <c r="M66" s="33"/>
      <c r="N66" s="33"/>
      <c r="O66" s="33"/>
      <c r="P66" s="33"/>
      <c r="Q66" s="33"/>
      <c r="R66" s="33"/>
      <c r="S66" s="33"/>
      <c r="T66" s="33"/>
      <c r="U66" s="33"/>
      <c r="V66" s="33"/>
      <c r="W66" s="33"/>
      <c r="X66" s="33"/>
      <c r="Y66" s="33"/>
      <c r="Z66" s="7"/>
      <c r="AA66" s="7"/>
      <c r="AB66" s="7"/>
      <c r="AC66" s="7"/>
      <c r="AD66" s="7"/>
      <c r="AE66" s="7"/>
      <c r="AF66" s="7"/>
      <c r="AG66" s="7"/>
      <c r="AH66" s="7"/>
      <c r="AI66" s="7"/>
      <c r="AJ66" s="7"/>
      <c r="AK66" s="7"/>
      <c r="AL66" s="7"/>
    </row>
    <row r="67" spans="1:60" x14ac:dyDescent="0.2">
      <c r="A67" s="8" t="s">
        <v>26</v>
      </c>
      <c r="B67" s="24" t="s">
        <v>27</v>
      </c>
      <c r="C67" s="160"/>
      <c r="D67" s="160"/>
      <c r="E67" s="33"/>
      <c r="F67" s="33"/>
      <c r="G67" s="33"/>
      <c r="H67" s="33"/>
      <c r="I67" s="33"/>
      <c r="J67" s="33"/>
      <c r="K67" s="33"/>
      <c r="L67" s="33"/>
      <c r="M67" s="33"/>
      <c r="N67" s="33"/>
      <c r="O67" s="33"/>
      <c r="P67" s="33"/>
      <c r="Q67" s="33"/>
      <c r="R67" s="33"/>
      <c r="S67" s="33"/>
      <c r="T67" s="33"/>
      <c r="U67" s="33"/>
      <c r="V67" s="33"/>
      <c r="W67" s="33"/>
      <c r="X67" s="33"/>
      <c r="Y67" s="33"/>
      <c r="Z67" s="7"/>
      <c r="AA67" s="7"/>
      <c r="AB67" s="7"/>
      <c r="AC67" s="7"/>
      <c r="AD67" s="7"/>
      <c r="AE67" s="7"/>
      <c r="AF67" s="7"/>
      <c r="AG67" s="7"/>
      <c r="AH67" s="7"/>
      <c r="AI67" s="7"/>
      <c r="AJ67" s="7"/>
      <c r="AK67" s="7"/>
      <c r="AL67" s="7"/>
    </row>
    <row r="68" spans="1:60" x14ac:dyDescent="0.2">
      <c r="A68" s="60"/>
      <c r="B68" s="57" t="s">
        <v>44</v>
      </c>
      <c r="C68" s="159"/>
      <c r="D68" s="159"/>
      <c r="E68" s="33"/>
      <c r="F68" s="33"/>
      <c r="G68" s="33"/>
      <c r="H68" s="33"/>
      <c r="I68" s="33"/>
      <c r="J68" s="33"/>
      <c r="K68" s="33"/>
      <c r="L68" s="33"/>
      <c r="M68" s="33"/>
      <c r="N68" s="33"/>
      <c r="O68" s="34"/>
      <c r="P68" s="34"/>
      <c r="Q68" s="34"/>
      <c r="R68" s="34"/>
      <c r="S68" s="34"/>
      <c r="T68" s="34"/>
      <c r="U68" s="34"/>
      <c r="V68" s="34"/>
      <c r="W68" s="34"/>
      <c r="X68" s="34"/>
      <c r="Y68" s="34"/>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row>
    <row r="69" spans="1:60" x14ac:dyDescent="0.2">
      <c r="A69" s="243" t="s">
        <v>57</v>
      </c>
      <c r="B69" s="58" t="s">
        <v>61</v>
      </c>
      <c r="C69" s="160"/>
      <c r="D69" s="160"/>
      <c r="E69" s="33"/>
      <c r="F69" s="33"/>
      <c r="G69" s="33"/>
      <c r="H69" s="33"/>
      <c r="I69" s="33"/>
      <c r="J69" s="33"/>
      <c r="K69" s="33"/>
      <c r="L69" s="33"/>
      <c r="M69" s="33"/>
      <c r="N69" s="33"/>
      <c r="O69" s="33"/>
      <c r="P69" s="33"/>
      <c r="Q69" s="33"/>
      <c r="R69" s="33"/>
      <c r="S69" s="33"/>
      <c r="T69" s="33"/>
      <c r="U69" s="33"/>
      <c r="V69" s="33"/>
      <c r="W69" s="33"/>
      <c r="X69" s="33"/>
      <c r="Y69" s="33"/>
      <c r="Z69" s="7"/>
      <c r="AA69" s="7"/>
      <c r="AB69" s="7"/>
      <c r="AC69" s="7"/>
      <c r="AD69" s="7"/>
      <c r="AE69" s="7"/>
      <c r="AF69" s="7"/>
      <c r="AG69" s="7"/>
      <c r="AH69" s="7"/>
      <c r="AI69" s="7"/>
      <c r="AJ69" s="7"/>
      <c r="AK69" s="7"/>
      <c r="AL69" s="7"/>
    </row>
    <row r="70" spans="1:60" ht="67.5" x14ac:dyDescent="0.2">
      <c r="A70" s="18"/>
      <c r="B70" s="244" t="s">
        <v>63</v>
      </c>
      <c r="C70" s="242" t="s">
        <v>60</v>
      </c>
      <c r="E70" s="33"/>
      <c r="F70" s="33"/>
      <c r="G70" s="33"/>
      <c r="H70" s="33"/>
      <c r="I70" s="33"/>
      <c r="J70" s="33"/>
      <c r="K70" s="33"/>
      <c r="L70" s="33"/>
      <c r="M70" s="33"/>
      <c r="N70" s="33"/>
      <c r="O70" s="34"/>
      <c r="P70" s="34"/>
      <c r="Q70" s="34"/>
      <c r="R70" s="34"/>
      <c r="S70" s="34"/>
      <c r="T70" s="34"/>
      <c r="U70" s="34"/>
      <c r="V70" s="34"/>
      <c r="W70" s="34"/>
      <c r="X70" s="34"/>
      <c r="Y70" s="34"/>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row>
    <row r="71" spans="1:60" s="11" customFormat="1" ht="67.5" x14ac:dyDescent="0.2">
      <c r="A71" s="21"/>
      <c r="B71" s="244" t="s">
        <v>453</v>
      </c>
      <c r="C71" s="242" t="s">
        <v>60</v>
      </c>
      <c r="E71" s="34"/>
      <c r="F71" s="34"/>
      <c r="G71" s="34"/>
      <c r="H71" s="34"/>
      <c r="I71" s="34"/>
      <c r="J71" s="34"/>
      <c r="K71" s="34"/>
      <c r="L71" s="34"/>
      <c r="M71" s="34"/>
      <c r="N71" s="34"/>
      <c r="O71" s="34"/>
      <c r="P71" s="34"/>
      <c r="Q71" s="34"/>
      <c r="R71" s="34"/>
      <c r="S71" s="34"/>
      <c r="T71" s="34"/>
      <c r="U71" s="34"/>
      <c r="V71" s="34"/>
      <c r="W71" s="34"/>
      <c r="X71" s="34"/>
      <c r="Y71" s="34"/>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H71" s="2"/>
    </row>
    <row r="72" spans="1:60" s="11" customFormat="1" x14ac:dyDescent="0.2">
      <c r="A72" s="19"/>
      <c r="B72" s="6"/>
      <c r="C72" s="2"/>
      <c r="D72" s="2"/>
      <c r="E72" s="35"/>
      <c r="F72" s="35"/>
      <c r="G72" s="35"/>
      <c r="H72" s="35"/>
      <c r="I72" s="35"/>
      <c r="J72" s="35"/>
      <c r="K72" s="35"/>
      <c r="L72" s="35"/>
      <c r="M72" s="35"/>
      <c r="N72" s="35"/>
      <c r="O72" s="35"/>
      <c r="P72" s="35"/>
      <c r="Q72" s="35"/>
      <c r="R72" s="35"/>
      <c r="S72" s="35"/>
      <c r="T72" s="35"/>
      <c r="U72" s="35"/>
      <c r="V72" s="35"/>
      <c r="W72" s="35"/>
      <c r="X72" s="35"/>
      <c r="Y72" s="40"/>
      <c r="BH72" s="2"/>
    </row>
    <row r="73" spans="1:60" s="11" customFormat="1" x14ac:dyDescent="0.2">
      <c r="A73" s="19"/>
      <c r="B73" s="6"/>
      <c r="C73" s="2"/>
      <c r="D73" s="2"/>
      <c r="E73" s="35"/>
      <c r="F73" s="35"/>
      <c r="G73" s="35"/>
      <c r="H73" s="35"/>
      <c r="I73" s="35"/>
      <c r="J73" s="35"/>
      <c r="K73" s="35"/>
      <c r="L73" s="35"/>
      <c r="M73" s="35"/>
      <c r="N73" s="35"/>
      <c r="O73" s="35"/>
      <c r="P73" s="35"/>
      <c r="Q73" s="35"/>
      <c r="R73" s="35"/>
      <c r="S73" s="35"/>
      <c r="T73" s="35"/>
      <c r="U73" s="35"/>
      <c r="V73" s="35"/>
      <c r="W73" s="35"/>
      <c r="X73" s="35"/>
      <c r="Y73" s="40"/>
      <c r="BH73" s="2"/>
    </row>
    <row r="74" spans="1:60" s="11" customFormat="1" x14ac:dyDescent="0.2">
      <c r="A74" s="19"/>
      <c r="B74" s="6"/>
      <c r="C74" s="2"/>
      <c r="D74" s="2"/>
      <c r="E74" s="35"/>
      <c r="F74" s="35"/>
      <c r="G74" s="35"/>
      <c r="H74" s="35"/>
      <c r="I74" s="35"/>
      <c r="J74" s="35"/>
      <c r="K74" s="35"/>
      <c r="L74" s="35"/>
      <c r="M74" s="35"/>
      <c r="N74" s="35"/>
      <c r="O74" s="35"/>
      <c r="P74" s="35"/>
      <c r="Q74" s="35"/>
      <c r="R74" s="35"/>
      <c r="S74" s="35"/>
      <c r="T74" s="35"/>
      <c r="U74" s="35"/>
      <c r="V74" s="35"/>
      <c r="W74" s="35"/>
      <c r="X74" s="35"/>
      <c r="Y74" s="40"/>
      <c r="BH74" s="2"/>
    </row>
    <row r="75" spans="1:60" s="11" customFormat="1" x14ac:dyDescent="0.2">
      <c r="A75" s="19"/>
      <c r="B75" s="6"/>
      <c r="C75" s="2"/>
      <c r="D75" s="2"/>
      <c r="E75" s="35"/>
      <c r="F75" s="35"/>
      <c r="G75" s="35"/>
      <c r="H75" s="35"/>
      <c r="I75" s="35"/>
      <c r="J75" s="35"/>
      <c r="K75" s="35"/>
      <c r="L75" s="35"/>
      <c r="M75" s="35"/>
      <c r="N75" s="35"/>
      <c r="O75" s="35"/>
      <c r="P75" s="35"/>
      <c r="Q75" s="35"/>
      <c r="R75" s="35"/>
      <c r="S75" s="35"/>
      <c r="T75" s="35"/>
      <c r="U75" s="35"/>
      <c r="V75" s="35"/>
      <c r="W75" s="35"/>
      <c r="X75" s="35"/>
      <c r="Y75" s="40"/>
      <c r="BH75" s="2"/>
    </row>
    <row r="76" spans="1:60" s="11" customFormat="1" x14ac:dyDescent="0.2">
      <c r="A76" s="19"/>
      <c r="B76" s="6"/>
      <c r="C76" s="2"/>
      <c r="D76" s="2"/>
      <c r="E76" s="35"/>
      <c r="F76" s="35"/>
      <c r="G76" s="35"/>
      <c r="H76" s="35"/>
      <c r="I76" s="35"/>
      <c r="J76" s="35"/>
      <c r="K76" s="35"/>
      <c r="L76" s="35"/>
      <c r="M76" s="35"/>
      <c r="N76" s="35"/>
      <c r="O76" s="35"/>
      <c r="P76" s="35"/>
      <c r="Q76" s="35"/>
      <c r="R76" s="35"/>
      <c r="S76" s="35"/>
      <c r="T76" s="35"/>
      <c r="U76" s="35"/>
      <c r="V76" s="35"/>
      <c r="W76" s="35"/>
      <c r="X76" s="35"/>
      <c r="Y76" s="40"/>
      <c r="BH76" s="2"/>
    </row>
    <row r="77" spans="1:60" s="11" customFormat="1" x14ac:dyDescent="0.2">
      <c r="A77" s="19"/>
      <c r="B77" s="6"/>
      <c r="C77" s="2"/>
      <c r="D77" s="2"/>
      <c r="E77" s="35"/>
      <c r="F77" s="35"/>
      <c r="G77" s="35"/>
      <c r="H77" s="35"/>
      <c r="I77" s="35"/>
      <c r="J77" s="35"/>
      <c r="K77" s="35"/>
      <c r="L77" s="35"/>
      <c r="M77" s="35"/>
      <c r="N77" s="35"/>
      <c r="O77" s="35"/>
      <c r="P77" s="35"/>
      <c r="Q77" s="35"/>
      <c r="R77" s="35"/>
      <c r="S77" s="35"/>
      <c r="T77" s="35"/>
      <c r="U77" s="35"/>
      <c r="V77" s="35"/>
      <c r="W77" s="35"/>
      <c r="X77" s="35"/>
      <c r="Y77" s="40"/>
      <c r="BH77" s="2"/>
    </row>
    <row r="78" spans="1:60" s="11" customFormat="1" x14ac:dyDescent="0.2">
      <c r="A78" s="19"/>
      <c r="B78" s="6"/>
      <c r="C78" s="2"/>
      <c r="D78" s="2"/>
      <c r="E78" s="35"/>
      <c r="F78" s="35"/>
      <c r="G78" s="35"/>
      <c r="H78" s="35"/>
      <c r="I78" s="35"/>
      <c r="J78" s="35"/>
      <c r="K78" s="35"/>
      <c r="L78" s="35"/>
      <c r="M78" s="35"/>
      <c r="N78" s="35"/>
      <c r="O78" s="35"/>
      <c r="P78" s="35"/>
      <c r="Q78" s="35"/>
      <c r="R78" s="35"/>
      <c r="S78" s="35"/>
      <c r="T78" s="35"/>
      <c r="U78" s="35"/>
      <c r="V78" s="35"/>
      <c r="W78" s="35"/>
      <c r="X78" s="35"/>
      <c r="Y78" s="40"/>
      <c r="BH78" s="2"/>
    </row>
    <row r="79" spans="1:60" s="11" customFormat="1" x14ac:dyDescent="0.2">
      <c r="A79" s="19"/>
      <c r="B79" s="6"/>
      <c r="C79" s="2"/>
      <c r="D79" s="2"/>
      <c r="E79" s="35"/>
      <c r="F79" s="35"/>
      <c r="G79" s="35"/>
      <c r="H79" s="35"/>
      <c r="I79" s="35"/>
      <c r="J79" s="35"/>
      <c r="K79" s="35"/>
      <c r="L79" s="35"/>
      <c r="M79" s="35"/>
      <c r="N79" s="35"/>
      <c r="O79" s="35"/>
      <c r="P79" s="35"/>
      <c r="Q79" s="35"/>
      <c r="R79" s="35"/>
      <c r="S79" s="35"/>
      <c r="T79" s="35"/>
      <c r="U79" s="35"/>
      <c r="V79" s="35"/>
      <c r="W79" s="35"/>
      <c r="X79" s="35"/>
      <c r="Y79" s="40"/>
      <c r="BH79" s="2"/>
    </row>
    <row r="80" spans="1:60" s="11" customFormat="1" x14ac:dyDescent="0.2">
      <c r="A80" s="19"/>
      <c r="B80" s="6"/>
      <c r="C80" s="2"/>
      <c r="D80" s="2"/>
      <c r="E80" s="35"/>
      <c r="F80" s="35"/>
      <c r="G80" s="35"/>
      <c r="H80" s="35"/>
      <c r="I80" s="35"/>
      <c r="J80" s="35"/>
      <c r="K80" s="35"/>
      <c r="L80" s="35"/>
      <c r="M80" s="35"/>
      <c r="N80" s="35"/>
      <c r="O80" s="35"/>
      <c r="P80" s="35"/>
      <c r="Q80" s="35"/>
      <c r="R80" s="35"/>
      <c r="S80" s="35"/>
      <c r="T80" s="35"/>
      <c r="U80" s="35"/>
      <c r="V80" s="35"/>
      <c r="W80" s="35"/>
      <c r="X80" s="35"/>
      <c r="Y80" s="40"/>
      <c r="BH80" s="2"/>
    </row>
    <row r="81" spans="1:60" s="11" customFormat="1" x14ac:dyDescent="0.2">
      <c r="A81" s="19"/>
      <c r="B81" s="6"/>
      <c r="C81" s="2"/>
      <c r="D81" s="2"/>
      <c r="E81" s="35"/>
      <c r="F81" s="35"/>
      <c r="G81" s="35"/>
      <c r="H81" s="35"/>
      <c r="I81" s="35"/>
      <c r="J81" s="35"/>
      <c r="K81" s="35"/>
      <c r="L81" s="35"/>
      <c r="M81" s="35"/>
      <c r="N81" s="35"/>
      <c r="O81" s="35"/>
      <c r="P81" s="35"/>
      <c r="Q81" s="35"/>
      <c r="R81" s="35"/>
      <c r="S81" s="35"/>
      <c r="T81" s="35"/>
      <c r="U81" s="35"/>
      <c r="V81" s="35"/>
      <c r="W81" s="35"/>
      <c r="X81" s="35"/>
      <c r="Y81" s="40"/>
      <c r="BH81" s="2"/>
    </row>
    <row r="82" spans="1:60" s="11" customFormat="1" x14ac:dyDescent="0.2">
      <c r="A82" s="19"/>
      <c r="B82" s="6"/>
      <c r="C82" s="2"/>
      <c r="D82" s="2"/>
      <c r="E82" s="35"/>
      <c r="F82" s="35"/>
      <c r="G82" s="35"/>
      <c r="H82" s="35"/>
      <c r="I82" s="35"/>
      <c r="J82" s="35"/>
      <c r="K82" s="35"/>
      <c r="L82" s="35"/>
      <c r="M82" s="35"/>
      <c r="N82" s="35"/>
      <c r="O82" s="35"/>
      <c r="P82" s="35"/>
      <c r="Q82" s="35"/>
      <c r="R82" s="35"/>
      <c r="S82" s="35"/>
      <c r="T82" s="35"/>
      <c r="U82" s="35"/>
      <c r="V82" s="35"/>
      <c r="W82" s="35"/>
      <c r="X82" s="35"/>
      <c r="Y82" s="40"/>
      <c r="BH82" s="2"/>
    </row>
    <row r="83" spans="1:60" s="11" customFormat="1" x14ac:dyDescent="0.2">
      <c r="A83" s="19"/>
      <c r="B83" s="6"/>
      <c r="C83" s="2"/>
      <c r="D83" s="2"/>
      <c r="E83" s="35"/>
      <c r="F83" s="35"/>
      <c r="G83" s="35"/>
      <c r="H83" s="35"/>
      <c r="I83" s="35"/>
      <c r="J83" s="35"/>
      <c r="K83" s="35"/>
      <c r="L83" s="35"/>
      <c r="M83" s="35"/>
      <c r="N83" s="35"/>
      <c r="O83" s="35"/>
      <c r="P83" s="35"/>
      <c r="Q83" s="35"/>
      <c r="R83" s="35"/>
      <c r="S83" s="35"/>
      <c r="T83" s="35"/>
      <c r="U83" s="35"/>
      <c r="V83" s="35"/>
      <c r="W83" s="35"/>
      <c r="X83" s="35"/>
      <c r="Y83" s="40"/>
      <c r="BH83" s="2"/>
    </row>
    <row r="84" spans="1:60" s="11" customFormat="1" x14ac:dyDescent="0.2">
      <c r="A84" s="19"/>
      <c r="B84" s="6"/>
      <c r="C84" s="2"/>
      <c r="D84" s="2"/>
      <c r="E84" s="35"/>
      <c r="F84" s="35"/>
      <c r="G84" s="35"/>
      <c r="H84" s="35"/>
      <c r="I84" s="35"/>
      <c r="J84" s="35"/>
      <c r="K84" s="35"/>
      <c r="L84" s="35"/>
      <c r="M84" s="35"/>
      <c r="N84" s="35"/>
      <c r="O84" s="35"/>
      <c r="P84" s="35"/>
      <c r="Q84" s="35"/>
      <c r="R84" s="35"/>
      <c r="S84" s="35"/>
      <c r="T84" s="35"/>
      <c r="U84" s="35"/>
      <c r="V84" s="35"/>
      <c r="W84" s="35"/>
      <c r="X84" s="35"/>
      <c r="Y84" s="40"/>
      <c r="BH84" s="2"/>
    </row>
    <row r="85" spans="1:60" s="11" customFormat="1" x14ac:dyDescent="0.2">
      <c r="A85" s="19"/>
      <c r="B85" s="6"/>
      <c r="C85" s="2"/>
      <c r="D85" s="2"/>
      <c r="E85" s="35"/>
      <c r="F85" s="35"/>
      <c r="G85" s="35"/>
      <c r="H85" s="35"/>
      <c r="I85" s="35"/>
      <c r="J85" s="35"/>
      <c r="K85" s="35"/>
      <c r="L85" s="35"/>
      <c r="M85" s="35"/>
      <c r="N85" s="35"/>
      <c r="O85" s="35"/>
      <c r="P85" s="35"/>
      <c r="Q85" s="35"/>
      <c r="R85" s="35"/>
      <c r="S85" s="35"/>
      <c r="T85" s="35"/>
      <c r="U85" s="35"/>
      <c r="V85" s="35"/>
      <c r="W85" s="35"/>
      <c r="X85" s="35"/>
      <c r="Y85" s="40"/>
      <c r="BH85" s="2"/>
    </row>
    <row r="86" spans="1:60" s="11" customFormat="1" x14ac:dyDescent="0.2">
      <c r="A86" s="19"/>
      <c r="B86" s="6"/>
      <c r="C86" s="2"/>
      <c r="D86" s="2"/>
      <c r="E86" s="35"/>
      <c r="F86" s="35"/>
      <c r="G86" s="35"/>
      <c r="H86" s="35"/>
      <c r="I86" s="35"/>
      <c r="J86" s="35"/>
      <c r="K86" s="35"/>
      <c r="L86" s="35"/>
      <c r="M86" s="35"/>
      <c r="N86" s="35"/>
      <c r="O86" s="35"/>
      <c r="P86" s="35"/>
      <c r="Q86" s="35"/>
      <c r="R86" s="35"/>
      <c r="S86" s="35"/>
      <c r="T86" s="35"/>
      <c r="U86" s="35"/>
      <c r="V86" s="35"/>
      <c r="W86" s="35"/>
      <c r="X86" s="35"/>
      <c r="Y86" s="40"/>
      <c r="BH86" s="2"/>
    </row>
    <row r="87" spans="1:60" x14ac:dyDescent="0.2">
      <c r="B87" s="6"/>
    </row>
    <row r="88" spans="1:60" x14ac:dyDescent="0.2">
      <c r="B88" s="6"/>
    </row>
    <row r="89" spans="1:60" x14ac:dyDescent="0.2">
      <c r="B89" s="6"/>
    </row>
    <row r="90" spans="1:60" x14ac:dyDescent="0.2">
      <c r="B90" s="6"/>
    </row>
    <row r="91" spans="1:60" x14ac:dyDescent="0.2">
      <c r="B91" s="6"/>
    </row>
    <row r="92" spans="1:60" x14ac:dyDescent="0.2">
      <c r="B92" s="6"/>
    </row>
    <row r="93" spans="1:60" x14ac:dyDescent="0.2">
      <c r="B93" s="6"/>
    </row>
    <row r="94" spans="1:60" x14ac:dyDescent="0.2">
      <c r="B94" s="6"/>
    </row>
    <row r="95" spans="1:60" x14ac:dyDescent="0.2">
      <c r="B95" s="6"/>
    </row>
    <row r="96" spans="1:60" x14ac:dyDescent="0.2">
      <c r="B96" s="6"/>
    </row>
    <row r="97" spans="2:2" x14ac:dyDescent="0.2">
      <c r="B97" s="6"/>
    </row>
    <row r="98" spans="2:2" x14ac:dyDescent="0.2">
      <c r="B98" s="6"/>
    </row>
    <row r="99" spans="2:2" x14ac:dyDescent="0.2">
      <c r="B99" s="6"/>
    </row>
    <row r="100" spans="2:2" x14ac:dyDescent="0.2">
      <c r="B100" s="6"/>
    </row>
    <row r="101" spans="2:2" x14ac:dyDescent="0.2">
      <c r="B101" s="6"/>
    </row>
    <row r="102" spans="2:2" x14ac:dyDescent="0.2">
      <c r="B102" s="6"/>
    </row>
    <row r="103" spans="2:2" x14ac:dyDescent="0.2">
      <c r="B103" s="6"/>
    </row>
    <row r="104" spans="2:2" x14ac:dyDescent="0.2">
      <c r="B104" s="6"/>
    </row>
    <row r="105" spans="2:2" x14ac:dyDescent="0.2">
      <c r="B105" s="6"/>
    </row>
    <row r="106" spans="2:2" x14ac:dyDescent="0.2">
      <c r="B106" s="6"/>
    </row>
    <row r="107" spans="2:2" x14ac:dyDescent="0.2">
      <c r="B107" s="6"/>
    </row>
    <row r="108" spans="2:2" x14ac:dyDescent="0.2">
      <c r="B108" s="6"/>
    </row>
    <row r="109" spans="2:2" x14ac:dyDescent="0.2">
      <c r="B109" s="6"/>
    </row>
    <row r="110" spans="2:2" x14ac:dyDescent="0.2">
      <c r="B110" s="6"/>
    </row>
    <row r="111" spans="2:2" x14ac:dyDescent="0.2">
      <c r="B111" s="6"/>
    </row>
    <row r="112" spans="2:2"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sheetData>
  <sheetProtection algorithmName="SHA-512" hashValue="QLS2H3gpqQFO6X9UfPRA3QE3g7+onGur6HfTLD8yqGrcer5qE/iIzt20WDI6DoX1KtzIoUbUFlfS2RE7OfDcng==" saltValue="BUeJ1UCsQ4N4VE23I6SLiA==" spinCount="100000" sheet="1" objects="1" scenarios="1" formatCells="0" formatColumns="0" formatRows="0" insertColumns="0" insertRows="0" insertHyperlinks="0" deleteColumns="0" deleteRows="0"/>
  <mergeCells count="6">
    <mergeCell ref="B1:D1"/>
    <mergeCell ref="A6:B6"/>
    <mergeCell ref="A2:B2"/>
    <mergeCell ref="A3:B3"/>
    <mergeCell ref="A4:B4"/>
    <mergeCell ref="A5:B5"/>
  </mergeCells>
  <conditionalFormatting sqref="E57:X57 E52:X54 E59:X59 E16:X27 E30:X31 E33:X40 E42:X47 E49:X50 E61:X62 E7:X14">
    <cfRule type="cellIs" dxfId="13" priority="90" operator="equal">
      <formula>"x"</formula>
    </cfRule>
  </conditionalFormatting>
  <conditionalFormatting sqref="E31:X31 E54:X54 E59:X59 E18:X19 E26:X27 E37:X39 E35:X35 E47:X47 E62:X62 E10:X11">
    <cfRule type="cellIs" dxfId="12" priority="89" operator="equal">
      <formula>"n"</formula>
    </cfRule>
  </conditionalFormatting>
  <conditionalFormatting sqref="E9:X9 E20:X25 E40:X40 E36:X36 E12:X14 E43:X46 E50:X50">
    <cfRule type="cellIs" dxfId="11" priority="88" operator="equal">
      <formula>"n"</formula>
    </cfRule>
  </conditionalFormatting>
  <conditionalFormatting sqref="Y8:AA63">
    <cfRule type="containsBlanks" dxfId="10" priority="11">
      <formula>LEN(TRIM(Y8))=0</formula>
    </cfRule>
  </conditionalFormatting>
  <conditionalFormatting sqref="E58:X58">
    <cfRule type="cellIs" dxfId="9" priority="6" operator="equal">
      <formula>"x"</formula>
    </cfRule>
  </conditionalFormatting>
  <conditionalFormatting sqref="E55:X55">
    <cfRule type="cellIs" dxfId="8" priority="5" operator="equal">
      <formula>"x"</formula>
    </cfRule>
  </conditionalFormatting>
  <conditionalFormatting sqref="E55:X55">
    <cfRule type="cellIs" dxfId="7" priority="4" operator="equal">
      <formula>"n"</formula>
    </cfRule>
  </conditionalFormatting>
  <conditionalFormatting sqref="E50:X50">
    <cfRule type="cellIs" dxfId="6" priority="2" operator="equal">
      <formula>"n"</formula>
    </cfRule>
  </conditionalFormatting>
  <conditionalFormatting sqref="E62:X62">
    <cfRule type="cellIs" dxfId="5" priority="1" operator="equal">
      <formula>"n"</formula>
    </cfRule>
  </conditionalFormatting>
  <dataValidations count="4">
    <dataValidation type="list" allowBlank="1" showInputMessage="1" showErrorMessage="1" sqref="A3:B3">
      <formula1>RWBs</formula1>
    </dataValidation>
    <dataValidation type="list" allowBlank="1" showInputMessage="1" showErrorMessage="1" sqref="E18:X20 E31:X31 E59:X59 E22:X27 E35:X39 E54:X54 E9:X14">
      <formula1>QAA</formula1>
    </dataValidation>
    <dataValidation type="list" allowBlank="1" showInputMessage="1" showErrorMessage="1" sqref="E53:X53 E17:X17 E58:X58 E21:X21 E30:X30 E34:X34">
      <formula1>QAB</formula1>
    </dataValidation>
    <dataValidation type="list" allowBlank="1" showInputMessage="1" showErrorMessage="1" sqref="E40:X40 E43:X47 E50:X50 E62:X62">
      <formula1>QAD</formula1>
    </dataValidation>
  </dataValidations>
  <pageMargins left="0.54" right="0.19" top="0.75" bottom="0.75" header="0.3" footer="0.3"/>
  <pageSetup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C5 A5</xm:sqref>
        </x14:dataValidation>
        <x14:dataValidation type="list" allowBlank="1" showInputMessage="1" showErrorMessage="1">
          <x14:formula1>
            <xm:f>Sheet1!$D$1:$D$5</xm:f>
          </x14:formula1>
          <xm:sqref>E55:X55 AB55:AH55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4"/>
  <sheetViews>
    <sheetView showGridLines="0" zoomScaleNormal="100" workbookViewId="0">
      <selection activeCell="C14" sqref="C14"/>
    </sheetView>
  </sheetViews>
  <sheetFormatPr defaultColWidth="9.140625" defaultRowHeight="12.75" x14ac:dyDescent="0.2"/>
  <cols>
    <col min="1" max="1" width="6.5703125" style="19" customWidth="1"/>
    <col min="2" max="2" width="53.42578125" style="5" customWidth="1"/>
    <col min="3" max="3" width="25" style="3" customWidth="1"/>
    <col min="4" max="4" width="21.140625" style="2" customWidth="1"/>
    <col min="5" max="5" width="9.140625" style="35" customWidth="1"/>
    <col min="6" max="6" width="40.42578125" style="40" customWidth="1"/>
    <col min="7" max="7" width="39.85546875" style="11" customWidth="1"/>
    <col min="8" max="8" width="39.28515625" style="11" customWidth="1"/>
    <col min="9" max="39" width="9.140625" style="11"/>
    <col min="40" max="16384" width="9.140625" style="2"/>
  </cols>
  <sheetData>
    <row r="1" spans="1:40" ht="12.75" customHeight="1" x14ac:dyDescent="0.2">
      <c r="A1" s="369" t="s">
        <v>387</v>
      </c>
      <c r="B1" s="369"/>
      <c r="C1" s="369"/>
      <c r="D1" s="369"/>
      <c r="E1" s="382"/>
      <c r="F1" s="73" t="s">
        <v>325</v>
      </c>
      <c r="G1" s="69" t="s">
        <v>65</v>
      </c>
      <c r="H1" s="50"/>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s="3" customFormat="1" x14ac:dyDescent="0.2">
      <c r="A2" s="369"/>
      <c r="B2" s="369"/>
      <c r="C2" s="369"/>
      <c r="D2" s="369"/>
      <c r="E2" s="382"/>
      <c r="F2" s="74" t="s">
        <v>3</v>
      </c>
      <c r="G2" s="69" t="s">
        <v>65</v>
      </c>
      <c r="H2" s="47"/>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1"/>
    </row>
    <row r="3" spans="1:40" s="3" customFormat="1" x14ac:dyDescent="0.2">
      <c r="A3" s="383"/>
      <c r="B3" s="383"/>
      <c r="C3" s="383"/>
      <c r="D3" s="383"/>
      <c r="E3" s="384"/>
      <c r="F3" s="75" t="s">
        <v>86</v>
      </c>
      <c r="G3" s="70" t="s">
        <v>87</v>
      </c>
      <c r="H3" s="48"/>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1"/>
    </row>
    <row r="4" spans="1:40" s="15" customFormat="1" ht="15" x14ac:dyDescent="0.2">
      <c r="A4" s="54"/>
      <c r="B4" s="53" t="s">
        <v>23</v>
      </c>
      <c r="C4" s="49" t="s">
        <v>97</v>
      </c>
      <c r="D4" s="49" t="s">
        <v>0</v>
      </c>
      <c r="E4" s="55" t="s">
        <v>59</v>
      </c>
      <c r="F4" s="41" t="s">
        <v>84</v>
      </c>
      <c r="G4" s="41" t="s">
        <v>441</v>
      </c>
      <c r="H4" s="41" t="s">
        <v>85</v>
      </c>
    </row>
    <row r="5" spans="1:40" ht="25.5" x14ac:dyDescent="0.2">
      <c r="A5" s="306" t="s">
        <v>13</v>
      </c>
      <c r="B5" s="1" t="s">
        <v>446</v>
      </c>
      <c r="C5" s="29" t="s">
        <v>98</v>
      </c>
      <c r="D5" s="271" t="s">
        <v>99</v>
      </c>
      <c r="E5" s="36"/>
      <c r="F5" s="42"/>
      <c r="G5" s="42"/>
      <c r="H5" s="4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40" ht="56.25" x14ac:dyDescent="0.2">
      <c r="A6" s="306" t="s">
        <v>14</v>
      </c>
      <c r="B6" s="29" t="s">
        <v>447</v>
      </c>
      <c r="C6" s="29" t="s">
        <v>100</v>
      </c>
      <c r="D6" s="271" t="s">
        <v>101</v>
      </c>
      <c r="E6" s="36"/>
      <c r="F6" s="42"/>
      <c r="G6" s="42"/>
      <c r="H6" s="4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40" ht="51" x14ac:dyDescent="0.2">
      <c r="A7" s="294" t="s">
        <v>15</v>
      </c>
      <c r="B7" s="29" t="s">
        <v>444</v>
      </c>
      <c r="C7" s="295"/>
      <c r="D7" s="300" t="s">
        <v>377</v>
      </c>
      <c r="E7" s="31"/>
      <c r="F7" s="42"/>
      <c r="G7" s="42"/>
      <c r="H7" s="4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40" ht="38.25" x14ac:dyDescent="0.2">
      <c r="A8" s="296" t="s">
        <v>16</v>
      </c>
      <c r="B8" s="29" t="s">
        <v>445</v>
      </c>
      <c r="C8" s="295" t="s">
        <v>366</v>
      </c>
      <c r="D8" s="271"/>
      <c r="E8" s="31" t="str">
        <f>IF(E7="x","x","")</f>
        <v/>
      </c>
      <c r="F8" s="42"/>
      <c r="G8" s="42"/>
      <c r="H8" s="4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40" s="15" customFormat="1" ht="15" x14ac:dyDescent="0.2">
      <c r="A9" s="54"/>
      <c r="B9" s="53" t="s">
        <v>40</v>
      </c>
      <c r="C9" s="49" t="s">
        <v>97</v>
      </c>
      <c r="D9" s="49" t="s">
        <v>0</v>
      </c>
      <c r="E9" s="55"/>
      <c r="F9" s="363" t="s">
        <v>59</v>
      </c>
      <c r="G9" s="363" t="s">
        <v>59</v>
      </c>
      <c r="H9" s="363" t="s">
        <v>59</v>
      </c>
    </row>
    <row r="10" spans="1:40" ht="25.5" x14ac:dyDescent="0.2">
      <c r="A10" s="20" t="s">
        <v>17</v>
      </c>
      <c r="B10" s="1" t="s">
        <v>320</v>
      </c>
      <c r="C10" s="1" t="s">
        <v>102</v>
      </c>
      <c r="D10" s="271" t="s">
        <v>103</v>
      </c>
      <c r="E10" s="31" t="str">
        <f>IF(E9="x","x","")</f>
        <v/>
      </c>
      <c r="F10" s="42"/>
      <c r="G10" s="42"/>
      <c r="H10" s="4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40" s="10" customFormat="1" x14ac:dyDescent="0.2">
      <c r="A11" s="26"/>
      <c r="B11" s="27" t="s">
        <v>42</v>
      </c>
      <c r="C11" s="156"/>
      <c r="D11" s="51"/>
      <c r="E11" s="32"/>
      <c r="F11" s="32"/>
      <c r="G11" s="7"/>
      <c r="H11" s="7"/>
      <c r="I11" s="7"/>
      <c r="J11" s="7"/>
      <c r="K11" s="7"/>
      <c r="L11" s="7"/>
      <c r="M11" s="7"/>
      <c r="N11" s="7"/>
      <c r="O11" s="7"/>
      <c r="P11" s="7"/>
      <c r="Q11" s="7"/>
      <c r="R11" s="7"/>
      <c r="S11" s="11"/>
      <c r="T11" s="11"/>
      <c r="U11" s="11"/>
      <c r="V11" s="11"/>
      <c r="W11" s="11"/>
      <c r="X11" s="11"/>
      <c r="Y11" s="11"/>
      <c r="Z11" s="11"/>
      <c r="AA11" s="11"/>
      <c r="AB11" s="11"/>
      <c r="AC11" s="11"/>
      <c r="AD11" s="11"/>
      <c r="AE11" s="11"/>
      <c r="AF11" s="11"/>
      <c r="AG11" s="11"/>
      <c r="AH11" s="11"/>
      <c r="AI11" s="11"/>
      <c r="AJ11" s="11"/>
      <c r="AK11" s="11"/>
      <c r="AL11" s="11"/>
      <c r="AM11" s="11"/>
    </row>
    <row r="12" spans="1:40" x14ac:dyDescent="0.2">
      <c r="A12" s="60"/>
      <c r="B12" s="57" t="s">
        <v>44</v>
      </c>
      <c r="C12" s="23"/>
      <c r="E12" s="33"/>
      <c r="F12" s="34"/>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40" ht="13.5" thickBot="1" x14ac:dyDescent="0.25">
      <c r="A13" s="63" t="s">
        <v>57</v>
      </c>
      <c r="B13" s="58" t="s">
        <v>61</v>
      </c>
      <c r="C13" s="24"/>
      <c r="E13" s="33"/>
      <c r="F13" s="33"/>
      <c r="G13" s="7"/>
      <c r="H13" s="7"/>
      <c r="I13" s="7"/>
      <c r="J13" s="7"/>
      <c r="K13" s="7"/>
      <c r="L13" s="7"/>
      <c r="M13" s="7"/>
      <c r="N13" s="7"/>
      <c r="O13" s="7"/>
      <c r="P13" s="7"/>
      <c r="Q13" s="7"/>
      <c r="R13" s="7"/>
    </row>
    <row r="14" spans="1:40" ht="68.25" thickBot="1" x14ac:dyDescent="0.25">
      <c r="A14" s="61"/>
      <c r="B14" s="59" t="s">
        <v>63</v>
      </c>
      <c r="C14" s="56" t="s">
        <v>60</v>
      </c>
      <c r="E14" s="33"/>
      <c r="F14" s="34"/>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1:40" s="11" customFormat="1" ht="68.25" thickBot="1" x14ac:dyDescent="0.25">
      <c r="A15" s="62"/>
      <c r="B15" s="59" t="s">
        <v>453</v>
      </c>
      <c r="C15" s="56" t="s">
        <v>60</v>
      </c>
      <c r="E15" s="34"/>
      <c r="F15" s="34"/>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N15" s="2"/>
    </row>
    <row r="16" spans="1:40" s="11" customFormat="1" x14ac:dyDescent="0.2">
      <c r="A16" s="19"/>
      <c r="B16" s="6"/>
      <c r="C16" s="157"/>
      <c r="D16" s="2"/>
      <c r="E16" s="35"/>
      <c r="F16" s="40"/>
      <c r="AN16" s="2"/>
    </row>
    <row r="17" spans="1:40" s="11" customFormat="1" x14ac:dyDescent="0.2">
      <c r="A17" s="19"/>
      <c r="B17" s="6"/>
      <c r="C17" s="157"/>
      <c r="D17" s="2"/>
      <c r="E17" s="35"/>
      <c r="F17" s="40"/>
      <c r="AN17" s="2"/>
    </row>
    <row r="18" spans="1:40" s="11" customFormat="1" x14ac:dyDescent="0.2">
      <c r="A18" s="19"/>
      <c r="B18" s="6"/>
      <c r="C18" s="157"/>
      <c r="D18" s="2"/>
      <c r="E18" s="35"/>
      <c r="F18" s="40"/>
      <c r="AN18" s="2"/>
    </row>
    <row r="19" spans="1:40" s="11" customFormat="1" x14ac:dyDescent="0.2">
      <c r="A19" s="19"/>
      <c r="B19" s="6"/>
      <c r="C19" s="157"/>
      <c r="D19" s="2"/>
      <c r="E19" s="35"/>
      <c r="F19" s="40"/>
      <c r="AN19" s="2"/>
    </row>
    <row r="20" spans="1:40" s="11" customFormat="1" x14ac:dyDescent="0.2">
      <c r="A20" s="19"/>
      <c r="B20" s="6"/>
      <c r="C20" s="157"/>
      <c r="D20" s="2"/>
      <c r="E20" s="35"/>
      <c r="F20" s="40"/>
      <c r="AN20" s="2"/>
    </row>
    <row r="21" spans="1:40" s="11" customFormat="1" x14ac:dyDescent="0.2">
      <c r="A21" s="19"/>
      <c r="B21" s="6"/>
      <c r="C21" s="157"/>
      <c r="D21" s="2"/>
      <c r="E21" s="35"/>
      <c r="F21" s="40"/>
      <c r="AN21" s="2"/>
    </row>
    <row r="22" spans="1:40" s="11" customFormat="1" x14ac:dyDescent="0.2">
      <c r="A22" s="19"/>
      <c r="B22" s="6"/>
      <c r="C22" s="157"/>
      <c r="D22" s="2"/>
      <c r="E22" s="35"/>
      <c r="F22" s="40"/>
      <c r="AN22" s="2"/>
    </row>
    <row r="23" spans="1:40" s="11" customFormat="1" x14ac:dyDescent="0.2">
      <c r="A23" s="19"/>
      <c r="B23" s="6"/>
      <c r="C23" s="157"/>
      <c r="D23" s="2"/>
      <c r="E23" s="35"/>
      <c r="F23" s="40"/>
      <c r="AN23" s="2"/>
    </row>
    <row r="24" spans="1:40" s="11" customFormat="1" x14ac:dyDescent="0.2">
      <c r="A24" s="19"/>
      <c r="B24" s="6"/>
      <c r="C24" s="157"/>
      <c r="D24" s="2"/>
      <c r="E24" s="35"/>
      <c r="F24" s="40"/>
      <c r="AN24" s="2"/>
    </row>
    <row r="25" spans="1:40" s="11" customFormat="1" x14ac:dyDescent="0.2">
      <c r="A25" s="19"/>
      <c r="B25" s="6"/>
      <c r="C25" s="157"/>
      <c r="D25" s="2"/>
      <c r="E25" s="35"/>
      <c r="F25" s="40"/>
      <c r="AN25" s="2"/>
    </row>
    <row r="26" spans="1:40" s="11" customFormat="1" x14ac:dyDescent="0.2">
      <c r="A26" s="19"/>
      <c r="B26" s="6"/>
      <c r="C26" s="157"/>
      <c r="D26" s="2"/>
      <c r="E26" s="35"/>
      <c r="F26" s="40"/>
      <c r="AN26" s="2"/>
    </row>
    <row r="27" spans="1:40" s="11" customFormat="1" x14ac:dyDescent="0.2">
      <c r="A27" s="19"/>
      <c r="B27" s="6"/>
      <c r="C27" s="157"/>
      <c r="D27" s="2"/>
      <c r="E27" s="35"/>
      <c r="F27" s="40"/>
      <c r="AN27" s="2"/>
    </row>
    <row r="28" spans="1:40" s="11" customFormat="1" x14ac:dyDescent="0.2">
      <c r="A28" s="19"/>
      <c r="B28" s="6"/>
      <c r="C28" s="157"/>
      <c r="D28" s="2"/>
      <c r="E28" s="35"/>
      <c r="F28" s="40"/>
      <c r="AN28" s="2"/>
    </row>
    <row r="29" spans="1:40" s="11" customFormat="1" x14ac:dyDescent="0.2">
      <c r="A29" s="19"/>
      <c r="B29" s="6"/>
      <c r="C29" s="157"/>
      <c r="D29" s="2"/>
      <c r="E29" s="35"/>
      <c r="F29" s="40"/>
      <c r="AN29" s="2"/>
    </row>
    <row r="30" spans="1:40" s="11" customFormat="1" x14ac:dyDescent="0.2">
      <c r="A30" s="19"/>
      <c r="B30" s="6"/>
      <c r="C30" s="157"/>
      <c r="D30" s="2"/>
      <c r="E30" s="35"/>
      <c r="F30" s="40"/>
      <c r="AN30" s="2"/>
    </row>
    <row r="31" spans="1:40" x14ac:dyDescent="0.2">
      <c r="B31" s="6"/>
      <c r="C31" s="157"/>
    </row>
    <row r="32" spans="1:40" x14ac:dyDescent="0.2">
      <c r="B32" s="6"/>
      <c r="C32" s="157"/>
    </row>
    <row r="33" spans="2:3" x14ac:dyDescent="0.2">
      <c r="B33" s="6"/>
      <c r="C33" s="157"/>
    </row>
    <row r="34" spans="2:3" x14ac:dyDescent="0.2">
      <c r="B34" s="6"/>
      <c r="C34" s="157"/>
    </row>
    <row r="35" spans="2:3" x14ac:dyDescent="0.2">
      <c r="B35" s="6"/>
      <c r="C35" s="157"/>
    </row>
    <row r="36" spans="2:3" x14ac:dyDescent="0.2">
      <c r="B36" s="6"/>
      <c r="C36" s="157"/>
    </row>
    <row r="37" spans="2:3" x14ac:dyDescent="0.2">
      <c r="B37" s="6"/>
      <c r="C37" s="157"/>
    </row>
    <row r="38" spans="2:3" x14ac:dyDescent="0.2">
      <c r="B38" s="6"/>
      <c r="C38" s="157"/>
    </row>
    <row r="39" spans="2:3" x14ac:dyDescent="0.2">
      <c r="B39" s="6"/>
      <c r="C39" s="157"/>
    </row>
    <row r="40" spans="2:3" x14ac:dyDescent="0.2">
      <c r="B40" s="6"/>
      <c r="C40" s="157"/>
    </row>
    <row r="41" spans="2:3" x14ac:dyDescent="0.2">
      <c r="B41" s="6"/>
      <c r="C41" s="157"/>
    </row>
    <row r="42" spans="2:3" x14ac:dyDescent="0.2">
      <c r="B42" s="6"/>
      <c r="C42" s="157"/>
    </row>
    <row r="43" spans="2:3" x14ac:dyDescent="0.2">
      <c r="B43" s="6"/>
      <c r="C43" s="157"/>
    </row>
    <row r="44" spans="2:3" x14ac:dyDescent="0.2">
      <c r="B44" s="6"/>
      <c r="C44" s="157"/>
    </row>
    <row r="45" spans="2:3" x14ac:dyDescent="0.2">
      <c r="B45" s="6"/>
      <c r="C45" s="157"/>
    </row>
    <row r="46" spans="2:3" x14ac:dyDescent="0.2">
      <c r="B46" s="6"/>
      <c r="C46" s="157"/>
    </row>
    <row r="47" spans="2:3" x14ac:dyDescent="0.2">
      <c r="B47" s="6"/>
      <c r="C47" s="157"/>
    </row>
    <row r="48" spans="2:3" x14ac:dyDescent="0.2">
      <c r="B48" s="6"/>
      <c r="C48" s="157"/>
    </row>
    <row r="49" spans="2:3" x14ac:dyDescent="0.2">
      <c r="B49" s="6"/>
      <c r="C49" s="157"/>
    </row>
    <row r="50" spans="2:3" x14ac:dyDescent="0.2">
      <c r="B50" s="6"/>
      <c r="C50" s="157"/>
    </row>
    <row r="51" spans="2:3" x14ac:dyDescent="0.2">
      <c r="B51" s="6"/>
      <c r="C51" s="157"/>
    </row>
    <row r="52" spans="2:3" x14ac:dyDescent="0.2">
      <c r="B52" s="6"/>
      <c r="C52" s="157"/>
    </row>
    <row r="53" spans="2:3" x14ac:dyDescent="0.2">
      <c r="B53" s="6"/>
      <c r="C53" s="157"/>
    </row>
    <row r="54" spans="2:3" x14ac:dyDescent="0.2">
      <c r="B54" s="6"/>
      <c r="C54" s="157"/>
    </row>
    <row r="55" spans="2:3" x14ac:dyDescent="0.2">
      <c r="B55" s="6"/>
      <c r="C55" s="157"/>
    </row>
    <row r="56" spans="2:3" x14ac:dyDescent="0.2">
      <c r="B56" s="6"/>
      <c r="C56" s="157"/>
    </row>
    <row r="57" spans="2:3" x14ac:dyDescent="0.2">
      <c r="B57" s="6"/>
      <c r="C57" s="157"/>
    </row>
    <row r="58" spans="2:3" x14ac:dyDescent="0.2">
      <c r="B58" s="6"/>
      <c r="C58" s="157"/>
    </row>
    <row r="59" spans="2:3" x14ac:dyDescent="0.2">
      <c r="B59" s="6"/>
      <c r="C59" s="157"/>
    </row>
    <row r="60" spans="2:3" x14ac:dyDescent="0.2">
      <c r="B60" s="6"/>
      <c r="C60" s="157"/>
    </row>
    <row r="61" spans="2:3" x14ac:dyDescent="0.2">
      <c r="B61" s="6"/>
      <c r="C61" s="157"/>
    </row>
    <row r="62" spans="2:3" x14ac:dyDescent="0.2">
      <c r="B62" s="6"/>
      <c r="C62" s="157"/>
    </row>
    <row r="63" spans="2:3" x14ac:dyDescent="0.2">
      <c r="B63" s="6"/>
      <c r="C63" s="157"/>
    </row>
    <row r="64" spans="2:3" x14ac:dyDescent="0.2">
      <c r="B64" s="6"/>
      <c r="C64" s="157"/>
    </row>
  </sheetData>
  <sheetProtection algorithmName="SHA-512" hashValue="NoakpbBPx2nBZDeNOWJAWVs4Ky4d73qfGSH8HZmLruhejItUqvuMC0z5CDwl38vw+swlaqBKIElIuv2X+mCafw==" saltValue="AtnyFgQRi7S1GUNxDd7eMg==" spinCount="100000" sheet="1" objects="1" scenarios="1" formatCells="0" formatColumns="0" formatRows="0" insertColumns="0" insertRows="0" insertHyperlinks="0" deleteColumns="0" deleteRows="0"/>
  <mergeCells count="1">
    <mergeCell ref="A1:E3"/>
  </mergeCells>
  <conditionalFormatting sqref="E8:E10">
    <cfRule type="cellIs" dxfId="4" priority="49" operator="equal">
      <formula>"n"</formula>
    </cfRule>
  </conditionalFormatting>
  <conditionalFormatting sqref="F5:H10">
    <cfRule type="containsBlanks" dxfId="3" priority="16">
      <formula>LEN(TRIM(F5))=0</formula>
    </cfRule>
  </conditionalFormatting>
  <conditionalFormatting sqref="E5:E6">
    <cfRule type="cellIs" dxfId="2" priority="1" operator="equal">
      <formula>"n"</formula>
    </cfRule>
  </conditionalFormatting>
  <dataValidations count="4">
    <dataValidation type="list" allowBlank="1" showInputMessage="1" showErrorMessage="1" sqref="E7">
      <formula1>QAB</formula1>
    </dataValidation>
    <dataValidation type="list" allowBlank="1" showInputMessage="1" showErrorMessage="1" sqref="G1">
      <formula1>RWBs</formula1>
    </dataValidation>
    <dataValidation type="list" allowBlank="1" showInputMessage="1" showErrorMessage="1" sqref="E9">
      <formula1>yn</formula1>
    </dataValidation>
    <dataValidation type="list" allowBlank="1" showInputMessage="1" showErrorMessage="1" sqref="E8 E10 E5:E6">
      <formula1>QAC</formula1>
    </dataValidation>
  </dataValidations>
  <hyperlinks>
    <hyperlink ref="D7" r:id="rId1" display="http://data.fldoe.org/workforce/contacts/default.cfm?action=showList&amp;ListID=62"/>
  </hyperlinks>
  <pageMargins left="0.54" right="0.19" top="0.75" bottom="0.75" header="0.3" footer="0.3"/>
  <pageSetup fitToHeight="0" orientation="portrait" r:id="rId2"/>
  <headerFooter>
    <oddHeader>&amp;CWagner-Peyser Programmatic Review Tool 2014-2015
Job Seekers</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N61"/>
  <sheetViews>
    <sheetView showGridLines="0" zoomScaleNormal="100" workbookViewId="0">
      <selection activeCell="H7" sqref="H7"/>
    </sheetView>
  </sheetViews>
  <sheetFormatPr defaultColWidth="9.140625" defaultRowHeight="12.75" x14ac:dyDescent="0.2"/>
  <cols>
    <col min="1" max="1" width="6.5703125" style="19" customWidth="1"/>
    <col min="2" max="2" width="54.42578125" style="5" customWidth="1"/>
    <col min="3" max="3" width="25" style="3" customWidth="1"/>
    <col min="4" max="4" width="21.140625" style="2" customWidth="1"/>
    <col min="5" max="5" width="9.140625" style="35" customWidth="1"/>
    <col min="6" max="6" width="40.42578125" style="40" customWidth="1"/>
    <col min="7" max="7" width="39.85546875" style="11" customWidth="1"/>
    <col min="8" max="8" width="39.28515625" style="11" customWidth="1"/>
    <col min="9" max="39" width="9.140625" style="11"/>
    <col min="40" max="16384" width="9.140625" style="2"/>
  </cols>
  <sheetData>
    <row r="1" spans="1:40" ht="12.75" customHeight="1" x14ac:dyDescent="0.2">
      <c r="A1" s="369" t="s">
        <v>381</v>
      </c>
      <c r="B1" s="369"/>
      <c r="C1" s="369"/>
      <c r="D1" s="369"/>
      <c r="E1" s="382"/>
      <c r="F1" s="73" t="s">
        <v>325</v>
      </c>
      <c r="G1" s="69" t="s">
        <v>65</v>
      </c>
      <c r="H1" s="50"/>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40" s="3" customFormat="1" x14ac:dyDescent="0.2">
      <c r="A2" s="369"/>
      <c r="B2" s="369"/>
      <c r="C2" s="369"/>
      <c r="D2" s="369"/>
      <c r="E2" s="382"/>
      <c r="F2" s="74" t="s">
        <v>3</v>
      </c>
      <c r="G2" s="69" t="s">
        <v>65</v>
      </c>
      <c r="H2" s="47"/>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1"/>
    </row>
    <row r="3" spans="1:40" s="3" customFormat="1" x14ac:dyDescent="0.2">
      <c r="A3" s="383"/>
      <c r="B3" s="383"/>
      <c r="C3" s="383"/>
      <c r="D3" s="383"/>
      <c r="E3" s="384"/>
      <c r="F3" s="75" t="s">
        <v>86</v>
      </c>
      <c r="G3" s="70" t="s">
        <v>87</v>
      </c>
      <c r="H3" s="48"/>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1"/>
    </row>
    <row r="4" spans="1:40" s="15" customFormat="1" ht="15" x14ac:dyDescent="0.2">
      <c r="A4" s="54"/>
      <c r="B4" s="53" t="s">
        <v>382</v>
      </c>
      <c r="C4" s="172" t="s">
        <v>97</v>
      </c>
      <c r="D4" s="161" t="s">
        <v>0</v>
      </c>
      <c r="E4" s="55" t="s">
        <v>59</v>
      </c>
      <c r="F4" s="41" t="s">
        <v>84</v>
      </c>
      <c r="G4" s="41" t="s">
        <v>441</v>
      </c>
      <c r="H4" s="41" t="s">
        <v>85</v>
      </c>
    </row>
    <row r="5" spans="1:40" ht="76.5" x14ac:dyDescent="0.2">
      <c r="A5" s="303" t="s">
        <v>13</v>
      </c>
      <c r="B5" s="29" t="s">
        <v>460</v>
      </c>
      <c r="C5" s="295" t="s">
        <v>461</v>
      </c>
      <c r="D5" s="328" t="s">
        <v>449</v>
      </c>
      <c r="E5" s="31"/>
      <c r="F5" s="42"/>
      <c r="G5" s="42"/>
      <c r="H5" s="4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40" s="15" customFormat="1" ht="15" x14ac:dyDescent="0.2">
      <c r="A6" s="54"/>
      <c r="B6" s="53" t="s">
        <v>383</v>
      </c>
      <c r="C6" s="172" t="s">
        <v>97</v>
      </c>
      <c r="D6" s="161" t="s">
        <v>0</v>
      </c>
      <c r="E6" s="305"/>
      <c r="F6" s="363" t="s">
        <v>59</v>
      </c>
      <c r="G6" s="363" t="s">
        <v>59</v>
      </c>
      <c r="H6" s="363" t="s">
        <v>59</v>
      </c>
    </row>
    <row r="7" spans="1:40" ht="114.75" x14ac:dyDescent="0.2">
      <c r="A7" s="304" t="s">
        <v>14</v>
      </c>
      <c r="B7" s="1" t="s">
        <v>448</v>
      </c>
      <c r="C7" s="1" t="s">
        <v>462</v>
      </c>
      <c r="D7" s="328" t="s">
        <v>449</v>
      </c>
      <c r="E7" s="344"/>
      <c r="F7" s="42"/>
      <c r="G7" s="42"/>
      <c r="H7" s="4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40" s="10" customFormat="1" x14ac:dyDescent="0.2">
      <c r="A8" s="26"/>
      <c r="B8" s="27" t="s">
        <v>42</v>
      </c>
      <c r="C8" s="156"/>
      <c r="D8" s="51"/>
      <c r="E8" s="32"/>
      <c r="F8" s="32"/>
      <c r="G8" s="7"/>
      <c r="H8" s="7"/>
      <c r="I8" s="7"/>
      <c r="J8" s="7"/>
      <c r="K8" s="7"/>
      <c r="L8" s="7"/>
      <c r="M8" s="7"/>
      <c r="N8" s="7"/>
      <c r="O8" s="7"/>
      <c r="P8" s="7"/>
      <c r="Q8" s="7"/>
      <c r="R8" s="7"/>
      <c r="S8" s="11"/>
      <c r="T8" s="11"/>
      <c r="U8" s="11"/>
      <c r="V8" s="11"/>
      <c r="W8" s="11"/>
      <c r="X8" s="11"/>
      <c r="Y8" s="11"/>
      <c r="Z8" s="11"/>
      <c r="AA8" s="11"/>
      <c r="AB8" s="11"/>
      <c r="AC8" s="11"/>
      <c r="AD8" s="11"/>
      <c r="AE8" s="11"/>
      <c r="AF8" s="11"/>
      <c r="AG8" s="11"/>
      <c r="AH8" s="11"/>
      <c r="AI8" s="11"/>
      <c r="AJ8" s="11"/>
      <c r="AK8" s="11"/>
      <c r="AL8" s="11"/>
      <c r="AM8" s="11"/>
    </row>
    <row r="9" spans="1:40" x14ac:dyDescent="0.2">
      <c r="A9" s="60"/>
      <c r="B9" s="57" t="s">
        <v>44</v>
      </c>
      <c r="C9" s="23"/>
      <c r="E9" s="33"/>
      <c r="F9" s="34"/>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40" ht="13.5" thickBot="1" x14ac:dyDescent="0.25">
      <c r="A10" s="63" t="s">
        <v>57</v>
      </c>
      <c r="B10" s="58" t="s">
        <v>61</v>
      </c>
      <c r="C10" s="24"/>
      <c r="E10" s="33"/>
      <c r="F10" s="33"/>
      <c r="G10" s="7"/>
      <c r="H10" s="7"/>
      <c r="I10" s="7"/>
      <c r="J10" s="7"/>
      <c r="K10" s="7"/>
      <c r="L10" s="7"/>
      <c r="M10" s="7"/>
      <c r="N10" s="7"/>
      <c r="O10" s="7"/>
      <c r="P10" s="7"/>
      <c r="Q10" s="7"/>
      <c r="R10" s="7"/>
    </row>
    <row r="11" spans="1:40" ht="68.25" thickBot="1" x14ac:dyDescent="0.25">
      <c r="A11" s="61"/>
      <c r="B11" s="59" t="s">
        <v>63</v>
      </c>
      <c r="C11" s="56" t="s">
        <v>60</v>
      </c>
      <c r="E11" s="33"/>
      <c r="F11" s="34"/>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40" s="11" customFormat="1" ht="68.25" thickBot="1" x14ac:dyDescent="0.25">
      <c r="A12" s="62"/>
      <c r="B12" s="59" t="s">
        <v>453</v>
      </c>
      <c r="C12" s="56" t="s">
        <v>60</v>
      </c>
      <c r="E12" s="34"/>
      <c r="F12" s="34"/>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N12" s="2"/>
    </row>
    <row r="13" spans="1:40" s="11" customFormat="1" x14ac:dyDescent="0.2">
      <c r="A13" s="19"/>
      <c r="B13" s="6"/>
      <c r="C13" s="157"/>
      <c r="D13" s="2"/>
      <c r="E13" s="35"/>
      <c r="F13" s="40"/>
      <c r="AN13" s="2"/>
    </row>
    <row r="14" spans="1:40" s="11" customFormat="1" x14ac:dyDescent="0.2">
      <c r="A14" s="19"/>
      <c r="B14" s="6"/>
      <c r="C14" s="157"/>
      <c r="D14" s="2"/>
      <c r="E14" s="35"/>
      <c r="F14" s="40"/>
      <c r="AN14" s="2"/>
    </row>
    <row r="15" spans="1:40" s="11" customFormat="1" x14ac:dyDescent="0.2">
      <c r="A15" s="19"/>
      <c r="B15" s="6"/>
      <c r="C15" s="157"/>
      <c r="D15" s="2"/>
      <c r="E15" s="35"/>
      <c r="F15" s="40"/>
      <c r="AN15" s="2"/>
    </row>
    <row r="16" spans="1:40" s="11" customFormat="1" x14ac:dyDescent="0.2">
      <c r="A16" s="19"/>
      <c r="B16" s="6"/>
      <c r="C16" s="157"/>
      <c r="D16" s="2"/>
      <c r="E16" s="35"/>
      <c r="F16" s="40"/>
      <c r="AN16" s="2"/>
    </row>
    <row r="17" spans="1:40" s="11" customFormat="1" x14ac:dyDescent="0.2">
      <c r="A17" s="19"/>
      <c r="B17" s="6"/>
      <c r="C17" s="157"/>
      <c r="D17" s="2"/>
      <c r="E17" s="35"/>
      <c r="F17" s="40"/>
      <c r="AN17" s="2"/>
    </row>
    <row r="18" spans="1:40" s="11" customFormat="1" x14ac:dyDescent="0.2">
      <c r="A18" s="19"/>
      <c r="B18" s="6"/>
      <c r="C18" s="157"/>
      <c r="D18" s="2"/>
      <c r="E18" s="35"/>
      <c r="F18" s="40"/>
      <c r="AN18" s="2"/>
    </row>
    <row r="19" spans="1:40" s="11" customFormat="1" x14ac:dyDescent="0.2">
      <c r="A19" s="19"/>
      <c r="B19" s="6"/>
      <c r="C19" s="157"/>
      <c r="D19" s="2"/>
      <c r="E19" s="35"/>
      <c r="F19" s="40"/>
      <c r="AN19" s="2"/>
    </row>
    <row r="20" spans="1:40" s="11" customFormat="1" x14ac:dyDescent="0.2">
      <c r="A20" s="19"/>
      <c r="B20" s="6"/>
      <c r="C20" s="157"/>
      <c r="D20" s="2"/>
      <c r="E20" s="35"/>
      <c r="F20" s="40"/>
      <c r="AN20" s="2"/>
    </row>
    <row r="21" spans="1:40" s="11" customFormat="1" x14ac:dyDescent="0.2">
      <c r="A21" s="19"/>
      <c r="B21" s="6"/>
      <c r="C21" s="157"/>
      <c r="D21" s="2"/>
      <c r="E21" s="35"/>
      <c r="F21" s="40"/>
      <c r="AN21" s="2"/>
    </row>
    <row r="22" spans="1:40" s="11" customFormat="1" x14ac:dyDescent="0.2">
      <c r="A22" s="19"/>
      <c r="B22" s="6"/>
      <c r="C22" s="157"/>
      <c r="D22" s="2"/>
      <c r="E22" s="35"/>
      <c r="F22" s="40"/>
      <c r="AN22" s="2"/>
    </row>
    <row r="23" spans="1:40" s="11" customFormat="1" x14ac:dyDescent="0.2">
      <c r="A23" s="19"/>
      <c r="B23" s="6"/>
      <c r="C23" s="157"/>
      <c r="D23" s="2"/>
      <c r="E23" s="35"/>
      <c r="F23" s="40"/>
      <c r="AN23" s="2"/>
    </row>
    <row r="24" spans="1:40" s="11" customFormat="1" x14ac:dyDescent="0.2">
      <c r="A24" s="19"/>
      <c r="B24" s="6"/>
      <c r="C24" s="157"/>
      <c r="D24" s="2"/>
      <c r="E24" s="35"/>
      <c r="F24" s="40"/>
      <c r="AN24" s="2"/>
    </row>
    <row r="25" spans="1:40" s="11" customFormat="1" x14ac:dyDescent="0.2">
      <c r="A25" s="19"/>
      <c r="B25" s="6"/>
      <c r="C25" s="157"/>
      <c r="D25" s="2"/>
      <c r="E25" s="35"/>
      <c r="F25" s="40"/>
      <c r="AN25" s="2"/>
    </row>
    <row r="26" spans="1:40" s="11" customFormat="1" x14ac:dyDescent="0.2">
      <c r="A26" s="19"/>
      <c r="B26" s="6"/>
      <c r="C26" s="157"/>
      <c r="D26" s="2"/>
      <c r="E26" s="35"/>
      <c r="F26" s="40"/>
      <c r="AN26" s="2"/>
    </row>
    <row r="27" spans="1:40" s="11" customFormat="1" x14ac:dyDescent="0.2">
      <c r="A27" s="19"/>
      <c r="B27" s="6"/>
      <c r="C27" s="157"/>
      <c r="D27" s="2"/>
      <c r="E27" s="35"/>
      <c r="F27" s="40"/>
      <c r="AN27" s="2"/>
    </row>
    <row r="28" spans="1:40" x14ac:dyDescent="0.2">
      <c r="B28" s="6"/>
      <c r="C28" s="157"/>
    </row>
    <row r="29" spans="1:40" x14ac:dyDescent="0.2">
      <c r="B29" s="6"/>
      <c r="C29" s="157"/>
    </row>
    <row r="30" spans="1:40" x14ac:dyDescent="0.2">
      <c r="B30" s="6"/>
      <c r="C30" s="157"/>
    </row>
    <row r="31" spans="1:40" x14ac:dyDescent="0.2">
      <c r="B31" s="6"/>
      <c r="C31" s="157"/>
    </row>
    <row r="32" spans="1:40" x14ac:dyDescent="0.2">
      <c r="B32" s="6"/>
      <c r="C32" s="157"/>
    </row>
    <row r="33" spans="2:3" x14ac:dyDescent="0.2">
      <c r="B33" s="6"/>
      <c r="C33" s="157"/>
    </row>
    <row r="34" spans="2:3" x14ac:dyDescent="0.2">
      <c r="B34" s="6"/>
      <c r="C34" s="157"/>
    </row>
    <row r="35" spans="2:3" x14ac:dyDescent="0.2">
      <c r="B35" s="6"/>
      <c r="C35" s="157"/>
    </row>
    <row r="36" spans="2:3" x14ac:dyDescent="0.2">
      <c r="B36" s="6"/>
      <c r="C36" s="157"/>
    </row>
    <row r="37" spans="2:3" x14ac:dyDescent="0.2">
      <c r="B37" s="6"/>
      <c r="C37" s="157"/>
    </row>
    <row r="38" spans="2:3" x14ac:dyDescent="0.2">
      <c r="B38" s="6"/>
      <c r="C38" s="157"/>
    </row>
    <row r="39" spans="2:3" x14ac:dyDescent="0.2">
      <c r="B39" s="6"/>
      <c r="C39" s="157"/>
    </row>
    <row r="40" spans="2:3" x14ac:dyDescent="0.2">
      <c r="B40" s="6"/>
      <c r="C40" s="157"/>
    </row>
    <row r="41" spans="2:3" x14ac:dyDescent="0.2">
      <c r="B41" s="6"/>
      <c r="C41" s="157"/>
    </row>
    <row r="42" spans="2:3" x14ac:dyDescent="0.2">
      <c r="B42" s="6"/>
      <c r="C42" s="157"/>
    </row>
    <row r="43" spans="2:3" x14ac:dyDescent="0.2">
      <c r="B43" s="6"/>
      <c r="C43" s="157"/>
    </row>
    <row r="44" spans="2:3" x14ac:dyDescent="0.2">
      <c r="B44" s="6"/>
      <c r="C44" s="157"/>
    </row>
    <row r="45" spans="2:3" x14ac:dyDescent="0.2">
      <c r="B45" s="6"/>
      <c r="C45" s="157"/>
    </row>
    <row r="46" spans="2:3" x14ac:dyDescent="0.2">
      <c r="B46" s="6"/>
      <c r="C46" s="157"/>
    </row>
    <row r="47" spans="2:3" x14ac:dyDescent="0.2">
      <c r="B47" s="6"/>
      <c r="C47" s="157"/>
    </row>
    <row r="48" spans="2:3" x14ac:dyDescent="0.2">
      <c r="B48" s="6"/>
      <c r="C48" s="157"/>
    </row>
    <row r="49" spans="2:3" x14ac:dyDescent="0.2">
      <c r="B49" s="6"/>
      <c r="C49" s="157"/>
    </row>
    <row r="50" spans="2:3" x14ac:dyDescent="0.2">
      <c r="B50" s="6"/>
      <c r="C50" s="157"/>
    </row>
    <row r="51" spans="2:3" x14ac:dyDescent="0.2">
      <c r="B51" s="6"/>
      <c r="C51" s="157"/>
    </row>
    <row r="52" spans="2:3" x14ac:dyDescent="0.2">
      <c r="B52" s="6"/>
      <c r="C52" s="157"/>
    </row>
    <row r="53" spans="2:3" x14ac:dyDescent="0.2">
      <c r="B53" s="6"/>
      <c r="C53" s="157"/>
    </row>
    <row r="54" spans="2:3" x14ac:dyDescent="0.2">
      <c r="B54" s="6"/>
      <c r="C54" s="157"/>
    </row>
    <row r="55" spans="2:3" x14ac:dyDescent="0.2">
      <c r="B55" s="6"/>
      <c r="C55" s="157"/>
    </row>
    <row r="56" spans="2:3" x14ac:dyDescent="0.2">
      <c r="B56" s="6"/>
      <c r="C56" s="157"/>
    </row>
    <row r="57" spans="2:3" x14ac:dyDescent="0.2">
      <c r="B57" s="6"/>
      <c r="C57" s="157"/>
    </row>
    <row r="58" spans="2:3" x14ac:dyDescent="0.2">
      <c r="B58" s="6"/>
      <c r="C58" s="157"/>
    </row>
    <row r="59" spans="2:3" x14ac:dyDescent="0.2">
      <c r="B59" s="6"/>
      <c r="C59" s="157"/>
    </row>
    <row r="60" spans="2:3" x14ac:dyDescent="0.2">
      <c r="B60" s="6"/>
      <c r="C60" s="157"/>
    </row>
    <row r="61" spans="2:3" x14ac:dyDescent="0.2">
      <c r="B61" s="6"/>
      <c r="C61" s="157"/>
    </row>
  </sheetData>
  <sheetProtection algorithmName="SHA-512" hashValue="3rzbxzP1NmOKV5z9wBIC5JAwMie6mccQd87VvhctXBtTPfdDHB3Kp3a42GTsJphwk6J8vp6vs5JeP9FMeesuGg==" saltValue="Fvr9AWdihNQugk8up2IWFQ==" spinCount="100000" sheet="1" objects="1" scenarios="1" formatCells="0" formatColumns="0" formatRows="0" insertColumns="0" insertRows="0" insertHyperlinks="0" deleteColumns="0" deleteRows="0"/>
  <mergeCells count="1">
    <mergeCell ref="A1:E3"/>
  </mergeCells>
  <conditionalFormatting sqref="E5:E7">
    <cfRule type="cellIs" dxfId="1" priority="2" operator="equal">
      <formula>"n"</formula>
    </cfRule>
  </conditionalFormatting>
  <conditionalFormatting sqref="F5:H7">
    <cfRule type="containsBlanks" dxfId="0" priority="1">
      <formula>LEN(TRIM(F5))=0</formula>
    </cfRule>
  </conditionalFormatting>
  <dataValidations count="3">
    <dataValidation type="list" allowBlank="1" showInputMessage="1" showErrorMessage="1" sqref="E5 E7">
      <formula1>QAC</formula1>
    </dataValidation>
    <dataValidation type="list" allowBlank="1" showInputMessage="1" showErrorMessage="1" sqref="E6">
      <formula1>yn</formula1>
    </dataValidation>
    <dataValidation type="list" allowBlank="1" showInputMessage="1" showErrorMessage="1" sqref="G1">
      <formula1>RWBs</formula1>
    </dataValidation>
  </dataValidations>
  <pageMargins left="0.54" right="0.19" top="0.75" bottom="0.75" header="0.3" footer="0.3"/>
  <pageSetup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G2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164"/>
  <sheetViews>
    <sheetView workbookViewId="0">
      <selection activeCell="K15" sqref="K15"/>
    </sheetView>
  </sheetViews>
  <sheetFormatPr defaultRowHeight="12.75" x14ac:dyDescent="0.2"/>
  <cols>
    <col min="2" max="2" width="52.28515625" customWidth="1"/>
    <col min="3" max="3" width="6.140625" hidden="1" customWidth="1"/>
    <col min="4" max="4" width="5.28515625" customWidth="1"/>
    <col min="5" max="5" width="7.7109375" customWidth="1"/>
    <col min="6" max="6" width="4.85546875" customWidth="1"/>
    <col min="7" max="7" width="8.28515625" customWidth="1"/>
    <col min="9" max="9" width="11.140625" customWidth="1"/>
    <col min="10" max="10" width="8.7109375" customWidth="1"/>
    <col min="11" max="11" width="10.5703125" customWidth="1"/>
    <col min="12" max="12" width="8.28515625" customWidth="1"/>
    <col min="13" max="13" width="11.85546875" customWidth="1"/>
  </cols>
  <sheetData>
    <row r="1" spans="1:13" ht="33" customHeight="1" thickBot="1" x14ac:dyDescent="0.25">
      <c r="A1" s="387" t="s">
        <v>95</v>
      </c>
      <c r="B1" s="388"/>
      <c r="C1" s="388"/>
      <c r="D1" s="388"/>
      <c r="E1" s="388"/>
      <c r="F1" s="388"/>
      <c r="G1" s="388"/>
      <c r="H1" s="388"/>
      <c r="I1" s="388"/>
      <c r="J1" s="389"/>
    </row>
    <row r="2" spans="1:13" ht="13.5" thickBot="1" x14ac:dyDescent="0.25">
      <c r="A2" s="93"/>
      <c r="B2" s="94" t="s">
        <v>96</v>
      </c>
      <c r="C2" s="95"/>
      <c r="D2" s="95"/>
      <c r="E2" s="96" t="s">
        <v>94</v>
      </c>
      <c r="F2" s="95"/>
      <c r="G2" s="256">
        <f>J4+J26+J83+F133+K141+F149</f>
        <v>0</v>
      </c>
      <c r="H2" s="96" t="s">
        <v>452</v>
      </c>
      <c r="I2" s="255">
        <f>J5+J27+K143+L83+G133+G149</f>
        <v>0</v>
      </c>
      <c r="J2" s="97"/>
    </row>
    <row r="3" spans="1:13" ht="13.5" thickBot="1" x14ac:dyDescent="0.25">
      <c r="A3" s="103"/>
      <c r="B3" s="103"/>
      <c r="C3" s="103"/>
      <c r="D3" s="104"/>
      <c r="E3" s="103"/>
      <c r="F3" s="103"/>
      <c r="G3" s="105" t="s">
        <v>69</v>
      </c>
      <c r="H3" s="106">
        <f>COUNT(RESEA!E1:N1)</f>
        <v>0</v>
      </c>
      <c r="I3" s="103"/>
    </row>
    <row r="4" spans="1:13" ht="24.75" thickBot="1" x14ac:dyDescent="0.25">
      <c r="A4" s="385" t="s">
        <v>450</v>
      </c>
      <c r="B4" s="386"/>
      <c r="C4" s="107" t="s">
        <v>4</v>
      </c>
      <c r="D4" s="108" t="s">
        <v>49</v>
      </c>
      <c r="E4" s="108" t="s">
        <v>52</v>
      </c>
      <c r="F4" s="108" t="s">
        <v>48</v>
      </c>
      <c r="G4" s="108" t="s">
        <v>51</v>
      </c>
      <c r="H4" s="109" t="s">
        <v>50</v>
      </c>
      <c r="I4" s="110" t="s">
        <v>92</v>
      </c>
      <c r="J4" s="80">
        <f>COUNTIF(D11:D12,"&gt;0")+COUNTIF(D5:D7,"&gt;0")</f>
        <v>0</v>
      </c>
      <c r="M4" s="2"/>
    </row>
    <row r="5" spans="1:13" ht="24.75" thickBot="1" x14ac:dyDescent="0.25">
      <c r="A5" s="98">
        <f>RESEA!A8</f>
        <v>1</v>
      </c>
      <c r="B5" s="99" t="str">
        <f>RESEA!B8</f>
        <v>Was an orientation (codes 098 and 101) recorded for the participant? (y, n)</v>
      </c>
      <c r="C5" s="111">
        <f>COUNTIF(RESEA!E8:N8,"X")</f>
        <v>10</v>
      </c>
      <c r="D5" s="111">
        <f>COUNTIF(RESEA!E8:N8,"N")</f>
        <v>0</v>
      </c>
      <c r="E5" s="112">
        <f t="shared" ref="E5:E23" si="0">IF($H5&gt;0,$D5/$H5,0)</f>
        <v>0</v>
      </c>
      <c r="F5" s="111">
        <f>COUNTIF(RESEA!E8:N8,"Y")</f>
        <v>0</v>
      </c>
      <c r="G5" s="113">
        <f t="shared" ref="G5:G23" si="1">IF($H5&gt;0,$F5/$H5,0)</f>
        <v>0</v>
      </c>
      <c r="H5" s="111">
        <f>SUM(D5,F5)</f>
        <v>0</v>
      </c>
      <c r="I5" s="114" t="s">
        <v>451</v>
      </c>
      <c r="J5" s="79">
        <f>COUNTIF(D13:D23,"&gt;0")+COUNTIF(D8:D10,"&gt;0")</f>
        <v>0</v>
      </c>
      <c r="M5" s="2"/>
    </row>
    <row r="6" spans="1:13" ht="24" x14ac:dyDescent="0.2">
      <c r="A6" s="98">
        <f>RESEA!A9</f>
        <v>2</v>
      </c>
      <c r="B6" s="101" t="str">
        <f>RESEA!B9</f>
        <v>Was an initial assessment (code 102) recorded for the participant? (y, n)</v>
      </c>
      <c r="C6" s="115">
        <f>COUNTIF(RESEA!E9:N9,"X")</f>
        <v>10</v>
      </c>
      <c r="D6" s="115">
        <f>COUNTIF(RESEA!E9:N9,"N")</f>
        <v>0</v>
      </c>
      <c r="E6" s="116">
        <f t="shared" si="0"/>
        <v>0</v>
      </c>
      <c r="F6" s="115">
        <f>COUNTIF(RESEA!E9:N9,"Y")</f>
        <v>0</v>
      </c>
      <c r="G6" s="117">
        <f t="shared" si="1"/>
        <v>0</v>
      </c>
      <c r="H6" s="115">
        <f t="shared" ref="H6:H18" si="2">SUM(D6,F6)</f>
        <v>0</v>
      </c>
      <c r="I6" s="103"/>
    </row>
    <row r="7" spans="1:13" ht="24" x14ac:dyDescent="0.2">
      <c r="A7" s="98">
        <f>RESEA!A10</f>
        <v>3</v>
      </c>
      <c r="B7" s="101" t="str">
        <f>RESEA!B10</f>
        <v xml:space="preserve">Was the assessment documented in a case note or in a paper copy?  (y, n)   </v>
      </c>
      <c r="C7" s="115">
        <f>COUNTIF(RESEA!E10:N10,"X")</f>
        <v>10</v>
      </c>
      <c r="D7" s="115">
        <f>COUNTIF(RESEA!E10:N10,"N")</f>
        <v>0</v>
      </c>
      <c r="E7" s="116">
        <f t="shared" si="0"/>
        <v>0</v>
      </c>
      <c r="F7" s="115">
        <f>COUNTIF(RESEA!E10:N10,"Y")</f>
        <v>0</v>
      </c>
      <c r="G7" s="117">
        <f t="shared" si="1"/>
        <v>0</v>
      </c>
      <c r="H7" s="115">
        <f t="shared" si="2"/>
        <v>0</v>
      </c>
      <c r="I7" s="103"/>
    </row>
    <row r="8" spans="1:13" ht="48" x14ac:dyDescent="0.2">
      <c r="A8" s="329">
        <f>RESEA!A11</f>
        <v>4</v>
      </c>
      <c r="B8" s="101" t="str">
        <f>RESEA!B11</f>
        <v>If yes to #3, do the assessment results evaluate/summarize the employment history, education, interests, and skills that result in the identification of employment goals, barriers to employment and services needed to obtain goals? (y, n, x)</v>
      </c>
      <c r="C8" s="115">
        <f>COUNTIF(RESEA!E11:N11,"X")</f>
        <v>10</v>
      </c>
      <c r="D8" s="115">
        <f>COUNTIF(RESEA!E11:N11,"N")</f>
        <v>0</v>
      </c>
      <c r="E8" s="116">
        <f t="shared" si="0"/>
        <v>0</v>
      </c>
      <c r="F8" s="115">
        <f>COUNTIF(RESEA!E11:N11,"Y")</f>
        <v>0</v>
      </c>
      <c r="G8" s="117">
        <f t="shared" si="1"/>
        <v>0</v>
      </c>
      <c r="H8" s="115">
        <f t="shared" ref="H8" si="3">SUM(D8,F8)</f>
        <v>0</v>
      </c>
      <c r="I8" s="103"/>
    </row>
    <row r="9" spans="1:13" ht="24" x14ac:dyDescent="0.2">
      <c r="A9" s="329">
        <f>RESEA!A12</f>
        <v>5</v>
      </c>
      <c r="B9" s="101" t="str">
        <f>RESEA!B12</f>
        <v>Was labor market information (LMI) (code 107) recorded for the participant? (y, n)</v>
      </c>
      <c r="C9" s="115">
        <f>COUNTIF(RESEA!E12:N12,"X")</f>
        <v>10</v>
      </c>
      <c r="D9" s="115">
        <f>COUNTIF(RESEA!E12:N12,"N")</f>
        <v>0</v>
      </c>
      <c r="E9" s="116">
        <f t="shared" si="0"/>
        <v>0</v>
      </c>
      <c r="F9" s="115">
        <f>COUNTIF(RESEA!E12:N12,"Y")</f>
        <v>0</v>
      </c>
      <c r="G9" s="117">
        <f t="shared" si="1"/>
        <v>0</v>
      </c>
      <c r="H9" s="115">
        <f t="shared" si="2"/>
        <v>0</v>
      </c>
      <c r="I9" s="103"/>
    </row>
    <row r="10" spans="1:13" ht="36" x14ac:dyDescent="0.2">
      <c r="A10" s="329">
        <f>RESEA!A13</f>
        <v>6</v>
      </c>
      <c r="B10" s="101" t="str">
        <f>RESEA!B13</f>
        <v>If yes to #5, was the LMI specific to an occupation based on the participant's education/employment experience, skills, and desired occupation? (y, n, x)</v>
      </c>
      <c r="C10" s="115">
        <f>COUNTIF(RESEA!E13:N13,"X")</f>
        <v>10</v>
      </c>
      <c r="D10" s="115">
        <f>COUNTIF(RESEA!E13:N13,"N")</f>
        <v>0</v>
      </c>
      <c r="E10" s="116">
        <f t="shared" si="0"/>
        <v>0</v>
      </c>
      <c r="F10" s="115">
        <f>COUNTIF(RESEA!E13:N13,"Y")</f>
        <v>0</v>
      </c>
      <c r="G10" s="117">
        <f t="shared" si="1"/>
        <v>0</v>
      </c>
      <c r="H10" s="115">
        <f t="shared" ref="H10" si="4">SUM(D10,F10)</f>
        <v>0</v>
      </c>
      <c r="I10" s="103"/>
    </row>
    <row r="11" spans="1:13" ht="24" x14ac:dyDescent="0.2">
      <c r="A11" s="100">
        <f>RESEA!A14</f>
        <v>7</v>
      </c>
      <c r="B11" s="101" t="str">
        <f>RESEA!B14</f>
        <v xml:space="preserve">Was a vocational plan (EDP, IRP, IEP, etc.) (code 205) recorded for the participant? (y, n)  </v>
      </c>
      <c r="C11" s="115">
        <f>COUNTIF(RESEA!E14:N14,"X")</f>
        <v>10</v>
      </c>
      <c r="D11" s="115">
        <f>COUNTIF(RESEA!E14:N14,"N")</f>
        <v>0</v>
      </c>
      <c r="E11" s="116">
        <f t="shared" si="0"/>
        <v>0</v>
      </c>
      <c r="F11" s="115">
        <f>COUNTIF(RESEA!E14:N14,"Y")</f>
        <v>0</v>
      </c>
      <c r="G11" s="117">
        <f t="shared" si="1"/>
        <v>0</v>
      </c>
      <c r="H11" s="115">
        <f t="shared" si="2"/>
        <v>0</v>
      </c>
      <c r="I11" s="103"/>
    </row>
    <row r="12" spans="1:13" ht="24" x14ac:dyDescent="0.2">
      <c r="A12" s="100">
        <f>RESEA!A15</f>
        <v>8</v>
      </c>
      <c r="B12" s="101" t="str">
        <f>RESEA!B15</f>
        <v>Is the EDP available in the EFM plan wizard or in a paper copy? (y, n). If no (n), go to #16.</v>
      </c>
      <c r="C12" s="115">
        <f>COUNTIF(RESEA!E15:N15,"X")</f>
        <v>10</v>
      </c>
      <c r="D12" s="115">
        <f>COUNTIF(RESEA!E15:N15,"N")</f>
        <v>0</v>
      </c>
      <c r="E12" s="116">
        <f t="shared" si="0"/>
        <v>0</v>
      </c>
      <c r="F12" s="115">
        <f>COUNTIF(RESEA!E15:N15,"Y - paper copy") + COUNTIF(RESEA!E15:N15, "Y - EFM")</f>
        <v>0</v>
      </c>
      <c r="G12" s="117">
        <f t="shared" si="1"/>
        <v>0</v>
      </c>
      <c r="H12" s="115">
        <f t="shared" si="2"/>
        <v>0</v>
      </c>
      <c r="I12" s="103"/>
    </row>
    <row r="13" spans="1:13" ht="36" x14ac:dyDescent="0.2">
      <c r="A13" s="102">
        <f>RESEA!A16</f>
        <v>9</v>
      </c>
      <c r="B13" s="101" t="str">
        <f>RESEA!B16</f>
        <v xml:space="preserve">If the EDP is available in the EFM plan wizard, was the objective assessment summary (code 203) also completed and recorded? (y, n, x) </v>
      </c>
      <c r="C13" s="115">
        <f>COUNTIF(RESEA!E16:N16,"X")</f>
        <v>10</v>
      </c>
      <c r="D13" s="115">
        <f>COUNTIF(RESEA!E16:N16,"N")</f>
        <v>0</v>
      </c>
      <c r="E13" s="116">
        <f t="shared" si="0"/>
        <v>0</v>
      </c>
      <c r="F13" s="115">
        <f>COUNTIF(RESEA!E16:N16,"Y")</f>
        <v>0</v>
      </c>
      <c r="G13" s="117">
        <f t="shared" si="1"/>
        <v>0</v>
      </c>
      <c r="H13" s="115">
        <f t="shared" si="2"/>
        <v>0</v>
      </c>
      <c r="I13" s="103"/>
      <c r="M13" s="2"/>
    </row>
    <row r="14" spans="1:13" ht="24" x14ac:dyDescent="0.2">
      <c r="A14" s="102">
        <f>RESEA!A17</f>
        <v>10</v>
      </c>
      <c r="B14" s="101" t="str">
        <f>RESEA!B17</f>
        <v>Does the plan state the applicant's specific short-range occupational goals? (y, n, x)</v>
      </c>
      <c r="C14" s="115">
        <f>COUNTIF(RESEA!E17:N17,"X")</f>
        <v>10</v>
      </c>
      <c r="D14" s="115">
        <f>COUNTIF(RESEA!E17:N17,"N")</f>
        <v>0</v>
      </c>
      <c r="E14" s="116">
        <f t="shared" si="0"/>
        <v>0</v>
      </c>
      <c r="F14" s="115">
        <f>COUNTIF(RESEA!E17:N17,"Y")</f>
        <v>0</v>
      </c>
      <c r="G14" s="117">
        <f t="shared" si="1"/>
        <v>0</v>
      </c>
      <c r="H14" s="115">
        <f t="shared" si="2"/>
        <v>0</v>
      </c>
      <c r="I14" s="103"/>
    </row>
    <row r="15" spans="1:13" ht="36" x14ac:dyDescent="0.2">
      <c r="A15" s="102">
        <f>RESEA!A18</f>
        <v>11</v>
      </c>
      <c r="B15" s="101" t="str">
        <f>RESEA!B18</f>
        <v>If yes to #10, are there specific action steps listed for the participant to work toward achievement of the short-range goal? (y, n, x)</v>
      </c>
      <c r="C15" s="115">
        <f>COUNTIF(RESEA!E18:N18,"X")</f>
        <v>10</v>
      </c>
      <c r="D15" s="115">
        <f>COUNTIF(RESEA!E18:N18,"N")</f>
        <v>0</v>
      </c>
      <c r="E15" s="116">
        <f t="shared" si="0"/>
        <v>0</v>
      </c>
      <c r="F15" s="115">
        <f>COUNTIF(RESEA!E18:N18,"Y")</f>
        <v>0</v>
      </c>
      <c r="G15" s="117">
        <f t="shared" si="1"/>
        <v>0</v>
      </c>
      <c r="H15" s="115">
        <f t="shared" si="2"/>
        <v>0</v>
      </c>
      <c r="I15" s="103"/>
    </row>
    <row r="16" spans="1:13" ht="24" x14ac:dyDescent="0.2">
      <c r="A16" s="102">
        <f>RESEA!A19</f>
        <v>12</v>
      </c>
      <c r="B16" s="101" t="str">
        <f>RESEA!B19</f>
        <v>Does the plan state the applicant's specific long-range occupational goals?  (y, n, x)</v>
      </c>
      <c r="C16" s="115">
        <f>COUNTIF(RESEA!E19:N19,"X")</f>
        <v>10</v>
      </c>
      <c r="D16" s="115">
        <f>COUNTIF(RESEA!E19:N19,"N")</f>
        <v>0</v>
      </c>
      <c r="E16" s="116">
        <f t="shared" si="0"/>
        <v>0</v>
      </c>
      <c r="F16" s="115">
        <f>COUNTIF(RESEA!E19:N19,"Y")</f>
        <v>0</v>
      </c>
      <c r="G16" s="117">
        <f t="shared" si="1"/>
        <v>0</v>
      </c>
      <c r="H16" s="115">
        <f t="shared" si="2"/>
        <v>0</v>
      </c>
      <c r="I16" s="103"/>
    </row>
    <row r="17" spans="1:10" ht="36" x14ac:dyDescent="0.2">
      <c r="A17" s="102">
        <f>RESEA!A20</f>
        <v>13</v>
      </c>
      <c r="B17" s="101" t="str">
        <f>RESEA!B20</f>
        <v>If yes to #12, are there specific action steps listed for the participant to work toward achievement of the long-range goal? (y, n, x)</v>
      </c>
      <c r="C17" s="115">
        <f>COUNTIF(RESEA!E20:N20,"X")</f>
        <v>10</v>
      </c>
      <c r="D17" s="115">
        <f>COUNTIF(RESEA!E20:N20,"N")</f>
        <v>0</v>
      </c>
      <c r="E17" s="116">
        <f t="shared" si="0"/>
        <v>0</v>
      </c>
      <c r="F17" s="115">
        <f>COUNTIF(RESEA!E20:N20,"Y")</f>
        <v>0</v>
      </c>
      <c r="G17" s="117">
        <f t="shared" si="1"/>
        <v>0</v>
      </c>
      <c r="H17" s="115">
        <f t="shared" si="2"/>
        <v>0</v>
      </c>
      <c r="I17" s="103"/>
    </row>
    <row r="18" spans="1:10" ht="24" x14ac:dyDescent="0.2">
      <c r="A18" s="102">
        <f>RESEA!A21</f>
        <v>14</v>
      </c>
      <c r="B18" s="101" t="str">
        <f>RESEA!B21</f>
        <v xml:space="preserve">Does the plan include at least one work specific work search activity?  (y, n, x) </v>
      </c>
      <c r="C18" s="115">
        <f>COUNTIF(RESEA!E21:N21,"X")</f>
        <v>10</v>
      </c>
      <c r="D18" s="115">
        <f>COUNTIF(RESEA!E21:N21,"N")</f>
        <v>0</v>
      </c>
      <c r="E18" s="116">
        <f t="shared" si="0"/>
        <v>0</v>
      </c>
      <c r="F18" s="115">
        <f>COUNTIF(RESEA!E21:N21,"Y")</f>
        <v>0</v>
      </c>
      <c r="G18" s="117">
        <f t="shared" si="1"/>
        <v>0</v>
      </c>
      <c r="H18" s="115">
        <f t="shared" si="2"/>
        <v>0</v>
      </c>
      <c r="I18" s="103"/>
    </row>
    <row r="19" spans="1:10" ht="36" x14ac:dyDescent="0.2">
      <c r="A19" s="102" t="str">
        <f>RESEA!A22</f>
        <v>15</v>
      </c>
      <c r="B19" s="101" t="str">
        <f>RESEA!B24</f>
        <v>If yes to #16, does the RESEA Responsibility Statement list the same work search activity from #14 with the date(s) the participant is to attend? (y, n, x)</v>
      </c>
      <c r="C19" s="115">
        <f>COUNTIF(RESEA!E24:N24,"X")</f>
        <v>10</v>
      </c>
      <c r="D19" s="115">
        <f>COUNTIF(RESEA!E24:N24,"N")</f>
        <v>0</v>
      </c>
      <c r="E19" s="116">
        <f t="shared" si="0"/>
        <v>0</v>
      </c>
      <c r="F19" s="115">
        <f>COUNTIF(RESEA!E24:N24,"Y")</f>
        <v>0</v>
      </c>
      <c r="G19" s="117">
        <f t="shared" si="1"/>
        <v>0</v>
      </c>
      <c r="H19" s="115">
        <f t="shared" ref="H19" si="5">SUM(D19,F19)</f>
        <v>0</v>
      </c>
      <c r="I19" s="103"/>
    </row>
    <row r="20" spans="1:10" ht="24" x14ac:dyDescent="0.2">
      <c r="A20" s="102" t="str">
        <f>RESEA!A23</f>
        <v>16</v>
      </c>
      <c r="B20" s="101" t="str">
        <f>RESEA!B22</f>
        <v>If yes to #14, was the work search activity scheduled and resulted through the EFM Event Calendar module? (y, n, x)</v>
      </c>
      <c r="C20" s="115">
        <f>COUNTIF(RESEA!E22:N22,"X")</f>
        <v>10</v>
      </c>
      <c r="D20" s="115">
        <f>COUNTIF(RESEA!E22:N22,"N")</f>
        <v>0</v>
      </c>
      <c r="E20" s="116">
        <f t="shared" si="0"/>
        <v>0</v>
      </c>
      <c r="F20" s="115">
        <f>COUNTIF(RESEA!E22:N22,"Y")</f>
        <v>0</v>
      </c>
      <c r="G20" s="117">
        <f t="shared" si="1"/>
        <v>0</v>
      </c>
      <c r="H20" s="115">
        <f t="shared" ref="H20:H22" si="6">SUM(D20,F20)</f>
        <v>0</v>
      </c>
      <c r="I20" s="103"/>
    </row>
    <row r="21" spans="1:10" ht="36" x14ac:dyDescent="0.2">
      <c r="A21" s="102" t="str">
        <f>RESEA!A24</f>
        <v>17</v>
      </c>
      <c r="B21" s="101" t="str">
        <f>RESEA!B23</f>
        <v xml:space="preserve">Was a copy of the RESEA Responsibility Statement form available and does it include the signature and date of the RESEA participant and case manager? (y, n) </v>
      </c>
      <c r="C21" s="115">
        <f>COUNTIF(RESEA!E23:N23,"X")</f>
        <v>10</v>
      </c>
      <c r="D21" s="115">
        <f>COUNTIF(RESEA!E23:N23,"N")</f>
        <v>0</v>
      </c>
      <c r="E21" s="116">
        <f t="shared" si="0"/>
        <v>0</v>
      </c>
      <c r="F21" s="115">
        <f>COUNTIF(RESEA!E23:N23,"Y")</f>
        <v>0</v>
      </c>
      <c r="G21" s="117">
        <f t="shared" si="1"/>
        <v>0</v>
      </c>
      <c r="H21" s="115">
        <f t="shared" si="6"/>
        <v>0</v>
      </c>
      <c r="I21" s="103"/>
    </row>
    <row r="22" spans="1:10" ht="36" x14ac:dyDescent="0.2">
      <c r="A22" s="102">
        <f>RESEA!A27</f>
        <v>18</v>
      </c>
      <c r="B22" s="101" t="str">
        <f>RESEA!B27</f>
        <v>Did the LWBD ensure that the RESEA Red Flag report did not contain cases with a schedule date that is more than 14 days old? (y, n)</v>
      </c>
      <c r="C22" s="115">
        <f>COUNTIF(RESEA!E27:N27,"X")</f>
        <v>1</v>
      </c>
      <c r="D22" s="115">
        <f>COUNTIF(RESEA!E27:N27,"N")</f>
        <v>0</v>
      </c>
      <c r="E22" s="116">
        <f t="shared" si="0"/>
        <v>0</v>
      </c>
      <c r="F22" s="115">
        <f>COUNTIF(RESEA!E27:N27,"Y")</f>
        <v>0</v>
      </c>
      <c r="G22" s="117">
        <f t="shared" si="1"/>
        <v>0</v>
      </c>
      <c r="H22" s="115">
        <f t="shared" si="6"/>
        <v>0</v>
      </c>
      <c r="I22" s="103"/>
    </row>
    <row r="23" spans="1:10" ht="24" x14ac:dyDescent="0.2">
      <c r="A23" s="102">
        <f>RESEA!A28</f>
        <v>19</v>
      </c>
      <c r="B23" s="101" t="str">
        <f>RESEA!B28</f>
        <v>Did the LWBD ensure that cases more than 90 days old did not drop off the Red Flag Report? (y, n)</v>
      </c>
      <c r="C23" s="115">
        <f>COUNTIF(RESEA!E28:N28,"X")</f>
        <v>1</v>
      </c>
      <c r="D23" s="115">
        <f>COUNTIF(RESEA!E28:N28,"N")</f>
        <v>0</v>
      </c>
      <c r="E23" s="116">
        <f t="shared" si="0"/>
        <v>0</v>
      </c>
      <c r="F23" s="115">
        <f>COUNTIF(RESEA!E28:N28,"Y")</f>
        <v>0</v>
      </c>
      <c r="G23" s="117">
        <f t="shared" si="1"/>
        <v>0</v>
      </c>
      <c r="H23" s="115">
        <f t="shared" ref="H23" si="7">SUM(D23,F23)</f>
        <v>0</v>
      </c>
      <c r="I23" s="103"/>
    </row>
    <row r="24" spans="1:10" x14ac:dyDescent="0.2">
      <c r="A24" s="103"/>
      <c r="B24" s="103"/>
      <c r="C24" s="103"/>
      <c r="D24" s="103"/>
      <c r="E24" s="103"/>
      <c r="F24" s="103"/>
      <c r="G24" s="103"/>
      <c r="H24" s="103"/>
      <c r="I24" s="103"/>
    </row>
    <row r="25" spans="1:10" ht="13.5" thickBot="1" x14ac:dyDescent="0.25">
      <c r="A25" s="103"/>
      <c r="B25" s="103"/>
      <c r="C25" s="103"/>
      <c r="D25" s="104"/>
      <c r="E25" s="103"/>
      <c r="F25" s="103"/>
      <c r="G25" s="105" t="s">
        <v>69</v>
      </c>
      <c r="H25" s="118">
        <f>COUNT(Jobseekers!E2:AH2)</f>
        <v>0</v>
      </c>
      <c r="I25" s="103"/>
    </row>
    <row r="26" spans="1:10" ht="24.75" thickBot="1" x14ac:dyDescent="0.25">
      <c r="A26" s="385" t="s">
        <v>6</v>
      </c>
      <c r="B26" s="386"/>
      <c r="C26" s="107" t="s">
        <v>4</v>
      </c>
      <c r="D26" s="108" t="s">
        <v>49</v>
      </c>
      <c r="E26" s="108" t="s">
        <v>52</v>
      </c>
      <c r="F26" s="108" t="s">
        <v>48</v>
      </c>
      <c r="G26" s="108" t="s">
        <v>51</v>
      </c>
      <c r="H26" s="109" t="s">
        <v>50</v>
      </c>
      <c r="I26" s="110" t="s">
        <v>92</v>
      </c>
      <c r="J26" s="253">
        <f>COUNTIF(D29:D30,"&gt;0")+COUNTIF(D35,"&gt;0")+COUNTIF(D38:D39,"&gt;0")+COUNTIF(D43,"&gt;0")+COUNTIF(J46,"&gt;0")+COUNTIF(D47,"&gt;0")+COUNTIF(J50,"&gt;0")+COUNTIF(D51,"&gt;0")+COUNTIF(D59,"&gt;0")+COUNTIF(D63,"&gt;0")+COUNTIF(D67,"&gt;0")+COUNTIF(D75,"&gt;0")+COUNTIF(D79,"&gt;0")</f>
        <v>0</v>
      </c>
    </row>
    <row r="27" spans="1:10" ht="13.5" thickBot="1" x14ac:dyDescent="0.25">
      <c r="A27" s="87"/>
      <c r="B27" s="88" t="s">
        <v>39</v>
      </c>
      <c r="C27" s="89"/>
      <c r="D27" s="88"/>
      <c r="E27" s="119"/>
      <c r="F27" s="90"/>
      <c r="G27" s="120"/>
      <c r="H27" s="88"/>
      <c r="I27" s="114" t="s">
        <v>451</v>
      </c>
      <c r="J27" s="79">
        <f>COUNTIF(D42,"&gt;0")+COUNTIF(D48,"&gt;0")+COUNTIF(D52:D55,"&gt;0")+COUNTIF(D31:D34,"&gt;0")+COUNTIF(D58,"&gt;0")+COUNTIF(D60:D62,"&gt;0")+COUNTIF(D68:D69,"&gt;0")+COUNTIF(D72:D72,"&gt;0")+COUNTIF(D76,"&gt;0")+COUNTIF(D66,"&gt;0")</f>
        <v>0</v>
      </c>
    </row>
    <row r="28" spans="1:10" x14ac:dyDescent="0.2">
      <c r="A28" s="121" t="str">
        <f>Jobseekers!A8</f>
        <v>1</v>
      </c>
      <c r="B28" s="122" t="s">
        <v>68</v>
      </c>
      <c r="C28" s="115">
        <f>COUNTIF(Jobseekers!$E8:$BP8,"X")</f>
        <v>30</v>
      </c>
      <c r="D28" s="123"/>
      <c r="E28" s="123"/>
      <c r="F28" s="124"/>
      <c r="G28" s="117">
        <f>IF($H$25=0,0,H28/$H25)</f>
        <v>0</v>
      </c>
      <c r="H28" s="115">
        <f>COUNTIF(Jobseekers!$E8:$BP8,"Y")</f>
        <v>0</v>
      </c>
      <c r="I28" s="103"/>
    </row>
    <row r="29" spans="1:10" x14ac:dyDescent="0.2">
      <c r="A29" s="125" t="str">
        <f>Jobseekers!A9</f>
        <v>2</v>
      </c>
      <c r="B29" s="122" t="str">
        <f>Jobseekers!B9</f>
        <v xml:space="preserve">Was the appropriate MSFW coding used? (y, n, x, u) </v>
      </c>
      <c r="C29" s="115">
        <f>COUNTIF(Jobseekers!$E9:$BP9,"X")</f>
        <v>30</v>
      </c>
      <c r="D29" s="115">
        <f>COUNTIF(Jobseekers!$E9:$BP9,"N")</f>
        <v>0</v>
      </c>
      <c r="E29" s="116">
        <f>IF($H29&gt;0,$D29/$H29,0)</f>
        <v>0</v>
      </c>
      <c r="F29" s="115">
        <f>COUNTIF(Jobseekers!$E9:$BP9,"Y")</f>
        <v>0</v>
      </c>
      <c r="G29" s="117">
        <f>IF($H29&gt;0,$F29/$H29,0)</f>
        <v>0</v>
      </c>
      <c r="H29" s="115">
        <f>SUM(D29,F29)</f>
        <v>0</v>
      </c>
      <c r="I29" s="103"/>
    </row>
    <row r="30" spans="1:10" ht="24" x14ac:dyDescent="0.2">
      <c r="A30" s="125" t="str">
        <f>Jobseekers!A10</f>
        <v>3</v>
      </c>
      <c r="B30" s="122" t="str">
        <f>Jobseekers!B10</f>
        <v>Was a "511N Issued and Explained" service (code 099) added? (y, n, x)</v>
      </c>
      <c r="C30" s="115">
        <f>COUNTIF(Jobseekers!$E10:$BP10,"X")</f>
        <v>30</v>
      </c>
      <c r="D30" s="115">
        <f>COUNTIF(Jobseekers!$E10:$BP10,"N")</f>
        <v>0</v>
      </c>
      <c r="E30" s="116">
        <f t="shared" ref="E30:E35" si="8">IF($H30&gt;0,$D30/$H30,0)</f>
        <v>0</v>
      </c>
      <c r="F30" s="115">
        <f>COUNTIF(Jobseekers!$E10:$BP10,"Y")</f>
        <v>0</v>
      </c>
      <c r="G30" s="117">
        <f t="shared" ref="G30:G35" si="9">IF($H30&gt;0,$F30/$H30,0)</f>
        <v>0</v>
      </c>
      <c r="H30" s="115">
        <f t="shared" ref="H30:H35" si="10">SUM(D30,F30)</f>
        <v>0</v>
      </c>
      <c r="I30" s="103"/>
    </row>
    <row r="31" spans="1:10" ht="24" x14ac:dyDescent="0.2">
      <c r="A31" s="126" t="str">
        <f>Jobseekers!A11</f>
        <v>4</v>
      </c>
      <c r="B31" s="122" t="str">
        <f>Jobseekers!B11</f>
        <v>Was a significant work history listed (at least 12 months prior to date of application/participation)? (y, n, x)</v>
      </c>
      <c r="C31" s="115">
        <f>COUNTIF(Jobseekers!$E11:$BP11,"X")</f>
        <v>30</v>
      </c>
      <c r="D31" s="115">
        <f>COUNTIF(Jobseekers!$E11:$BP11,"N")</f>
        <v>0</v>
      </c>
      <c r="E31" s="116">
        <f t="shared" si="8"/>
        <v>0</v>
      </c>
      <c r="F31" s="115">
        <f>COUNTIF(Jobseekers!$E11:$BP11,"Y")</f>
        <v>0</v>
      </c>
      <c r="G31" s="117">
        <f t="shared" si="9"/>
        <v>0</v>
      </c>
      <c r="H31" s="115">
        <f t="shared" si="10"/>
        <v>0</v>
      </c>
      <c r="I31" s="103"/>
    </row>
    <row r="32" spans="1:10" ht="36" x14ac:dyDescent="0.2">
      <c r="A32" s="126" t="str">
        <f>Jobseekers!A12</f>
        <v>5</v>
      </c>
      <c r="B32" s="122" t="str">
        <f>Jobseekers!B12</f>
        <v>Was "Education and training" information listed if the job seeker's highest level of education was a high school diploma/equivalent or higher? (y, n, x)</v>
      </c>
      <c r="C32" s="115">
        <f>COUNTIF(Jobseekers!$E12:$BP12,"X")</f>
        <v>30</v>
      </c>
      <c r="D32" s="115">
        <f>COUNTIF(Jobseekers!$E12:$BP12,"N")</f>
        <v>0</v>
      </c>
      <c r="E32" s="116">
        <f t="shared" si="8"/>
        <v>0</v>
      </c>
      <c r="F32" s="115">
        <f>COUNTIF(Jobseekers!$E12:$BP12,"Y")</f>
        <v>0</v>
      </c>
      <c r="G32" s="117">
        <f t="shared" si="9"/>
        <v>0</v>
      </c>
      <c r="H32" s="115">
        <f t="shared" si="10"/>
        <v>0</v>
      </c>
      <c r="I32" s="103"/>
    </row>
    <row r="33" spans="1:13" x14ac:dyDescent="0.2">
      <c r="A33" s="126" t="str">
        <f>Jobseekers!A13</f>
        <v>6</v>
      </c>
      <c r="B33" s="122" t="str">
        <f>Jobseekers!B13</f>
        <v>Was an entry made in "Desired Occupation?" (y, n, x)</v>
      </c>
      <c r="C33" s="115">
        <f>COUNTIF(Jobseekers!$E13:$BP13,"X")</f>
        <v>30</v>
      </c>
      <c r="D33" s="115">
        <f>COUNTIF(Jobseekers!$E13:$BP13,"N")</f>
        <v>0</v>
      </c>
      <c r="E33" s="116">
        <f t="shared" si="8"/>
        <v>0</v>
      </c>
      <c r="F33" s="115">
        <f>COUNTIF(Jobseekers!$E13:$BP13,"Y")</f>
        <v>0</v>
      </c>
      <c r="G33" s="117">
        <f t="shared" si="9"/>
        <v>0</v>
      </c>
      <c r="H33" s="115">
        <f t="shared" si="10"/>
        <v>0</v>
      </c>
      <c r="I33" s="103"/>
    </row>
    <row r="34" spans="1:13" x14ac:dyDescent="0.2">
      <c r="A34" s="126" t="str">
        <f>Jobseekers!A14</f>
        <v>7</v>
      </c>
      <c r="B34" s="122" t="str">
        <f>Jobseekers!B14</f>
        <v>Were crops/crop codes listed in a case note? (y, n, x)</v>
      </c>
      <c r="C34" s="115">
        <f>COUNTIF(Jobseekers!$E14:$BP14,"X")</f>
        <v>30</v>
      </c>
      <c r="D34" s="115">
        <f>COUNTIF(Jobseekers!$E14:$BP14,"N")</f>
        <v>0</v>
      </c>
      <c r="E34" s="116">
        <f t="shared" si="8"/>
        <v>0</v>
      </c>
      <c r="F34" s="115">
        <f>COUNTIF(Jobseekers!$E14:$BP14,"Y")</f>
        <v>0</v>
      </c>
      <c r="G34" s="117">
        <f t="shared" si="9"/>
        <v>0</v>
      </c>
      <c r="H34" s="115">
        <f t="shared" si="10"/>
        <v>0</v>
      </c>
      <c r="I34" s="103"/>
    </row>
    <row r="35" spans="1:13" ht="24" x14ac:dyDescent="0.2">
      <c r="A35" s="125" t="str">
        <f>Jobseekers!A15</f>
        <v>8</v>
      </c>
      <c r="B35" s="122" t="str">
        <f>Jobseekers!B15</f>
        <v>Was the job seeker "Referred to Supportive Service" (codes 180-185) if more than 1 personal contact was made? (y, n, x)</v>
      </c>
      <c r="C35" s="115">
        <f>COUNTIF(Jobseekers!$E15:$BP15,"X")</f>
        <v>30</v>
      </c>
      <c r="D35" s="115">
        <f>COUNTIF(Jobseekers!$E15:$BP15,"N")</f>
        <v>0</v>
      </c>
      <c r="E35" s="116">
        <f t="shared" si="8"/>
        <v>0</v>
      </c>
      <c r="F35" s="115">
        <f>COUNTIF(Jobseekers!$E15:$BP15,"Y")</f>
        <v>0</v>
      </c>
      <c r="G35" s="117">
        <f t="shared" si="9"/>
        <v>0</v>
      </c>
      <c r="H35" s="115">
        <f t="shared" si="10"/>
        <v>0</v>
      </c>
      <c r="I35" s="103"/>
    </row>
    <row r="36" spans="1:13" x14ac:dyDescent="0.2">
      <c r="A36" s="83"/>
      <c r="B36" s="84" t="s">
        <v>19</v>
      </c>
      <c r="C36" s="85"/>
      <c r="D36" s="84"/>
      <c r="E36" s="127"/>
      <c r="F36" s="86"/>
      <c r="G36" s="128"/>
      <c r="H36" s="84"/>
      <c r="I36" s="103"/>
    </row>
    <row r="37" spans="1:13" ht="24" x14ac:dyDescent="0.2">
      <c r="A37" s="121" t="str">
        <f>Jobseekers!A18</f>
        <v>9</v>
      </c>
      <c r="B37" s="122" t="str">
        <f>Jobseekers!B18</f>
        <v>Has an I-9 (code 100) been recorded for the individual? (y, x) If not applicable (x), go to #12.</v>
      </c>
      <c r="C37" s="115">
        <f>COUNTIF(Jobseekers!$E18:$BP18,"X")</f>
        <v>30</v>
      </c>
      <c r="D37" s="123"/>
      <c r="E37" s="123"/>
      <c r="F37" s="124"/>
      <c r="G37" s="117">
        <f>IF($H$25=0,0,H37/$H25)</f>
        <v>0</v>
      </c>
      <c r="H37" s="115">
        <f>COUNTIF(Jobseekers!$E18:$BP18,"Y")</f>
        <v>0</v>
      </c>
      <c r="I37" s="103"/>
    </row>
    <row r="38" spans="1:13" x14ac:dyDescent="0.2">
      <c r="A38" s="125" t="str">
        <f>Jobseekers!A19</f>
        <v>10</v>
      </c>
      <c r="B38" s="122" t="str">
        <f>Jobseekers!B19</f>
        <v>Are the original I-9 and a copy of the 516INS on file? (y, n, x)</v>
      </c>
      <c r="C38" s="115">
        <f>COUNTIF(Jobseekers!$E19:$BP19,"X")</f>
        <v>30</v>
      </c>
      <c r="D38" s="115">
        <f>COUNTIF(Jobseekers!$E19:$BP19,"N")</f>
        <v>0</v>
      </c>
      <c r="E38" s="116">
        <f>IF($H38&gt;0,$D38/$H38,0)</f>
        <v>0</v>
      </c>
      <c r="F38" s="115">
        <f>COUNTIF(Jobseekers!$E19:$BP19,"Y")</f>
        <v>0</v>
      </c>
      <c r="G38" s="117">
        <f>IF($H38&gt;0,$F38/$H38,0)</f>
        <v>0</v>
      </c>
      <c r="H38" s="115">
        <f>SUM(D38,F38)</f>
        <v>0</v>
      </c>
      <c r="I38" s="103"/>
    </row>
    <row r="39" spans="1:13" ht="24" x14ac:dyDescent="0.2">
      <c r="A39" s="125" t="str">
        <f>Jobseekers!A20</f>
        <v>11</v>
      </c>
      <c r="B39" s="122" t="str">
        <f>Jobseekers!B20</f>
        <v>Were the documents prepared according to federal requirements? (y, n, x)</v>
      </c>
      <c r="C39" s="115">
        <f>COUNTIF(Jobseekers!$E20:$BP20,"X")</f>
        <v>30</v>
      </c>
      <c r="D39" s="115">
        <f>COUNTIF(Jobseekers!$E20:$BP20,"N")</f>
        <v>0</v>
      </c>
      <c r="E39" s="116">
        <f>IF($H39&gt;0,$D39/$H39,0)</f>
        <v>0</v>
      </c>
      <c r="F39" s="115">
        <f>COUNTIF(Jobseekers!$E20:$BP20,"Y")</f>
        <v>0</v>
      </c>
      <c r="G39" s="117">
        <f>IF($H39&gt;0,$F39/$H39,0)</f>
        <v>0</v>
      </c>
      <c r="H39" s="115">
        <f t="shared" ref="H39" si="11">SUM(D39,F39)</f>
        <v>0</v>
      </c>
      <c r="I39" s="339"/>
    </row>
    <row r="40" spans="1:13" x14ac:dyDescent="0.2">
      <c r="A40" s="83"/>
      <c r="B40" s="83" t="s">
        <v>5</v>
      </c>
      <c r="C40" s="85"/>
      <c r="D40" s="84"/>
      <c r="E40" s="127"/>
      <c r="F40" s="86"/>
      <c r="G40" s="128"/>
      <c r="H40" s="84"/>
      <c r="I40" s="103"/>
    </row>
    <row r="41" spans="1:13" x14ac:dyDescent="0.2">
      <c r="A41" s="121" t="str">
        <f>Jobseekers!A23</f>
        <v>12</v>
      </c>
      <c r="B41" s="122" t="s">
        <v>67</v>
      </c>
      <c r="C41" s="115">
        <f>COUNTIF(Jobseekers!$E23:$AH23,"x")</f>
        <v>30</v>
      </c>
      <c r="D41" s="123"/>
      <c r="E41" s="123"/>
      <c r="F41" s="124"/>
      <c r="G41" s="117">
        <f>IF($H$25=0,0,H41/$H$25)</f>
        <v>0</v>
      </c>
      <c r="H41" s="115">
        <f>COUNTIF(Jobseekers!$E23:$AH23,"Y")</f>
        <v>0</v>
      </c>
      <c r="I41" s="103"/>
    </row>
    <row r="42" spans="1:13" ht="24" x14ac:dyDescent="0.2">
      <c r="A42" s="126" t="str">
        <f>Jobseekers!A24</f>
        <v>13</v>
      </c>
      <c r="B42" s="122" t="str">
        <f>Jobseekers!B24</f>
        <v xml:space="preserve">Was a service provided at registration? (Mark 'x' if the registration was self-service) (y, n, x) </v>
      </c>
      <c r="C42" s="115">
        <f>COUNTIF(Jobseekers!$E24:$BP24,"X")</f>
        <v>30</v>
      </c>
      <c r="D42" s="129">
        <f>COUNTIF(Jobseekers!$E24:$BP24,"N")</f>
        <v>0</v>
      </c>
      <c r="E42" s="117">
        <f>IF($H42&gt;0,$D42/$H42,0)</f>
        <v>0</v>
      </c>
      <c r="F42" s="115">
        <f>COUNTIF(Jobseekers!$E24:$BP24,"Y")</f>
        <v>0</v>
      </c>
      <c r="G42" s="117">
        <f>IF($H42&gt;0,$F42/$H42,0)</f>
        <v>0</v>
      </c>
      <c r="H42" s="115">
        <f>SUM(D42,F42)</f>
        <v>0</v>
      </c>
      <c r="I42" s="103"/>
    </row>
    <row r="43" spans="1:13" ht="36" x14ac:dyDescent="0.2">
      <c r="A43" s="125" t="str">
        <f>Jobseekers!A25</f>
        <v>14</v>
      </c>
      <c r="B43" s="122" t="str">
        <f>Jobseekers!B25</f>
        <v xml:space="preserve">If the veteran did not receive an Automated Priority of Service (code 089) previously, is there a staff assisted priority of service (code 189) recorded? (y, n, x) </v>
      </c>
      <c r="C43" s="115">
        <f>COUNTIF(Jobseekers!$E25:$BP25,"X")</f>
        <v>30</v>
      </c>
      <c r="D43" s="129">
        <f>COUNTIF(Jobseekers!$E25:$BP25,"N")</f>
        <v>0</v>
      </c>
      <c r="E43" s="117">
        <f>IF($H43&gt;0,$D43/$H43,0)</f>
        <v>0</v>
      </c>
      <c r="F43" s="115">
        <f>COUNTIF(Jobseekers!$E25:$BP25,"Y")</f>
        <v>0</v>
      </c>
      <c r="G43" s="117">
        <f>IF($H43&gt;0,$F43/$H43,0)</f>
        <v>0</v>
      </c>
      <c r="H43" s="115">
        <f t="shared" ref="H43" si="12">SUM(D43,F43)</f>
        <v>0</v>
      </c>
      <c r="I43" s="103"/>
    </row>
    <row r="44" spans="1:13" ht="24.75" thickBot="1" x14ac:dyDescent="0.25">
      <c r="A44" s="121" t="str">
        <f>Jobseekers!A26</f>
        <v>15</v>
      </c>
      <c r="B44" s="122" t="str">
        <f>Jobseekers!B26</f>
        <v>Was case management code 128 or 129 recorded? (y, n, x) If yes, must answer questions #16-24</v>
      </c>
      <c r="C44" s="115">
        <f>COUNTIF(Jobseekers!$E26:$BP26,"X")</f>
        <v>30</v>
      </c>
      <c r="D44" s="123"/>
      <c r="E44" s="130"/>
      <c r="F44" s="123"/>
      <c r="G44" s="117">
        <f>IF($H41&gt;0,$H44/$H41,0)</f>
        <v>0</v>
      </c>
      <c r="H44" s="115">
        <f>COUNTIF(Jobseekers!E26:AH26, "y")</f>
        <v>0</v>
      </c>
      <c r="I44" s="103"/>
    </row>
    <row r="45" spans="1:13" x14ac:dyDescent="0.2">
      <c r="A45" s="83"/>
      <c r="B45" s="84" t="s">
        <v>34</v>
      </c>
      <c r="C45" s="85"/>
      <c r="D45" s="84"/>
      <c r="E45" s="127"/>
      <c r="F45" s="86"/>
      <c r="G45" s="128"/>
      <c r="H45" s="84"/>
      <c r="I45" s="103"/>
      <c r="J45" s="92" t="s">
        <v>49</v>
      </c>
      <c r="K45" s="92" t="s">
        <v>52</v>
      </c>
      <c r="L45" s="66" t="s">
        <v>48</v>
      </c>
      <c r="M45" s="66" t="s">
        <v>51</v>
      </c>
    </row>
    <row r="46" spans="1:13" ht="48" x14ac:dyDescent="0.2">
      <c r="A46" s="227" t="s">
        <v>120</v>
      </c>
      <c r="B46" s="122" t="str">
        <f>Jobseekers!B29</f>
        <v>Was an initial assessment (code 102) or objective assessment (code 203) recorded during the review period? (y, x) If not applicable (x), go to #19 (Note: required for veterans who had case management conducted).</v>
      </c>
      <c r="C46" s="115">
        <f>COUNTIF(Jobseekers!$E29:$BP29,"X")</f>
        <v>30</v>
      </c>
      <c r="D46" s="123"/>
      <c r="E46" s="124"/>
      <c r="F46" s="124"/>
      <c r="G46" s="117">
        <f>IF($H25&gt;0,$H46/$H25,0)</f>
        <v>0</v>
      </c>
      <c r="H46" s="115">
        <f>COUNTIF(Jobseekers!$E29:$AH29,"Y")</f>
        <v>0</v>
      </c>
      <c r="I46" s="131" t="s">
        <v>70</v>
      </c>
      <c r="J46" s="252">
        <f>COUNTIF(Jobseekers!$E29:$BP29,"n")</f>
        <v>0</v>
      </c>
      <c r="K46" s="30">
        <f>IF(J46=0,0,J46/(J46+L46))</f>
        <v>0</v>
      </c>
      <c r="L46" s="28">
        <f>COUNTIFS(Jobseekers!E26:AH26,"=y",Jobseekers!E29:AH29,"=y")</f>
        <v>0</v>
      </c>
      <c r="M46" s="30">
        <f>IF($H44&gt;0,$L46/$H44,0)</f>
        <v>0</v>
      </c>
    </row>
    <row r="47" spans="1:13" ht="24" x14ac:dyDescent="0.2">
      <c r="A47" s="125">
        <f>Jobseekers!A30</f>
        <v>17</v>
      </c>
      <c r="B47" s="122" t="str">
        <f>Jobseekers!B30</f>
        <v xml:space="preserve">Was the assessment documented in a case note or in a paper copy? (y, n, x) </v>
      </c>
      <c r="C47" s="115">
        <f>COUNTIF(Jobseekers!$E30:$BP30,"X")</f>
        <v>30</v>
      </c>
      <c r="D47" s="129">
        <f>COUNTIF(Jobseekers!$E30:$BP30,"N")</f>
        <v>0</v>
      </c>
      <c r="E47" s="116">
        <f>IF($H47&gt;0,$D47/$H47,0)</f>
        <v>0</v>
      </c>
      <c r="F47" s="115">
        <f>COUNTIF(Jobseekers!$E30:$BP30,"Y")</f>
        <v>0</v>
      </c>
      <c r="G47" s="117">
        <f>IF($H47&gt;0,$F47/$H47,0)</f>
        <v>0</v>
      </c>
      <c r="H47" s="115">
        <f>SUM(D47,F47)</f>
        <v>0</v>
      </c>
      <c r="I47" s="103"/>
    </row>
    <row r="48" spans="1:13" ht="48.75" thickBot="1" x14ac:dyDescent="0.25">
      <c r="A48" s="126">
        <f>Jobseekers!A31</f>
        <v>18</v>
      </c>
      <c r="B48" s="122" t="str">
        <f>Jobseekers!B31</f>
        <v xml:space="preserve">If yes to #17, do the assessment results evaluate/summarize the employment history, education, interests and skills that result in the identification of employment goals, barriers to employment and services needed to obtain goals? (y, n, x) </v>
      </c>
      <c r="C48" s="115">
        <f>COUNTIF(Jobseekers!$E31:$BP31,"X")</f>
        <v>30</v>
      </c>
      <c r="D48" s="129">
        <f>COUNTIF(Jobseekers!$E31:$BP31,"N")</f>
        <v>0</v>
      </c>
      <c r="E48" s="116">
        <f>IF($H48&gt;0,$D48/$H48,0)</f>
        <v>0</v>
      </c>
      <c r="F48" s="115">
        <f>COUNTIF(Jobseekers!$E31:$BP31,"Y")</f>
        <v>0</v>
      </c>
      <c r="G48" s="117">
        <f>IF($H48&gt;0,$F48/$H48,0)</f>
        <v>0</v>
      </c>
      <c r="H48" s="115">
        <f>SUM(D48,F48)</f>
        <v>0</v>
      </c>
      <c r="I48" s="103"/>
    </row>
    <row r="49" spans="1:13" x14ac:dyDescent="0.2">
      <c r="A49" s="83"/>
      <c r="B49" s="84" t="s">
        <v>35</v>
      </c>
      <c r="C49" s="85"/>
      <c r="D49" s="84"/>
      <c r="E49" s="127"/>
      <c r="F49" s="86"/>
      <c r="G49" s="128"/>
      <c r="H49" s="84"/>
      <c r="I49" s="103"/>
      <c r="J49" s="92" t="s">
        <v>49</v>
      </c>
      <c r="K49" s="92" t="s">
        <v>52</v>
      </c>
      <c r="L49" s="66" t="s">
        <v>48</v>
      </c>
      <c r="M49" s="66" t="s">
        <v>51</v>
      </c>
    </row>
    <row r="50" spans="1:13" ht="48" x14ac:dyDescent="0.2">
      <c r="A50" s="227" t="s">
        <v>319</v>
      </c>
      <c r="B50" s="122" t="str">
        <f>Jobseekers!B34</f>
        <v>Was a vocational plan (EDP, IEP, ISS) (code 205) recorded during the review period? (y, n, x) If not applicable (x), go to #25 (Note: required for veterans who had case management conducted)</v>
      </c>
      <c r="C50" s="115">
        <f>COUNTIF(Jobseekers!$E34:$BP34,"X")</f>
        <v>30</v>
      </c>
      <c r="D50" s="123"/>
      <c r="E50" s="124"/>
      <c r="F50" s="124"/>
      <c r="G50" s="117">
        <f>IF($H$25&gt;0,$H50/$H$25,0)</f>
        <v>0</v>
      </c>
      <c r="H50" s="115">
        <f>COUNTIF(Jobseekers!$E34:$AH34,"Y")</f>
        <v>0</v>
      </c>
      <c r="I50" s="131" t="s">
        <v>70</v>
      </c>
      <c r="J50" s="252">
        <f>COUNTIF(Jobseekers!$E34:$BP34,"n")</f>
        <v>0</v>
      </c>
      <c r="K50" s="30">
        <f>IF(J50=0,0,J50/(J50+L50))</f>
        <v>0</v>
      </c>
      <c r="L50" s="28">
        <f>COUNTIFS(Jobseekers!E26:AH26,"=y",Jobseekers!E34:AH34,"=y")</f>
        <v>0</v>
      </c>
      <c r="M50" s="30">
        <f>IF($H44&gt;0,$L50/$H44,0)</f>
        <v>0</v>
      </c>
    </row>
    <row r="51" spans="1:13" ht="24" x14ac:dyDescent="0.2">
      <c r="A51" s="125">
        <f>Jobseekers!A35</f>
        <v>20</v>
      </c>
      <c r="B51" s="122" t="str">
        <f>Jobseekers!B35</f>
        <v>Is the plan available in the EFM plan wizard or in a paper copy? (y, n, x) If no (n), go to #25.</v>
      </c>
      <c r="C51" s="115">
        <f>COUNTIF(Jobseekers!$E35:$BP35,"X")</f>
        <v>30</v>
      </c>
      <c r="D51" s="129">
        <f>COUNTIF(Jobseekers!$E35:$BP35,"N")</f>
        <v>0</v>
      </c>
      <c r="E51" s="116">
        <f>IF($H51&gt;0,$D51/$H51,0)</f>
        <v>0</v>
      </c>
      <c r="F51" s="115">
        <f>COUNTIF(Jobseekers!$E35:$BP35,"Y")</f>
        <v>0</v>
      </c>
      <c r="G51" s="117">
        <f>IF($H51&gt;0,$F51/$H51,0)</f>
        <v>0</v>
      </c>
      <c r="H51" s="115">
        <f>SUM(D51,F51)</f>
        <v>0</v>
      </c>
      <c r="I51" s="103"/>
    </row>
    <row r="52" spans="1:13" ht="24" x14ac:dyDescent="0.2">
      <c r="A52" s="126">
        <f>Jobseekers!A36</f>
        <v>21</v>
      </c>
      <c r="B52" s="122" t="str">
        <f>Jobseekers!B36</f>
        <v>Does the plan state the applicant's specific short-range occupational goals? (y, n, x)</v>
      </c>
      <c r="C52" s="115">
        <f>COUNTIF(Jobseekers!$E36:$BP36,"X")</f>
        <v>30</v>
      </c>
      <c r="D52" s="129">
        <f>COUNTIF(Jobseekers!$E36:$BP36,"N")</f>
        <v>0</v>
      </c>
      <c r="E52" s="116">
        <f>IF($H52&gt;0,$D52/$H52,0)</f>
        <v>0</v>
      </c>
      <c r="F52" s="115">
        <f>COUNTIF(Jobseekers!$E36:$BP36,"Y")</f>
        <v>0</v>
      </c>
      <c r="G52" s="117">
        <f>IF($H52&gt;0,$F52/$H52,0)</f>
        <v>0</v>
      </c>
      <c r="H52" s="115">
        <f t="shared" ref="H52" si="13">SUM(D52,F52)</f>
        <v>0</v>
      </c>
      <c r="I52" s="103"/>
    </row>
    <row r="53" spans="1:13" ht="36" x14ac:dyDescent="0.2">
      <c r="A53" s="126">
        <f>Jobseekers!A37</f>
        <v>22</v>
      </c>
      <c r="B53" s="122" t="str">
        <f>Jobseekers!B37</f>
        <v>If yes to #21, are there specific action steps listed for the participant to work toward achievement of the short term goal? (y, n, x)</v>
      </c>
      <c r="C53" s="115">
        <f>COUNTIF(Jobseekers!$E37:$BP37,"X")</f>
        <v>30</v>
      </c>
      <c r="D53" s="129">
        <f>COUNTIF(Jobseekers!$E37:$BP37,"N")</f>
        <v>0</v>
      </c>
      <c r="E53" s="116">
        <f>IF($H53&gt;0,$D53/$H53,0)</f>
        <v>0</v>
      </c>
      <c r="F53" s="115">
        <f>COUNTIF(Jobseekers!$E37:$BP37,"Y")</f>
        <v>0</v>
      </c>
      <c r="G53" s="117">
        <f>IF($H53&gt;0,$F53/$H53,0)</f>
        <v>0</v>
      </c>
      <c r="H53" s="115">
        <f t="shared" ref="H53" si="14">SUM(D53,F53)</f>
        <v>0</v>
      </c>
      <c r="I53" s="103"/>
    </row>
    <row r="54" spans="1:13" ht="24" x14ac:dyDescent="0.2">
      <c r="A54" s="126">
        <f>Jobseekers!A38</f>
        <v>23</v>
      </c>
      <c r="B54" s="122" t="str">
        <f>Jobseekers!B38</f>
        <v>Does the plan state the applicant's specific long-range occupational goals? (y, n, x)</v>
      </c>
      <c r="C54" s="115">
        <f>COUNTIF(Jobseekers!$E38:$BP38,"X")</f>
        <v>30</v>
      </c>
      <c r="D54" s="129">
        <f>COUNTIF(Jobseekers!$E38:$BP38,"N")</f>
        <v>0</v>
      </c>
      <c r="E54" s="116">
        <f>IF($H54&gt;0,$D54/$H54,0)</f>
        <v>0</v>
      </c>
      <c r="F54" s="115">
        <f>COUNTIF(Jobseekers!$E38:$BP38,"Y")</f>
        <v>0</v>
      </c>
      <c r="G54" s="117">
        <f>IF($H54&gt;0,$F54/$H54,0)</f>
        <v>0</v>
      </c>
      <c r="H54" s="115">
        <f t="shared" ref="H54" si="15">SUM(D54,F54)</f>
        <v>0</v>
      </c>
      <c r="I54" s="103"/>
    </row>
    <row r="55" spans="1:13" ht="36" x14ac:dyDescent="0.2">
      <c r="A55" s="126">
        <f>Jobseekers!A39</f>
        <v>24</v>
      </c>
      <c r="B55" s="122" t="str">
        <f>Jobseekers!B39</f>
        <v>If yes to #23, are there specific action steps listed for the participant to work toward achievement of the long term goal? (y, n, x)</v>
      </c>
      <c r="C55" s="115">
        <f>COUNTIF(Jobseekers!$E39:$BP39,"X")</f>
        <v>30</v>
      </c>
      <c r="D55" s="129">
        <f>COUNTIF(Jobseekers!$E39:$BP39,"N")</f>
        <v>0</v>
      </c>
      <c r="E55" s="116">
        <f>IF($H55&gt;0,$D55/$H55,0)</f>
        <v>0</v>
      </c>
      <c r="F55" s="115">
        <f>COUNTIF(Jobseekers!$E39:$BP39,"Y")</f>
        <v>0</v>
      </c>
      <c r="G55" s="117">
        <f>IF($H55&gt;0,$F55/$H55,0)</f>
        <v>0</v>
      </c>
      <c r="H55" s="115">
        <f t="shared" ref="H55" si="16">SUM(D55,F55)</f>
        <v>0</v>
      </c>
      <c r="I55" s="103"/>
    </row>
    <row r="56" spans="1:13" x14ac:dyDescent="0.2">
      <c r="A56" s="83"/>
      <c r="B56" s="84" t="s">
        <v>31</v>
      </c>
      <c r="C56" s="85"/>
      <c r="D56" s="84"/>
      <c r="E56" s="127"/>
      <c r="F56" s="86"/>
      <c r="G56" s="128"/>
      <c r="H56" s="84"/>
      <c r="I56" s="103"/>
    </row>
    <row r="57" spans="1:13" s="9" customFormat="1" ht="24" x14ac:dyDescent="0.2">
      <c r="A57" s="121">
        <f>Jobseekers!A42</f>
        <v>25</v>
      </c>
      <c r="B57" s="122" t="str">
        <f>Jobseekers!B42</f>
        <v>Was a placement (code 750-879) recorded for the job seeker? (y, x) If not applicable (x), go to #33.</v>
      </c>
      <c r="C57" s="115">
        <f>COUNTIF(Jobseekers!$E42:$BP42,"X")</f>
        <v>30</v>
      </c>
      <c r="D57" s="123"/>
      <c r="E57" s="124"/>
      <c r="F57" s="124"/>
      <c r="G57" s="117">
        <f>IF($H$25&gt;0,$H57/$H$25,0)</f>
        <v>0</v>
      </c>
      <c r="H57" s="115">
        <f>COUNTIF(Jobseekers!$E42:$AH42,"Y")</f>
        <v>0</v>
      </c>
      <c r="I57" s="132"/>
    </row>
    <row r="58" spans="1:13" ht="24" x14ac:dyDescent="0.2">
      <c r="A58" s="251">
        <f>Jobseekers!A44</f>
        <v>27</v>
      </c>
      <c r="B58" s="122" t="str">
        <f>Jobseekers!B44</f>
        <v xml:space="preserve">Was the placement recorded on or after the referral date? (y, n, x) </v>
      </c>
      <c r="C58" s="115">
        <f>COUNTIF(Jobseekers!$E44:$BP44,"X")</f>
        <v>30</v>
      </c>
      <c r="D58" s="115">
        <f>COUNTIF(Jobseekers!$E44:$BP44,"N")</f>
        <v>0</v>
      </c>
      <c r="E58" s="116">
        <f>IF($H58&gt;0,$D58/$H58,0)</f>
        <v>0</v>
      </c>
      <c r="F58" s="115">
        <f>COUNTIF(Jobseekers!$E44:$BP44,"Y")</f>
        <v>0</v>
      </c>
      <c r="G58" s="117">
        <f>IF($H58&gt;0,$F58/$H58,0)</f>
        <v>0</v>
      </c>
      <c r="H58" s="115">
        <f>SUM(D58,F58)</f>
        <v>0</v>
      </c>
      <c r="I58" s="103"/>
    </row>
    <row r="59" spans="1:13" ht="36" x14ac:dyDescent="0.2">
      <c r="A59" s="125">
        <f>Jobseekers!A45</f>
        <v>28</v>
      </c>
      <c r="B59" s="122" t="str">
        <f>Jobseekers!B45</f>
        <v xml:space="preserve">Is there a case note on the job order to verify the placement? (y, n, x) (Note: placement verification not necessary if employer entered) If no (n), go to #33   </v>
      </c>
      <c r="C59" s="115">
        <f>COUNTIF(Jobseekers!$E45:$BP45,"X")</f>
        <v>30</v>
      </c>
      <c r="D59" s="115">
        <f>COUNTIF(Jobseekers!$E45:$BP45,"N")</f>
        <v>0</v>
      </c>
      <c r="E59" s="116">
        <f>IF($H59&gt;0,$D59/$H59,0)</f>
        <v>0</v>
      </c>
      <c r="F59" s="115">
        <f>COUNTIF(Jobseekers!$E45:$BP45,"Y")</f>
        <v>0</v>
      </c>
      <c r="G59" s="117">
        <f>IF($H59&gt;0,$F59/$H59,0)</f>
        <v>0</v>
      </c>
      <c r="H59" s="115">
        <f t="shared" ref="H59:H63" si="17">SUM(D59,F59)</f>
        <v>0</v>
      </c>
      <c r="I59" s="103"/>
    </row>
    <row r="60" spans="1:13" x14ac:dyDescent="0.2">
      <c r="A60" s="126">
        <f>Jobseekers!A46</f>
        <v>29</v>
      </c>
      <c r="B60" s="122" t="str">
        <f>Jobseekers!B46</f>
        <v>Does the case note contain the employer's name? (y, n, x)</v>
      </c>
      <c r="C60" s="115">
        <f>COUNTIF(Jobseekers!$E46:$BP46,"X")</f>
        <v>30</v>
      </c>
      <c r="D60" s="115">
        <f>COUNTIF(Jobseekers!$E46:$BP46,"N")</f>
        <v>0</v>
      </c>
      <c r="E60" s="116">
        <f t="shared" ref="E60:E62" si="18">IF($H60&gt;0,$D60/$H60,0)</f>
        <v>0</v>
      </c>
      <c r="F60" s="115">
        <f>COUNTIF(Jobseekers!$E46:$BP46,"Y")</f>
        <v>0</v>
      </c>
      <c r="G60" s="117">
        <f t="shared" ref="G60:G62" si="19">IF($H60&gt;0,$F60/$H60,0)</f>
        <v>0</v>
      </c>
      <c r="H60" s="115">
        <f t="shared" ref="H60:H62" si="20">SUM(D60,F60)</f>
        <v>0</v>
      </c>
      <c r="I60" s="103"/>
    </row>
    <row r="61" spans="1:13" ht="24" x14ac:dyDescent="0.2">
      <c r="A61" s="126">
        <f>Jobseekers!A47</f>
        <v>30</v>
      </c>
      <c r="B61" s="122" t="str">
        <f>Jobseekers!B47</f>
        <v>Does the case note contain the source that confirmed the placement? (y, n, x)</v>
      </c>
      <c r="C61" s="115">
        <f>COUNTIF(Jobseekers!$E47:$BP47,"X")</f>
        <v>30</v>
      </c>
      <c r="D61" s="115">
        <f>COUNTIF(Jobseekers!$E47:$BP47,"N")</f>
        <v>0</v>
      </c>
      <c r="E61" s="116">
        <f t="shared" si="18"/>
        <v>0</v>
      </c>
      <c r="F61" s="115">
        <f>COUNTIF(Jobseekers!$E47:$BP47,"Y")</f>
        <v>0</v>
      </c>
      <c r="G61" s="117">
        <f t="shared" si="19"/>
        <v>0</v>
      </c>
      <c r="H61" s="115">
        <f t="shared" si="20"/>
        <v>0</v>
      </c>
      <c r="I61" s="103"/>
    </row>
    <row r="62" spans="1:13" ht="24" x14ac:dyDescent="0.2">
      <c r="A62" s="126">
        <f>Jobseekers!A48</f>
        <v>31</v>
      </c>
      <c r="B62" s="122" t="str">
        <f>Jobseekers!B48</f>
        <v>Does the case note contain a job start date? (hire date does not suffice) (y, n, x)</v>
      </c>
      <c r="C62" s="115">
        <f>COUNTIF(Jobseekers!$E48:$BP48,"X")</f>
        <v>30</v>
      </c>
      <c r="D62" s="115">
        <f>COUNTIF(Jobseekers!$E48:$BP48,"N")</f>
        <v>0</v>
      </c>
      <c r="E62" s="116">
        <f t="shared" si="18"/>
        <v>0</v>
      </c>
      <c r="F62" s="115">
        <f>COUNTIF(Jobseekers!$E48:$BP48,"Y")</f>
        <v>0</v>
      </c>
      <c r="G62" s="117">
        <f t="shared" si="19"/>
        <v>0</v>
      </c>
      <c r="H62" s="115">
        <f t="shared" si="20"/>
        <v>0</v>
      </c>
      <c r="I62" s="103"/>
    </row>
    <row r="63" spans="1:13" ht="36" x14ac:dyDescent="0.2">
      <c r="A63" s="125">
        <f>Jobseekers!A49</f>
        <v>32</v>
      </c>
      <c r="B63" s="122" t="str">
        <f>Jobseekers!B49</f>
        <v xml:space="preserve">Was the placement recorded on or after the job start date? (y, n, x, u) (placement must only be recorded once the jobseeker has started working) </v>
      </c>
      <c r="C63" s="115">
        <f>COUNTIF(Jobseekers!$E49:$BP49,"X")</f>
        <v>30</v>
      </c>
      <c r="D63" s="115">
        <f>COUNTIF(Jobseekers!$E49:$BP49,"N")</f>
        <v>0</v>
      </c>
      <c r="E63" s="116">
        <f>IF($H63&gt;0,$D63/$H63,0)</f>
        <v>0</v>
      </c>
      <c r="F63" s="115">
        <f>COUNTIF(Jobseekers!$E49:$BP49,"Y")</f>
        <v>0</v>
      </c>
      <c r="G63" s="117">
        <f>IF($H63&gt;0,$F63/$H63,0)</f>
        <v>0</v>
      </c>
      <c r="H63" s="115">
        <f t="shared" si="17"/>
        <v>0</v>
      </c>
      <c r="I63" s="103"/>
    </row>
    <row r="64" spans="1:13" x14ac:dyDescent="0.2">
      <c r="A64" s="83"/>
      <c r="B64" s="84" t="s">
        <v>43</v>
      </c>
      <c r="C64" s="85"/>
      <c r="D64" s="84"/>
      <c r="E64" s="127"/>
      <c r="F64" s="86"/>
      <c r="G64" s="128"/>
      <c r="H64" s="84"/>
      <c r="I64" s="103"/>
    </row>
    <row r="65" spans="1:9" ht="36" x14ac:dyDescent="0.2">
      <c r="A65" s="121">
        <f>Jobseekers!A52</f>
        <v>33</v>
      </c>
      <c r="B65" s="122" t="str">
        <f>Jobseekers!B52</f>
        <v>Was an obtained employment (code 880), or post exit obtained employment (code 882), recorded for the job seeker? (y, x) If not applicable (x), go to #38.</v>
      </c>
      <c r="C65" s="115">
        <f>COUNTIF(Jobseekers!$E52:$BP52,"X")</f>
        <v>30</v>
      </c>
      <c r="D65" s="123"/>
      <c r="E65" s="124"/>
      <c r="F65" s="124"/>
      <c r="G65" s="117">
        <f>IF($H$25&gt;0,$H65/$H$25,0)</f>
        <v>0</v>
      </c>
      <c r="H65" s="115">
        <f>COUNTIF(Jobseekers!$E51:$AH51,"Y")</f>
        <v>0</v>
      </c>
      <c r="I65" s="103"/>
    </row>
    <row r="66" spans="1:9" x14ac:dyDescent="0.2">
      <c r="A66" s="126">
        <f>Jobseekers!A54</f>
        <v>35</v>
      </c>
      <c r="B66" s="122" t="str">
        <f>Jobseekers!B54</f>
        <v>Was the job start date recorded? (y, n, x)</v>
      </c>
      <c r="C66" s="115">
        <f>COUNTIF(Jobseekers!$E54:$BP54,"X")</f>
        <v>30</v>
      </c>
      <c r="D66" s="115">
        <f>COUNTIF(Jobseekers!$E54:$BP54,"N")</f>
        <v>0</v>
      </c>
      <c r="E66" s="116">
        <f>IF($H66&gt;0,$D66/$H66,0)</f>
        <v>0</v>
      </c>
      <c r="F66" s="115">
        <f>COUNTIF(Jobseekers!$E54:$BP54,"Y")</f>
        <v>0</v>
      </c>
      <c r="G66" s="117">
        <f>IF($H66&gt;0,$F66/$H66,0)</f>
        <v>0</v>
      </c>
      <c r="H66" s="115">
        <f>SUM(D66,F66)</f>
        <v>0</v>
      </c>
      <c r="I66" s="103"/>
    </row>
    <row r="67" spans="1:9" ht="24" x14ac:dyDescent="0.2">
      <c r="A67" s="125">
        <f>Jobseekers!A55</f>
        <v>36</v>
      </c>
      <c r="B67" s="122" t="str">
        <f>Jobseekers!B55</f>
        <v xml:space="preserve">Was the last reportable service recorded within 180 days of the job start date? (y, n, x, u) </v>
      </c>
      <c r="C67" s="115">
        <f>COUNTIF(Jobseekers!$E55:$BP55,"X")</f>
        <v>30</v>
      </c>
      <c r="D67" s="115">
        <f>COUNTIF(Jobseekers!$E55:$BP55,"N")</f>
        <v>0</v>
      </c>
      <c r="E67" s="116">
        <f>IF($H67&gt;0,$D67/$H67,0)</f>
        <v>0</v>
      </c>
      <c r="F67" s="115">
        <f>COUNTIF(Jobseekers!$E55:$BP55,"Y")</f>
        <v>0</v>
      </c>
      <c r="G67" s="117">
        <f>IF($H67&gt;0,$F67/$H67,0)</f>
        <v>0</v>
      </c>
      <c r="H67" s="115">
        <f t="shared" ref="H67:H69" si="21">SUM(D67,F67)</f>
        <v>0</v>
      </c>
      <c r="I67" s="103"/>
    </row>
    <row r="68" spans="1:9" ht="72" x14ac:dyDescent="0.2">
      <c r="A68" s="126">
        <f>Jobseekers!A56</f>
        <v>37</v>
      </c>
      <c r="B68" s="122" t="str">
        <f>Jobseekers!B56</f>
        <v xml:space="preserve">Was there only one placement (obtained/post exit obtained employment code) recorded for the jobseeker for the same employer, same position, and same job start date? (y, n, x) ('No' to this question indicates that the region received duplicate credit for this obtained employment, possibly in the form of a placement recorded for the same employer and start date) </v>
      </c>
      <c r="C68" s="115">
        <f>COUNTIF(Jobseekers!$E56:$BP56,"X")</f>
        <v>30</v>
      </c>
      <c r="D68" s="115">
        <f>COUNTIF(Jobseekers!$E56:$BP56,"N")</f>
        <v>0</v>
      </c>
      <c r="E68" s="116">
        <f>IF($H68&gt;0,$D68/$H68,0)</f>
        <v>0</v>
      </c>
      <c r="F68" s="115">
        <f>COUNTIF(Jobseekers!$E56:$BP56,"Y")</f>
        <v>0</v>
      </c>
      <c r="G68" s="117">
        <f>IF($H68&gt;0,$F68/$H68,0)</f>
        <v>0</v>
      </c>
      <c r="H68" s="115">
        <f t="shared" ref="H68" si="22">SUM(D68,F68)</f>
        <v>0</v>
      </c>
      <c r="I68" s="103"/>
    </row>
    <row r="69" spans="1:9" ht="24" x14ac:dyDescent="0.2">
      <c r="A69" s="126">
        <f>Jobseekers!A57</f>
        <v>38</v>
      </c>
      <c r="B69" s="122" t="str">
        <f>Jobseekers!B57</f>
        <v xml:space="preserve">Did the job start date occur within 180 days of the date the obtained employment was recorded? (y, n, x, u) </v>
      </c>
      <c r="C69" s="115">
        <f>COUNTIF(Jobseekers!$E57:$BP57,"X")</f>
        <v>30</v>
      </c>
      <c r="D69" s="115">
        <f>COUNTIF(Jobseekers!$E57:$BP57,"N")</f>
        <v>0</v>
      </c>
      <c r="E69" s="116">
        <f>IF($H69&gt;0,$D69/$H69,0)</f>
        <v>0</v>
      </c>
      <c r="F69" s="115">
        <f>COUNTIF(Jobseekers!$E57:$BP57,"Y")</f>
        <v>0</v>
      </c>
      <c r="G69" s="117">
        <f>IF($H69&gt;0,$F69/$H69,0)</f>
        <v>0</v>
      </c>
      <c r="H69" s="115">
        <f t="shared" si="21"/>
        <v>0</v>
      </c>
      <c r="I69" s="103"/>
    </row>
    <row r="70" spans="1:9" x14ac:dyDescent="0.2">
      <c r="A70" s="83"/>
      <c r="B70" s="84" t="s">
        <v>33</v>
      </c>
      <c r="C70" s="85"/>
      <c r="D70" s="84"/>
      <c r="E70" s="127"/>
      <c r="F70" s="86"/>
      <c r="G70" s="128"/>
      <c r="H70" s="84"/>
      <c r="I70" s="103"/>
    </row>
    <row r="71" spans="1:9" ht="24" x14ac:dyDescent="0.2">
      <c r="A71" s="121">
        <f>Jobseekers!A60</f>
        <v>39</v>
      </c>
      <c r="B71" s="122" t="str">
        <f>Jobseekers!B60</f>
        <v>Was a Job Development contact (code 123) recorded for the job seeker? (y, x) If not applicable (x), go to #41.</v>
      </c>
      <c r="C71" s="115">
        <f>COUNTIF(Jobseekers!$E60:$BP60,"X")</f>
        <v>30</v>
      </c>
      <c r="D71" s="123"/>
      <c r="E71" s="124"/>
      <c r="F71" s="124"/>
      <c r="G71" s="117">
        <f>IF($H$25&gt;0,$H71/$H$25,0)</f>
        <v>0</v>
      </c>
      <c r="H71" s="115">
        <f>COUNTIF(Jobseekers!$E59:$AH59,"Y")</f>
        <v>0</v>
      </c>
      <c r="I71" s="103"/>
    </row>
    <row r="72" spans="1:9" x14ac:dyDescent="0.2">
      <c r="A72" s="126">
        <f>Jobseekers!A61</f>
        <v>40</v>
      </c>
      <c r="B72" s="122" t="str">
        <f>Jobseekers!B61</f>
        <v>Is the name of the employer identified in the case note? (y, n, x)</v>
      </c>
      <c r="C72" s="115">
        <f>COUNTIF(Jobseekers!$E61:$BP61,"X")</f>
        <v>30</v>
      </c>
      <c r="D72" s="129">
        <f>COUNTIF(Jobseekers!$E61:$BP61,"N")</f>
        <v>0</v>
      </c>
      <c r="E72" s="116">
        <f>IF($H72&gt;0,$D72/$H72,0)</f>
        <v>0</v>
      </c>
      <c r="F72" s="115">
        <f>COUNTIF(Jobseekers!$E61:$BP61,"Y")</f>
        <v>0</v>
      </c>
      <c r="G72" s="117">
        <f>IF($H72&gt;0,$F72/$H72,0)</f>
        <v>0</v>
      </c>
      <c r="H72" s="115">
        <f>SUM(D72,F72)</f>
        <v>0</v>
      </c>
      <c r="I72" s="103"/>
    </row>
    <row r="73" spans="1:9" x14ac:dyDescent="0.2">
      <c r="A73" s="83"/>
      <c r="B73" s="84" t="s">
        <v>32</v>
      </c>
      <c r="C73" s="85"/>
      <c r="D73" s="84"/>
      <c r="E73" s="127"/>
      <c r="F73" s="86"/>
      <c r="G73" s="128"/>
      <c r="H73" s="84"/>
      <c r="I73" s="103"/>
    </row>
    <row r="74" spans="1:9" ht="24" x14ac:dyDescent="0.2">
      <c r="A74" s="121">
        <f>Jobseekers!A64</f>
        <v>41</v>
      </c>
      <c r="B74" s="122" t="str">
        <f>Jobseekers!B64</f>
        <v xml:space="preserve">Was a counseling service (code 200 or 201) recorded during the review period? (y, x) If not applicable (x), go to #44. </v>
      </c>
      <c r="C74" s="115">
        <f>COUNTIF(Jobseekers!$E64:$BP64,"X")</f>
        <v>30</v>
      </c>
      <c r="D74" s="123"/>
      <c r="E74" s="124"/>
      <c r="F74" s="124"/>
      <c r="G74" s="117">
        <f>IF($H$25&gt;0,$H74/$H$25,0)</f>
        <v>0</v>
      </c>
      <c r="H74" s="115">
        <f>COUNTIF(Jobseekers!$E63:$AH63,"Y")</f>
        <v>0</v>
      </c>
      <c r="I74" s="103"/>
    </row>
    <row r="75" spans="1:9" ht="24" x14ac:dyDescent="0.2">
      <c r="A75" s="125">
        <f>Jobseekers!A65</f>
        <v>42</v>
      </c>
      <c r="B75" s="122" t="str">
        <f>Jobseekers!B65</f>
        <v xml:space="preserve">Is there an entry in the case note or a paper copy of the counseling plan? (y, n, x) </v>
      </c>
      <c r="C75" s="115">
        <f>COUNTIF(Jobseekers!$E65:$BP65,"X")</f>
        <v>30</v>
      </c>
      <c r="D75" s="129">
        <f>COUNTIF(Jobseekers!$E65:$BP65,"N")</f>
        <v>0</v>
      </c>
      <c r="E75" s="116">
        <f>IF($H75&gt;0,$D75/$H75,0)</f>
        <v>0</v>
      </c>
      <c r="F75" s="115">
        <f>COUNTIF(Jobseekers!$E65:$BP65,"Y")</f>
        <v>0</v>
      </c>
      <c r="G75" s="117">
        <f>IF($H75&gt;0,$F75/$H75,0)</f>
        <v>0</v>
      </c>
      <c r="H75" s="115">
        <f>SUM(D75,F75)</f>
        <v>0</v>
      </c>
      <c r="I75" s="103"/>
    </row>
    <row r="76" spans="1:9" ht="36" x14ac:dyDescent="0.2">
      <c r="A76" s="126">
        <f>Jobseekers!A66</f>
        <v>43</v>
      </c>
      <c r="B76" s="122" t="str">
        <f>Jobseekers!B66</f>
        <v>If yes to #42, does the plan indicate the purpose of the counseling as a change of careers, a choice of careers, or adjustment/adaptation to a job or personal situation? (y, n, x)</v>
      </c>
      <c r="C76" s="115">
        <f>COUNTIF(Jobseekers!$E66:$BP66,"X")</f>
        <v>30</v>
      </c>
      <c r="D76" s="129">
        <f>COUNTIF(Jobseekers!$E66:$BP66,"N")</f>
        <v>0</v>
      </c>
      <c r="E76" s="116">
        <f>IF($H76&gt;0,$D76/$H76,0)</f>
        <v>0</v>
      </c>
      <c r="F76" s="115">
        <f>COUNTIF(Jobseekers!$E66:$BP66,"Y")</f>
        <v>0</v>
      </c>
      <c r="G76" s="117">
        <f>IF($H76&gt;0,$F76/$H76,0)</f>
        <v>0</v>
      </c>
      <c r="H76" s="115">
        <f>SUM(D76,F76)</f>
        <v>0</v>
      </c>
      <c r="I76" s="103"/>
    </row>
    <row r="77" spans="1:9" x14ac:dyDescent="0.2">
      <c r="A77" s="83"/>
      <c r="B77" s="84" t="s">
        <v>46</v>
      </c>
      <c r="C77" s="85"/>
      <c r="D77" s="84"/>
      <c r="E77" s="127"/>
      <c r="F77" s="86"/>
      <c r="G77" s="128"/>
      <c r="H77" s="84"/>
      <c r="I77" s="103"/>
    </row>
    <row r="78" spans="1:9" x14ac:dyDescent="0.2">
      <c r="A78" s="121">
        <f>Jobseekers!A69</f>
        <v>44</v>
      </c>
      <c r="B78" s="122" t="str">
        <f>Jobseekers!B69</f>
        <v xml:space="preserve">Was a federal bonding service (code 124) recorded? (y, x) </v>
      </c>
      <c r="C78" s="115">
        <f>COUNTIF(Jobseekers!$E70:$BP70,"X")</f>
        <v>30</v>
      </c>
      <c r="D78" s="123"/>
      <c r="E78" s="124"/>
      <c r="F78" s="124"/>
      <c r="G78" s="117">
        <f>IF($H$25&gt;0,$H78/$H$25,0)</f>
        <v>0</v>
      </c>
      <c r="H78" s="115">
        <f>COUNTIF(Jobseekers!$E68:$AH68,"Y")</f>
        <v>0</v>
      </c>
      <c r="I78" s="103"/>
    </row>
    <row r="79" spans="1:9" ht="24" x14ac:dyDescent="0.2">
      <c r="A79" s="125">
        <f>Jobseekers!A70</f>
        <v>45</v>
      </c>
      <c r="B79" s="122" t="str">
        <f>Jobseekers!B70</f>
        <v xml:space="preserve">Was a copy of the bond certification kept on file at the career center? (y, n, x) </v>
      </c>
      <c r="C79" s="115">
        <f>COUNTIF(Jobseekers!$E72:$BP72,"X")</f>
        <v>0</v>
      </c>
      <c r="D79" s="115">
        <f>COUNTIF(Jobseekers!$E70:$BP70,"N")</f>
        <v>0</v>
      </c>
      <c r="E79" s="116">
        <f>IF($H79&gt;0,$D79/$H79,0)</f>
        <v>0</v>
      </c>
      <c r="F79" s="115">
        <f>COUNTIF(Jobseekers!$E70:$BP70,"Y")</f>
        <v>0</v>
      </c>
      <c r="G79" s="117">
        <f>IF($H79&gt;0,$F79/$H79,0)</f>
        <v>0</v>
      </c>
      <c r="H79" s="115">
        <f>SUM(D79,F79)</f>
        <v>0</v>
      </c>
      <c r="I79" s="103"/>
    </row>
    <row r="80" spans="1:9" ht="24" x14ac:dyDescent="0.2">
      <c r="A80" s="121" t="str">
        <f>Jobseekers!A71</f>
        <v>Info Only</v>
      </c>
      <c r="B80" s="122" t="str">
        <f>Jobseekers!B71</f>
        <v>Was there a designated bonding specialist designated for each career center in the LWDB?</v>
      </c>
      <c r="C80" s="115">
        <f>COUNTIF(Jobseekers!$E73:$BP73,"X")</f>
        <v>0</v>
      </c>
      <c r="D80" s="115">
        <f>COUNTIF(Jobseekers!$E71:$BP71,"N")</f>
        <v>0</v>
      </c>
      <c r="E80" s="116">
        <f>IF($H80&gt;0,$D80/$H80,0)</f>
        <v>0</v>
      </c>
      <c r="F80" s="115">
        <f>COUNTIF(Jobseekers!$E71:$BP71,"Y")</f>
        <v>0</v>
      </c>
      <c r="G80" s="117">
        <f>IF($H80&gt;0,$F80/$H80,0)</f>
        <v>0</v>
      </c>
      <c r="H80" s="115">
        <f>SUM(D80,F80)</f>
        <v>0</v>
      </c>
      <c r="I80" s="103"/>
    </row>
    <row r="81" spans="1:12" x14ac:dyDescent="0.2">
      <c r="A81" s="103"/>
      <c r="B81" s="103"/>
      <c r="C81" s="103"/>
      <c r="D81" s="103"/>
      <c r="E81" s="103"/>
      <c r="F81" s="103"/>
      <c r="G81" s="103"/>
      <c r="H81" s="103"/>
      <c r="I81" s="103"/>
    </row>
    <row r="82" spans="1:12" ht="13.5" thickBot="1" x14ac:dyDescent="0.25">
      <c r="A82" s="103"/>
      <c r="B82" s="103"/>
      <c r="C82" s="103"/>
      <c r="D82" s="104"/>
      <c r="E82" s="103"/>
      <c r="F82" s="103"/>
      <c r="G82" s="105" t="s">
        <v>69</v>
      </c>
      <c r="H82" s="118">
        <f>COUNT('Job Orders'!E2:X2)</f>
        <v>0</v>
      </c>
      <c r="I82" s="103"/>
    </row>
    <row r="83" spans="1:12" ht="24.75" thickBot="1" x14ac:dyDescent="0.25">
      <c r="A83" s="385" t="s">
        <v>91</v>
      </c>
      <c r="B83" s="386"/>
      <c r="C83" s="107" t="s">
        <v>4</v>
      </c>
      <c r="D83" s="108" t="s">
        <v>49</v>
      </c>
      <c r="E83" s="108" t="s">
        <v>52</v>
      </c>
      <c r="F83" s="108" t="s">
        <v>48</v>
      </c>
      <c r="G83" s="108" t="s">
        <v>51</v>
      </c>
      <c r="H83" s="109" t="s">
        <v>50</v>
      </c>
      <c r="I83" s="110" t="s">
        <v>92</v>
      </c>
      <c r="J83" s="80">
        <f>COUNTIF(D96:D101,"&gt;0")+COUNTIF(D116:D119,"&gt;0")+COUNTIF(D86,"&gt;0")+COUNTIF(D110,"&gt;0")+COUNTIF(D89:D91,"&gt;0")+COUNTIF(D122,"&gt;0")+COUNTIF(D114,"&gt;0")</f>
        <v>0</v>
      </c>
      <c r="K83" s="114" t="s">
        <v>451</v>
      </c>
      <c r="L83" s="80">
        <f>COUNTIF(D106,"&gt;0")+COUNTIF(D125,"&gt;0")+COUNTIF(D111:D113,"&gt;0")+COUNTIF(D120,"&gt;0")+COUNTIF(D87:D88,"&gt;0")+COUNTIF(D94:D95,"&gt;0")+COUNTIF(D102:D103,"&gt;0")+COUNTIF(D128,"&gt;0")+COUNTIF(D109,"&gt;0")+COUNTIF(D130,"&gt;0")</f>
        <v>0</v>
      </c>
    </row>
    <row r="84" spans="1:12" x14ac:dyDescent="0.2">
      <c r="A84" s="137"/>
      <c r="B84" s="84" t="str">
        <f>'Job Orders'!B7</f>
        <v>Alien Labor</v>
      </c>
      <c r="C84" s="127"/>
      <c r="D84" s="127"/>
      <c r="E84" s="127"/>
      <c r="F84" s="127"/>
      <c r="G84" s="128"/>
      <c r="H84" s="127"/>
      <c r="I84" s="142" t="s">
        <v>88</v>
      </c>
      <c r="J84" s="91" t="s">
        <v>89</v>
      </c>
      <c r="K84" s="91" t="s">
        <v>90</v>
      </c>
    </row>
    <row r="85" spans="1:12" ht="24" x14ac:dyDescent="0.2">
      <c r="A85" s="139">
        <f>'Job Orders'!A8</f>
        <v>1</v>
      </c>
      <c r="B85" s="101" t="str">
        <f>'Job Orders'!B8</f>
        <v>Was the job order listed as an Alien Labor Certification job order? (PERM, H2A, H2B, x) If not applicable (x), go to #8.</v>
      </c>
      <c r="C85" s="123"/>
      <c r="D85" s="123"/>
      <c r="E85" s="123"/>
      <c r="F85" s="124"/>
      <c r="G85" s="117">
        <f>IF($H$82=0,0,H85/$H$82)</f>
        <v>0</v>
      </c>
      <c r="H85" s="115">
        <f>SUM(I85:K85)</f>
        <v>0</v>
      </c>
      <c r="I85" s="143">
        <f>COUNTIF('Job Orders'!E8:X8,"PERM")</f>
        <v>0</v>
      </c>
      <c r="J85" s="78">
        <f>COUNTIF('Job Orders'!E8:X8,"H2A")</f>
        <v>0</v>
      </c>
      <c r="K85" s="78">
        <f>COUNTIF('Job Orders'!E8:X8,"H2B")</f>
        <v>0</v>
      </c>
    </row>
    <row r="86" spans="1:12" ht="24" x14ac:dyDescent="0.2">
      <c r="A86" s="140">
        <f>'Job Orders'!A9</f>
        <v>2</v>
      </c>
      <c r="B86" s="101" t="str">
        <f>'Job Orders'!B9</f>
        <v xml:space="preserve">If coded as PERM, was the job order posted publicly for the full 30 days? (y, n, x) </v>
      </c>
      <c r="C86" s="115">
        <f>COUNTIF('Job Orders'!E9:X9,"X")</f>
        <v>20</v>
      </c>
      <c r="D86" s="115">
        <f>COUNTIF('Job Orders'!E9:X9,"n")</f>
        <v>0</v>
      </c>
      <c r="E86" s="116">
        <f t="shared" ref="E86:E91" si="23">IF($H86&gt;0,$D86/$H86,0)</f>
        <v>0</v>
      </c>
      <c r="F86" s="115">
        <f>COUNTIF('Job Orders'!E9:X9,"y")</f>
        <v>0</v>
      </c>
      <c r="G86" s="117">
        <f t="shared" ref="G86:G91" si="24">IF($H86&gt;0,$F86/$H86,0)</f>
        <v>0</v>
      </c>
      <c r="H86" s="115">
        <f>SUM(D86,F86)</f>
        <v>0</v>
      </c>
      <c r="I86" s="103"/>
    </row>
    <row r="87" spans="1:12" ht="24" x14ac:dyDescent="0.2">
      <c r="A87" s="141">
        <f>'Job Orders'!A10</f>
        <v>3</v>
      </c>
      <c r="B87" s="101" t="str">
        <f>'Job Orders'!B10</f>
        <v>If coded as H-2A, were the results of the staff referral documented via case notes? (y, n, x)</v>
      </c>
      <c r="C87" s="115">
        <f>COUNTIF('Job Orders'!E10:X10,"X")</f>
        <v>20</v>
      </c>
      <c r="D87" s="115">
        <f>COUNTIF('Job Orders'!E10:X10,"n")</f>
        <v>0</v>
      </c>
      <c r="E87" s="116">
        <f t="shared" si="23"/>
        <v>0</v>
      </c>
      <c r="F87" s="115">
        <f>COUNTIF('Job Orders'!E10:X10,"y")</f>
        <v>0</v>
      </c>
      <c r="G87" s="117">
        <f t="shared" si="24"/>
        <v>0</v>
      </c>
      <c r="H87" s="115">
        <f t="shared" ref="H87:H89" si="25">SUM(D87,F87)</f>
        <v>0</v>
      </c>
      <c r="I87" s="103"/>
    </row>
    <row r="88" spans="1:12" ht="48" x14ac:dyDescent="0.2">
      <c r="A88" s="141">
        <f>'Job Orders'!A11</f>
        <v>4</v>
      </c>
      <c r="B88" s="101" t="str">
        <f>'Job Orders'!B11</f>
        <v>If coded as H-2A, were applicant status results verified and recorded within 10 business days of the job referral date or anticipated hire date as listed on the job order, whichever is later? (y, n, x)</v>
      </c>
      <c r="C88" s="115">
        <f>COUNTIF('Job Orders'!E11:X11,"X")</f>
        <v>20</v>
      </c>
      <c r="D88" s="115">
        <f>COUNTIF('Job Orders'!E11:X11,"n")</f>
        <v>0</v>
      </c>
      <c r="E88" s="116">
        <f t="shared" si="23"/>
        <v>0</v>
      </c>
      <c r="F88" s="115">
        <f>COUNTIF('Job Orders'!E11:X11,"y")</f>
        <v>0</v>
      </c>
      <c r="G88" s="117">
        <f t="shared" si="24"/>
        <v>0</v>
      </c>
      <c r="H88" s="115">
        <f t="shared" si="25"/>
        <v>0</v>
      </c>
      <c r="I88" s="103"/>
    </row>
    <row r="89" spans="1:12" ht="36" x14ac:dyDescent="0.2">
      <c r="A89" s="140" t="s">
        <v>17</v>
      </c>
      <c r="B89" s="101" t="str">
        <f>'Job Orders'!B12</f>
        <v>If coded as H-2B, was the job order placed on hold status until further notice from DEO? (y, n, x) (Note: only applicable if anticipated hire date is on or after 10/1/15)</v>
      </c>
      <c r="C89" s="115">
        <f>COUNTIF('Job Orders'!E13:X13,"X")</f>
        <v>20</v>
      </c>
      <c r="D89" s="115">
        <f>COUNTIF('Job Orders'!E13:X13,"n")</f>
        <v>0</v>
      </c>
      <c r="E89" s="116">
        <f t="shared" si="23"/>
        <v>0</v>
      </c>
      <c r="F89" s="115">
        <f>COUNTIF('Job Orders'!E13:X13,"y")</f>
        <v>0</v>
      </c>
      <c r="G89" s="117">
        <f t="shared" si="24"/>
        <v>0</v>
      </c>
      <c r="H89" s="115">
        <f t="shared" si="25"/>
        <v>0</v>
      </c>
      <c r="I89" s="103"/>
    </row>
    <row r="90" spans="1:12" ht="36" x14ac:dyDescent="0.2">
      <c r="A90" s="140" t="s">
        <v>18</v>
      </c>
      <c r="B90" s="101" t="str">
        <f>'Job Orders'!B13</f>
        <v>If coded as H-2B, was the job order posted publicly for the full 10 days? (y, n, x) (Note: only applicable if anticipated hire date is prior to 4/29/15)</v>
      </c>
      <c r="C90" s="115">
        <f>COUNTIF('Job Orders'!E12:X12,"X")</f>
        <v>20</v>
      </c>
      <c r="D90" s="115">
        <f>COUNTIF('Job Orders'!E12:X12,"n")</f>
        <v>0</v>
      </c>
      <c r="E90" s="116">
        <f t="shared" si="23"/>
        <v>0</v>
      </c>
      <c r="F90" s="115">
        <f>COUNTIF('Job Orders'!E12:X12,"y")</f>
        <v>0</v>
      </c>
      <c r="G90" s="117">
        <f t="shared" si="24"/>
        <v>0</v>
      </c>
      <c r="H90" s="115">
        <f t="shared" ref="H90" si="26">SUM(D90,F90)</f>
        <v>0</v>
      </c>
      <c r="I90" s="103"/>
    </row>
    <row r="91" spans="1:12" ht="36" x14ac:dyDescent="0.2">
      <c r="A91" s="140">
        <f>'Job Orders'!A14</f>
        <v>7</v>
      </c>
      <c r="B91" s="101" t="str">
        <f>'Job Orders'!B14</f>
        <v>If coded as H-2B, were an I-9 and 516 INS properly prepared for each staff referral made? (y, n, x) (Note: only applicable if anticipated hire date is prior to 4/29/15)</v>
      </c>
      <c r="C91" s="115">
        <f>COUNTIF('Job Orders'!E14:X14,"X")</f>
        <v>20</v>
      </c>
      <c r="D91" s="115">
        <f>COUNTIF('Job Orders'!E14:X14,"n")</f>
        <v>0</v>
      </c>
      <c r="E91" s="116">
        <f t="shared" si="23"/>
        <v>0</v>
      </c>
      <c r="F91" s="115">
        <f>COUNTIF('Job Orders'!E14:X14,"y")</f>
        <v>0</v>
      </c>
      <c r="G91" s="117">
        <f t="shared" si="24"/>
        <v>0</v>
      </c>
      <c r="H91" s="115">
        <f t="shared" ref="H91" si="27">SUM(D91,F91)</f>
        <v>0</v>
      </c>
      <c r="I91" s="103"/>
    </row>
    <row r="92" spans="1:12" x14ac:dyDescent="0.2">
      <c r="A92" s="137"/>
      <c r="B92" s="84" t="str">
        <f>'Job Orders'!B16</f>
        <v>Agricultural Job Orders</v>
      </c>
      <c r="C92" s="127"/>
      <c r="D92" s="127"/>
      <c r="E92" s="127"/>
      <c r="F92" s="127"/>
      <c r="G92" s="128"/>
      <c r="H92" s="127"/>
      <c r="I92" s="103"/>
    </row>
    <row r="93" spans="1:12" ht="24" x14ac:dyDescent="0.2">
      <c r="A93" s="144">
        <f>'Job Orders'!A17</f>
        <v>8</v>
      </c>
      <c r="B93" s="101" t="str">
        <f>'Job Orders'!B17</f>
        <v>Is the job order an agricultural job order? (y, x) If not applicable (x), go to #19.</v>
      </c>
      <c r="C93" s="123"/>
      <c r="D93" s="123"/>
      <c r="E93" s="123"/>
      <c r="F93" s="124"/>
      <c r="G93" s="117">
        <f>IF($H$82=0,0,H93/$H$82)</f>
        <v>0</v>
      </c>
      <c r="H93" s="115">
        <f>COUNTIF('Job Orders'!E17:X17,"y")</f>
        <v>0</v>
      </c>
      <c r="I93" s="103"/>
    </row>
    <row r="94" spans="1:12" ht="24" x14ac:dyDescent="0.2">
      <c r="A94" s="141">
        <f>'Job Orders'!A18</f>
        <v>9</v>
      </c>
      <c r="B94" s="101" t="str">
        <f>'Job Orders'!B18</f>
        <v>Does the job order contain specific days and hours to be worked in the job description? (y, n, x)</v>
      </c>
      <c r="C94" s="115">
        <f>COUNTIF('Job Orders'!E18:X18,"X")</f>
        <v>20</v>
      </c>
      <c r="D94" s="115">
        <f>COUNTIF('Job Orders'!E18:X18,"n")</f>
        <v>0</v>
      </c>
      <c r="E94" s="116">
        <f t="shared" ref="E94:E103" si="28">IF($H94&gt;0,$D94/$H94,0)</f>
        <v>0</v>
      </c>
      <c r="F94" s="115">
        <f>COUNTIF('Job Orders'!E18:X18,"y")</f>
        <v>0</v>
      </c>
      <c r="G94" s="117">
        <f t="shared" ref="G94:G103" si="29">IF($H94&gt;0,$F94/$H94,0)</f>
        <v>0</v>
      </c>
      <c r="H94" s="115">
        <f>SUM(D94,F94)</f>
        <v>0</v>
      </c>
      <c r="I94" s="103"/>
    </row>
    <row r="95" spans="1:12" ht="36" x14ac:dyDescent="0.2">
      <c r="A95" s="141">
        <f>'Job Orders'!A19</f>
        <v>10</v>
      </c>
      <c r="B95" s="101" t="str">
        <f>'Job Orders'!B19</f>
        <v>Does the job order describe the job specifically (how to do the job, equipment used, height or other measurements/units, etc.)? (y, n, x)</v>
      </c>
      <c r="C95" s="115">
        <f>COUNTIF('Job Orders'!E19:X19,"X")</f>
        <v>20</v>
      </c>
      <c r="D95" s="115">
        <f>COUNTIF('Job Orders'!E19:X19,"n")</f>
        <v>0</v>
      </c>
      <c r="E95" s="116">
        <f t="shared" si="28"/>
        <v>0</v>
      </c>
      <c r="F95" s="115">
        <f>COUNTIF('Job Orders'!E19:X19,"y")</f>
        <v>0</v>
      </c>
      <c r="G95" s="117">
        <f t="shared" si="29"/>
        <v>0</v>
      </c>
      <c r="H95" s="115">
        <f t="shared" ref="H95:H103" si="30">SUM(D95,F95)</f>
        <v>0</v>
      </c>
      <c r="I95" s="103"/>
    </row>
    <row r="96" spans="1:12" ht="24" x14ac:dyDescent="0.2">
      <c r="A96" s="140">
        <f>'Job Orders'!A20</f>
        <v>11</v>
      </c>
      <c r="B96" s="101" t="str">
        <f>'Job Orders'!B20</f>
        <v xml:space="preserve">Does the job order specify a wage rate? ("Depending on experience" is not acceptable) (y, n, x) </v>
      </c>
      <c r="C96" s="115">
        <f>COUNTIF('Job Orders'!E20:X20,"X")</f>
        <v>20</v>
      </c>
      <c r="D96" s="115">
        <f>COUNTIF('Job Orders'!E20:X20,"n")</f>
        <v>0</v>
      </c>
      <c r="E96" s="116">
        <f t="shared" si="28"/>
        <v>0</v>
      </c>
      <c r="F96" s="115">
        <f>COUNTIF('Job Orders'!E20:X20,"y")</f>
        <v>0</v>
      </c>
      <c r="G96" s="117">
        <f t="shared" si="29"/>
        <v>0</v>
      </c>
      <c r="H96" s="115">
        <f t="shared" si="30"/>
        <v>0</v>
      </c>
      <c r="I96" s="103"/>
    </row>
    <row r="97" spans="1:9" x14ac:dyDescent="0.2">
      <c r="A97" s="144">
        <f>'Job Orders'!A21</f>
        <v>12</v>
      </c>
      <c r="B97" s="101" t="str">
        <f>'Job Orders'!B21</f>
        <v>Is the pay by piece rate? (y, x) If not applicable (x), go to #15</v>
      </c>
      <c r="C97" s="123">
        <f>COUNTIF('Job Orders'!E21:X21,"X")</f>
        <v>20</v>
      </c>
      <c r="D97" s="123"/>
      <c r="E97" s="123"/>
      <c r="F97" s="124"/>
      <c r="G97" s="117">
        <f t="shared" si="29"/>
        <v>0</v>
      </c>
      <c r="H97" s="115">
        <f t="shared" ref="H97" si="31">SUM(D97,F97)</f>
        <v>0</v>
      </c>
      <c r="I97" s="103"/>
    </row>
    <row r="98" spans="1:9" ht="36" x14ac:dyDescent="0.2">
      <c r="A98" s="140">
        <f>'Job Orders'!A22</f>
        <v>13</v>
      </c>
      <c r="B98" s="101" t="str">
        <f>'Job Orders'!B22</f>
        <v>If yes to #12, does the job description include the amount to be paid, the unit of measurement, and a description of the size or capacity of the measurement? (y, n, x)</v>
      </c>
      <c r="C98" s="115">
        <f>COUNTIF('Job Orders'!E22:X22,"X")</f>
        <v>20</v>
      </c>
      <c r="D98" s="115">
        <f>COUNTIF('Job Orders'!E22:X22,"n")</f>
        <v>0</v>
      </c>
      <c r="E98" s="116">
        <f>IF($H97&gt;0,$D98/$H97,0)</f>
        <v>0</v>
      </c>
      <c r="F98" s="115">
        <f>COUNTIF('Job Orders'!E22:X22,"y")</f>
        <v>0</v>
      </c>
      <c r="G98" s="117">
        <f>IF($H97&gt;0,$F98/$H97,0)</f>
        <v>0</v>
      </c>
      <c r="H98" s="115">
        <f t="shared" si="30"/>
        <v>0</v>
      </c>
      <c r="I98" s="103"/>
    </row>
    <row r="99" spans="1:9" ht="36" x14ac:dyDescent="0.2">
      <c r="A99" s="140">
        <f>'Job Orders'!A23</f>
        <v>14</v>
      </c>
      <c r="B99" s="101" t="str">
        <f>'Job Orders'!B23</f>
        <v>If yes to #12, is there a statement as to whether the employer is covered by the Fair Labor Standards Act (FLSA) or guarantees minimum wage? (y, n, x)</v>
      </c>
      <c r="C99" s="115">
        <f>COUNTIF('Job Orders'!E23:X23,"X")</f>
        <v>20</v>
      </c>
      <c r="D99" s="115">
        <f>COUNTIF('Job Orders'!E23:X23,"n")</f>
        <v>0</v>
      </c>
      <c r="E99" s="116">
        <f>IF($H97&gt;0,$D99/$H97,0)</f>
        <v>0</v>
      </c>
      <c r="F99" s="115">
        <f>COUNTIF('Job Orders'!E23:X23,"y")</f>
        <v>0</v>
      </c>
      <c r="G99" s="117">
        <f>IF($H97&gt;0,$F99/$H97,0)</f>
        <v>0</v>
      </c>
      <c r="H99" s="115">
        <f t="shared" ref="H99" si="32">SUM(D99,F99)</f>
        <v>0</v>
      </c>
      <c r="I99" s="103"/>
    </row>
    <row r="100" spans="1:9" ht="36" x14ac:dyDescent="0.2">
      <c r="A100" s="140">
        <f>'Job Orders'!A24</f>
        <v>15</v>
      </c>
      <c r="B100" s="101" t="str">
        <f>'Job Orders'!B24</f>
        <v>If the employer is a crew leader/farm labor contractor (FLC) or FLC employee (FLCE), is the FLC/FLCE's federal and state registration number listed on the job order? (y, n, x)</v>
      </c>
      <c r="C100" s="115">
        <f>COUNTIF('Job Orders'!E24:X24,"X")</f>
        <v>20</v>
      </c>
      <c r="D100" s="115">
        <f>COUNTIF('Job Orders'!E24:X24,"n")</f>
        <v>0</v>
      </c>
      <c r="E100" s="116">
        <f t="shared" si="28"/>
        <v>0</v>
      </c>
      <c r="F100" s="115">
        <f>COUNTIF('Job Orders'!E24:X24,"y")</f>
        <v>0</v>
      </c>
      <c r="G100" s="117">
        <f t="shared" si="29"/>
        <v>0</v>
      </c>
      <c r="H100" s="115">
        <f t="shared" si="30"/>
        <v>0</v>
      </c>
      <c r="I100" s="103"/>
    </row>
    <row r="101" spans="1:9" ht="24" x14ac:dyDescent="0.2">
      <c r="A101" s="140">
        <f>'Job Orders'!A25</f>
        <v>16</v>
      </c>
      <c r="B101" s="101" t="str">
        <f>'Job Orders'!B25</f>
        <v>Does the job description state "Referrals within commuting distance only"? (y, n, x)</v>
      </c>
      <c r="C101" s="115">
        <f>COUNTIF('Job Orders'!E25:X25,"X")</f>
        <v>20</v>
      </c>
      <c r="D101" s="115">
        <f>COUNTIF('Job Orders'!E25:X25,"n")</f>
        <v>0</v>
      </c>
      <c r="E101" s="116">
        <f t="shared" si="28"/>
        <v>0</v>
      </c>
      <c r="F101" s="115">
        <f>COUNTIF('Job Orders'!E25:X25,"y")</f>
        <v>0</v>
      </c>
      <c r="G101" s="117">
        <f t="shared" si="29"/>
        <v>0</v>
      </c>
      <c r="H101" s="115">
        <f t="shared" si="30"/>
        <v>0</v>
      </c>
      <c r="I101" s="103"/>
    </row>
    <row r="102" spans="1:9" ht="24" x14ac:dyDescent="0.2">
      <c r="A102" s="141">
        <f>'Job Orders'!A26</f>
        <v>17</v>
      </c>
      <c r="B102" s="101" t="str">
        <f>'Job Orders'!B26</f>
        <v>Does the job order contain both employer address and job site location(s)? (y, n, x)</v>
      </c>
      <c r="C102" s="115">
        <f>COUNTIF('Job Orders'!E26:X26,"X")</f>
        <v>20</v>
      </c>
      <c r="D102" s="115">
        <f>COUNTIF('Job Orders'!E26:X26,"n")</f>
        <v>0</v>
      </c>
      <c r="E102" s="116">
        <f t="shared" si="28"/>
        <v>0</v>
      </c>
      <c r="F102" s="115">
        <f>COUNTIF('Job Orders'!E26:X26,"y")</f>
        <v>0</v>
      </c>
      <c r="G102" s="117">
        <f t="shared" si="29"/>
        <v>0</v>
      </c>
      <c r="H102" s="115">
        <f t="shared" si="30"/>
        <v>0</v>
      </c>
      <c r="I102" s="103"/>
    </row>
    <row r="103" spans="1:9" ht="36" x14ac:dyDescent="0.2">
      <c r="A103" s="141">
        <f>'Job Orders'!A27</f>
        <v>18</v>
      </c>
      <c r="B103" s="101" t="str">
        <f>'Job Orders'!B27</f>
        <v>If the job type is not regular or permanent, does the job description specify an estimated number of days or months? (y, n, x)</v>
      </c>
      <c r="C103" s="115">
        <f>COUNTIF('Job Orders'!E27:X27,"X")</f>
        <v>20</v>
      </c>
      <c r="D103" s="115">
        <f>COUNTIF('Job Orders'!E27:X27,"n")</f>
        <v>0</v>
      </c>
      <c r="E103" s="116">
        <f t="shared" si="28"/>
        <v>0</v>
      </c>
      <c r="F103" s="115">
        <f>COUNTIF('Job Orders'!E27:X27,"y")</f>
        <v>0</v>
      </c>
      <c r="G103" s="117">
        <f t="shared" si="29"/>
        <v>0</v>
      </c>
      <c r="H103" s="115">
        <f t="shared" si="30"/>
        <v>0</v>
      </c>
      <c r="I103" s="103"/>
    </row>
    <row r="104" spans="1:9" x14ac:dyDescent="0.2">
      <c r="A104" s="137"/>
      <c r="B104" s="254" t="str">
        <f>'Job Orders'!B29</f>
        <v>Referrals</v>
      </c>
      <c r="C104" s="127"/>
      <c r="D104" s="127"/>
      <c r="E104" s="127"/>
      <c r="F104" s="127"/>
      <c r="G104" s="128"/>
      <c r="H104" s="127"/>
      <c r="I104" s="103"/>
    </row>
    <row r="105" spans="1:9" ht="24" x14ac:dyDescent="0.2">
      <c r="A105" s="133">
        <f>'Job Orders'!A30</f>
        <v>19</v>
      </c>
      <c r="B105" s="99" t="str">
        <f>'Job Orders'!B30</f>
        <v>Are staff-assisted referrals available on the job order? (y, x) If not applicable (x), go to #21.</v>
      </c>
      <c r="C105" s="134"/>
      <c r="D105" s="134"/>
      <c r="E105" s="134"/>
      <c r="F105" s="135"/>
      <c r="G105" s="113">
        <f>IF($H$82=0,0,H105/$H82)</f>
        <v>0</v>
      </c>
      <c r="H105" s="111">
        <f>COUNTIF('Job Orders'!E30:X30,"y")</f>
        <v>0</v>
      </c>
    </row>
    <row r="106" spans="1:9" ht="24" x14ac:dyDescent="0.2">
      <c r="A106" s="136">
        <f>'Job Orders'!A31</f>
        <v>20</v>
      </c>
      <c r="B106" s="101" t="str">
        <f>'Job Orders'!B31</f>
        <v>Did the job seeker’s qualifications match the minimum requirements on the staff-assisted job order referral? (y, n, x)</v>
      </c>
      <c r="C106" s="115">
        <f>COUNTIF('Job Orders'!E31:X31,"X")</f>
        <v>20</v>
      </c>
      <c r="D106" s="115">
        <f>COUNTIF('Job Orders'!E31:X31,"n")</f>
        <v>0</v>
      </c>
      <c r="E106" s="116">
        <f>IF($H106&gt;0,$D106/$H106,0)</f>
        <v>0</v>
      </c>
      <c r="F106" s="115">
        <f>COUNTIF('Job Orders'!E31:X31,"y")</f>
        <v>0</v>
      </c>
      <c r="G106" s="117">
        <f t="shared" ref="G106" si="33">IF($H106&gt;0,$F106/$H106,0)</f>
        <v>0</v>
      </c>
      <c r="H106" s="115">
        <f>SUM(D106,F106)</f>
        <v>0</v>
      </c>
      <c r="I106" s="103"/>
    </row>
    <row r="107" spans="1:9" x14ac:dyDescent="0.2">
      <c r="A107" s="137"/>
      <c r="B107" s="84" t="str">
        <f>'Job Orders'!B33</f>
        <v>Placements</v>
      </c>
      <c r="C107" s="127"/>
      <c r="D107" s="127"/>
      <c r="E107" s="127"/>
      <c r="F107" s="127"/>
      <c r="G107" s="128"/>
      <c r="H107" s="127"/>
      <c r="I107" s="103"/>
    </row>
    <row r="108" spans="1:9" ht="24" x14ac:dyDescent="0.2">
      <c r="A108" s="139">
        <f>'Job Orders'!A34</f>
        <v>21</v>
      </c>
      <c r="B108" s="101" t="str">
        <f>'Job Orders'!B34</f>
        <v>Was a placement (code 750-879) recorded for the job order? (y, x) If not applicable (x), go to #28.</v>
      </c>
      <c r="C108" s="123"/>
      <c r="D108" s="123"/>
      <c r="E108" s="123"/>
      <c r="F108" s="124"/>
      <c r="G108" s="117">
        <f>IF($H$82=0,0,H108/$H$82)</f>
        <v>0</v>
      </c>
      <c r="H108" s="115">
        <f>COUNTIF('Job Orders'!E34:X34,"y")</f>
        <v>0</v>
      </c>
      <c r="I108" s="103"/>
    </row>
    <row r="109" spans="1:9" ht="24" x14ac:dyDescent="0.2">
      <c r="A109" s="185">
        <f>'Job Orders'!A35</f>
        <v>22</v>
      </c>
      <c r="B109" s="101" t="str">
        <f>'Job Orders'!B35</f>
        <v xml:space="preserve">Was the placement recorded on or after the referral date (staff assisted referral – application date)? (y, n, x) </v>
      </c>
      <c r="C109" s="115">
        <f>COUNTIF('Job Orders'!E35:X35,"X")</f>
        <v>20</v>
      </c>
      <c r="D109" s="115">
        <f>COUNTIF('Job Orders'!E35:X35,"n")</f>
        <v>0</v>
      </c>
      <c r="E109" s="116">
        <f>IF($H109&gt;0,$D109/$H109,0)</f>
        <v>0</v>
      </c>
      <c r="F109" s="115">
        <f>COUNTIF('Job Orders'!E35:X35,"y")</f>
        <v>0</v>
      </c>
      <c r="G109" s="117">
        <f t="shared" ref="G109:G120" si="34">IF($H109&gt;0,$F109/$H109,0)</f>
        <v>0</v>
      </c>
      <c r="H109" s="115">
        <f>SUM(D109,F109)</f>
        <v>0</v>
      </c>
      <c r="I109" s="103"/>
    </row>
    <row r="110" spans="1:9" ht="36" x14ac:dyDescent="0.2">
      <c r="A110" s="140">
        <f>'Job Orders'!A36</f>
        <v>23</v>
      </c>
      <c r="B110" s="101" t="str">
        <f>'Job Orders'!B36</f>
        <v>Is there a case note on the job order to verify the placement? (not applicable if closed by the employer) (y, n, x) If no (n), go to #28.</v>
      </c>
      <c r="C110" s="115">
        <f>COUNTIF('Job Orders'!E36:X36,"X")</f>
        <v>20</v>
      </c>
      <c r="D110" s="115">
        <f>COUNTIF('Job Orders'!E36:X36,"n")</f>
        <v>0</v>
      </c>
      <c r="E110" s="116">
        <f>IF($H110&gt;0,$D110/$H110,0)</f>
        <v>0</v>
      </c>
      <c r="F110" s="115">
        <f>COUNTIF('Job Orders'!E36:X36,"y")</f>
        <v>0</v>
      </c>
      <c r="G110" s="117">
        <f>IF($H110&gt;0,$F110/$H110,0)</f>
        <v>0</v>
      </c>
      <c r="H110" s="115">
        <f>SUM(D110,F110)</f>
        <v>0</v>
      </c>
      <c r="I110" s="103"/>
    </row>
    <row r="111" spans="1:9" x14ac:dyDescent="0.2">
      <c r="A111" s="141">
        <f>'Job Orders'!A37</f>
        <v>24</v>
      </c>
      <c r="B111" s="101" t="str">
        <f>'Job Orders'!B37</f>
        <v>Does the case note contain the employer’s name? (y, n, x)</v>
      </c>
      <c r="C111" s="115">
        <f>COUNTIF('Job Orders'!E37:X37,"X")</f>
        <v>20</v>
      </c>
      <c r="D111" s="115">
        <f>COUNTIF('Job Orders'!E37:X37,"n")</f>
        <v>0</v>
      </c>
      <c r="E111" s="116">
        <f>IF($H111&gt;0,$D111/$H111,0)</f>
        <v>0</v>
      </c>
      <c r="F111" s="115">
        <f>COUNTIF('Job Orders'!E37:X37,"y")</f>
        <v>0</v>
      </c>
      <c r="G111" s="117">
        <f t="shared" ref="G111:G112" si="35">IF($H111&gt;0,$F111/$H111,0)</f>
        <v>0</v>
      </c>
      <c r="H111" s="115">
        <f t="shared" ref="H111:H112" si="36">SUM(D111,F111)</f>
        <v>0</v>
      </c>
      <c r="I111" s="103"/>
    </row>
    <row r="112" spans="1:9" ht="24" x14ac:dyDescent="0.2">
      <c r="A112" s="141">
        <f>'Job Orders'!A38</f>
        <v>25</v>
      </c>
      <c r="B112" s="101" t="str">
        <f>'Job Orders'!B38</f>
        <v>Does the case note contain the source that confirmed the placement? (y, n, x)</v>
      </c>
      <c r="C112" s="115">
        <f>COUNTIF('Job Orders'!E38:X38,"X")</f>
        <v>20</v>
      </c>
      <c r="D112" s="115">
        <f>COUNTIF('Job Orders'!E38:X38,"n")</f>
        <v>0</v>
      </c>
      <c r="E112" s="116">
        <f t="shared" ref="E112" si="37">IF($H112&gt;0,$D112/$H112,0)</f>
        <v>0</v>
      </c>
      <c r="F112" s="115">
        <f>COUNTIF('Job Orders'!E38:X38,"y")</f>
        <v>0</v>
      </c>
      <c r="G112" s="117">
        <f t="shared" si="35"/>
        <v>0</v>
      </c>
      <c r="H112" s="115">
        <f t="shared" si="36"/>
        <v>0</v>
      </c>
      <c r="I112" s="103"/>
    </row>
    <row r="113" spans="1:10" ht="24" x14ac:dyDescent="0.2">
      <c r="A113" s="141">
        <f>'Job Orders'!A39</f>
        <v>26</v>
      </c>
      <c r="B113" s="101" t="str">
        <f>'Job Orders'!B39</f>
        <v>Does the case note contain a job start date? (hire date does not suffice) (y, n, x)</v>
      </c>
      <c r="C113" s="115">
        <f>COUNTIF('Job Orders'!E39:X39,"X")</f>
        <v>20</v>
      </c>
      <c r="D113" s="115">
        <f>COUNTIF('Job Orders'!E39:X39,"n")</f>
        <v>0</v>
      </c>
      <c r="E113" s="116">
        <f>IF($H113&gt;0,$D113/$H113,0)</f>
        <v>0</v>
      </c>
      <c r="F113" s="115">
        <f>COUNTIF('Job Orders'!E39:X39,"y")</f>
        <v>0</v>
      </c>
      <c r="G113" s="117">
        <f>IF($H113&gt;0,$F113/$H113,0)</f>
        <v>0</v>
      </c>
      <c r="H113" s="115">
        <f>SUM(D113,F113)</f>
        <v>0</v>
      </c>
      <c r="I113" s="103"/>
    </row>
    <row r="114" spans="1:10" ht="36" x14ac:dyDescent="0.2">
      <c r="A114" s="140">
        <f>'Job Orders'!A40</f>
        <v>27</v>
      </c>
      <c r="B114" s="101" t="str">
        <f>'Job Orders'!B40</f>
        <v>If yes to #26, Was the placement recorded on or after the job start date? (y, n, x, u) (placement must only be recorded once the jobseeker has started working)</v>
      </c>
      <c r="C114" s="115">
        <f>COUNTIF('Job Orders'!E40:X40,"X")</f>
        <v>20</v>
      </c>
      <c r="D114" s="115">
        <f>COUNTIF('Job Orders'!E40:X40,"n")</f>
        <v>0</v>
      </c>
      <c r="E114" s="116">
        <f t="shared" ref="E114" si="38">IF($H114&gt;0,$D114/$H114,0)</f>
        <v>0</v>
      </c>
      <c r="F114" s="115">
        <f>COUNTIF('Job Orders'!E40:X40,"y")</f>
        <v>0</v>
      </c>
      <c r="G114" s="117">
        <f t="shared" si="34"/>
        <v>0</v>
      </c>
      <c r="H114" s="115">
        <f t="shared" ref="H114:H120" si="39">SUM(D114,F114)</f>
        <v>0</v>
      </c>
      <c r="I114" s="103"/>
    </row>
    <row r="115" spans="1:10" x14ac:dyDescent="0.2">
      <c r="A115" s="137"/>
      <c r="B115" s="84" t="str">
        <f>'Job Orders'!B42</f>
        <v>Job Order Details</v>
      </c>
      <c r="C115" s="127"/>
      <c r="D115" s="127"/>
      <c r="E115" s="127"/>
      <c r="F115" s="127"/>
      <c r="G115" s="128"/>
      <c r="H115" s="128"/>
      <c r="I115" s="103"/>
    </row>
    <row r="116" spans="1:10" ht="24" x14ac:dyDescent="0.2">
      <c r="A116" s="140">
        <f>'Job Orders'!A43</f>
        <v>28</v>
      </c>
      <c r="B116" s="101" t="str">
        <f>'Job Orders'!B43</f>
        <v>Does the job order comply with the Terms of Use Conduct Rules? (y, n)</v>
      </c>
      <c r="C116" s="115">
        <f>COUNTIF('Job Orders'!E43:X43,"X")</f>
        <v>20</v>
      </c>
      <c r="D116" s="115">
        <f>COUNTIF('Job Orders'!E43:X43,"n")</f>
        <v>0</v>
      </c>
      <c r="E116" s="116">
        <f>IF($H116&gt;0,$D116/$H116,0)</f>
        <v>0</v>
      </c>
      <c r="F116" s="115">
        <f>COUNTIF('Job Orders'!E43:X43,"y")</f>
        <v>0</v>
      </c>
      <c r="G116" s="117">
        <f t="shared" si="34"/>
        <v>0</v>
      </c>
      <c r="H116" s="115">
        <f t="shared" si="39"/>
        <v>0</v>
      </c>
      <c r="I116" s="103"/>
    </row>
    <row r="117" spans="1:10" ht="24" x14ac:dyDescent="0.2">
      <c r="A117" s="140">
        <f>'Job Orders'!A44</f>
        <v>29</v>
      </c>
      <c r="B117" s="101" t="str">
        <f>'Job Orders'!B44</f>
        <v>Does the job order comply with the Terms of Use Posting Rules? (y, n)</v>
      </c>
      <c r="C117" s="115">
        <f>COUNTIF('Job Orders'!E44:X44,"X")</f>
        <v>20</v>
      </c>
      <c r="D117" s="115">
        <f>COUNTIF('Job Orders'!E44:X44,"n")</f>
        <v>0</v>
      </c>
      <c r="E117" s="116">
        <f t="shared" ref="E117:E120" si="40">IF($H117&gt;0,$D117/$H117,0)</f>
        <v>0</v>
      </c>
      <c r="F117" s="115">
        <f>COUNTIF('Job Orders'!E44:X44,"y")</f>
        <v>0</v>
      </c>
      <c r="G117" s="117">
        <f t="shared" si="34"/>
        <v>0</v>
      </c>
      <c r="H117" s="115">
        <f t="shared" ref="H117" si="41">SUM(D117,F117)</f>
        <v>0</v>
      </c>
      <c r="I117" s="103"/>
      <c r="J117" s="2"/>
    </row>
    <row r="118" spans="1:10" ht="72" x14ac:dyDescent="0.2">
      <c r="A118" s="140">
        <f>'Job Orders'!A45</f>
        <v>30</v>
      </c>
      <c r="B118" s="101" t="str">
        <f>'Job Orders'!B45</f>
        <v>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v>
      </c>
      <c r="C118" s="115">
        <f>COUNTIF('Job Orders'!E45:X45,"X")</f>
        <v>20</v>
      </c>
      <c r="D118" s="115">
        <f>COUNTIF('Job Orders'!E45:X45,"n")</f>
        <v>0</v>
      </c>
      <c r="E118" s="116">
        <f t="shared" si="40"/>
        <v>0</v>
      </c>
      <c r="F118" s="115">
        <f>COUNTIF('Job Orders'!E45:X45,"y")</f>
        <v>0</v>
      </c>
      <c r="G118" s="117">
        <f t="shared" si="34"/>
        <v>0</v>
      </c>
      <c r="H118" s="115">
        <f t="shared" si="39"/>
        <v>0</v>
      </c>
      <c r="I118" s="103"/>
      <c r="J118" s="2"/>
    </row>
    <row r="119" spans="1:10" ht="48" x14ac:dyDescent="0.2">
      <c r="A119" s="140">
        <f>'Job Orders'!A46</f>
        <v>31</v>
      </c>
      <c r="B119" s="101" t="str">
        <f>'Job Orders'!B46</f>
        <v>Does the job order comply with Immigration and Nationality Act Laws? (Discrimination based on national origin or citizenship status; or document abuse - i.e. specifying particular I-9 documents to verify employment eligibility) (y, n)</v>
      </c>
      <c r="C119" s="115">
        <f>COUNTIF('Job Orders'!E46:X46,"X")</f>
        <v>20</v>
      </c>
      <c r="D119" s="115">
        <f>COUNTIF('Job Orders'!E46:X46,"n")</f>
        <v>0</v>
      </c>
      <c r="E119" s="116">
        <f t="shared" si="40"/>
        <v>0</v>
      </c>
      <c r="F119" s="115">
        <f>COUNTIF('Job Orders'!E46:X46,"y")</f>
        <v>0</v>
      </c>
      <c r="G119" s="117">
        <f t="shared" si="34"/>
        <v>0</v>
      </c>
      <c r="H119" s="115">
        <f t="shared" si="39"/>
        <v>0</v>
      </c>
      <c r="I119" s="103"/>
    </row>
    <row r="120" spans="1:10" x14ac:dyDescent="0.2">
      <c r="A120" s="141">
        <f>'Job Orders'!A47</f>
        <v>32</v>
      </c>
      <c r="B120" s="101" t="str">
        <f>'Job Orders'!B47</f>
        <v xml:space="preserve">Does the O*Net code match the job order description? (y, n) </v>
      </c>
      <c r="C120" s="115">
        <f>COUNTIF('Job Orders'!E47:X47,"X")</f>
        <v>20</v>
      </c>
      <c r="D120" s="115">
        <f>COUNTIF('Job Orders'!E47:X47,"n")</f>
        <v>0</v>
      </c>
      <c r="E120" s="116">
        <f t="shared" si="40"/>
        <v>0</v>
      </c>
      <c r="F120" s="115">
        <f>COUNTIF('Job Orders'!E47:X47,"y")</f>
        <v>0</v>
      </c>
      <c r="G120" s="117">
        <f t="shared" si="34"/>
        <v>0</v>
      </c>
      <c r="H120" s="115">
        <f t="shared" si="39"/>
        <v>0</v>
      </c>
      <c r="I120" s="103"/>
    </row>
    <row r="121" spans="1:10" x14ac:dyDescent="0.2">
      <c r="A121" s="137"/>
      <c r="B121" s="84" t="str">
        <f>'Job Orders'!B49</f>
        <v>Wage Rate</v>
      </c>
      <c r="C121" s="127"/>
      <c r="D121" s="127"/>
      <c r="E121" s="127"/>
      <c r="F121" s="127"/>
      <c r="G121" s="128"/>
      <c r="H121" s="127"/>
      <c r="I121" s="103"/>
    </row>
    <row r="122" spans="1:10" ht="36" x14ac:dyDescent="0.2">
      <c r="A122" s="145">
        <f>'Job Orders'!A50</f>
        <v>33</v>
      </c>
      <c r="B122" s="101" t="str">
        <f>'Job Orders'!B50</f>
        <v>If the job order is not exempt by FLSA, is the compensation greater than or equal to the Florida Minimum Wage? (y, n, i) ($8.05/hr after Jan. 1, 2015)</v>
      </c>
      <c r="C122" s="115">
        <f>COUNTIF('Job Orders'!E50:X50,"X")</f>
        <v>20</v>
      </c>
      <c r="D122" s="115">
        <f>COUNTIF('Job Orders'!E50:X50,"n")</f>
        <v>0</v>
      </c>
      <c r="E122" s="116">
        <f t="shared" ref="E122" si="42">IF($H122&gt;0,$D122/$H122,0)</f>
        <v>0</v>
      </c>
      <c r="F122" s="115">
        <f>COUNTIF('Job Orders'!E50:X50,"y")</f>
        <v>0</v>
      </c>
      <c r="G122" s="117">
        <f t="shared" ref="G122" si="43">IF($H122&gt;0,$F122/$H122,0)</f>
        <v>0</v>
      </c>
      <c r="H122" s="115">
        <f>SUM(D122,F122)</f>
        <v>0</v>
      </c>
      <c r="I122" s="103"/>
    </row>
    <row r="123" spans="1:10" x14ac:dyDescent="0.2">
      <c r="A123" s="137"/>
      <c r="B123" s="84" t="str">
        <f>'Job Orders'!B52</f>
        <v xml:space="preserve">Job Development </v>
      </c>
      <c r="C123" s="127"/>
      <c r="D123" s="127"/>
      <c r="E123" s="127"/>
      <c r="F123" s="127"/>
      <c r="G123" s="128"/>
      <c r="H123" s="127"/>
      <c r="I123" s="103"/>
    </row>
    <row r="124" spans="1:10" ht="24" x14ac:dyDescent="0.2">
      <c r="A124" s="138">
        <f>'Job Orders'!A53</f>
        <v>34</v>
      </c>
      <c r="B124" s="101" t="str">
        <f>'Job Orders'!B53</f>
        <v>Was the job order written as a "job development" (JD) job order? (y, x) If not applicable (x), go to #36.</v>
      </c>
      <c r="C124" s="123"/>
      <c r="D124" s="123"/>
      <c r="E124" s="123"/>
      <c r="F124" s="124"/>
      <c r="G124" s="117">
        <f>IF($H$82=0,0,H124/$H$82)</f>
        <v>0</v>
      </c>
      <c r="H124" s="115">
        <f>COUNTIF('Job Orders'!E53:X53,"y")</f>
        <v>0</v>
      </c>
      <c r="I124" s="103"/>
    </row>
    <row r="125" spans="1:10" ht="36" x14ac:dyDescent="0.2">
      <c r="A125" s="136">
        <f>'Job Orders'!A54</f>
        <v>35</v>
      </c>
      <c r="B125" s="101" t="str">
        <f>'Job Orders'!B54</f>
        <v>Was a job development contact (code 123) to the specific employer recorded on the job seeker’s Activity History prior to the referral and placement? (y, n, x)</v>
      </c>
      <c r="C125" s="115">
        <f>COUNTIF('Job Orders'!E54:X54,"X")</f>
        <v>20</v>
      </c>
      <c r="D125" s="115">
        <f>COUNTIF('Job Orders'!E54:X54,"n")</f>
        <v>0</v>
      </c>
      <c r="E125" s="116">
        <f>IF($H125&gt;0,$D125/$H125,0)</f>
        <v>0</v>
      </c>
      <c r="F125" s="115">
        <f>COUNTIF('Job Orders'!E54:X54,"y")</f>
        <v>0</v>
      </c>
      <c r="G125" s="117">
        <f>IF($H125&gt;0,$F125/$H125,0)</f>
        <v>0</v>
      </c>
      <c r="H125" s="115">
        <f>SUM(D125,F125)</f>
        <v>0</v>
      </c>
      <c r="I125" s="103"/>
    </row>
    <row r="126" spans="1:10" x14ac:dyDescent="0.2">
      <c r="A126" s="137"/>
      <c r="B126" s="84" t="str">
        <f>'Job Orders'!B57</f>
        <v>Private Employment Agency</v>
      </c>
      <c r="C126" s="127"/>
      <c r="D126" s="127"/>
      <c r="E126" s="127"/>
      <c r="F126" s="127"/>
      <c r="G126" s="128"/>
      <c r="H126" s="127"/>
      <c r="I126" s="103"/>
    </row>
    <row r="127" spans="1:10" ht="24" x14ac:dyDescent="0.2">
      <c r="A127" s="139" t="str">
        <f>'Job Orders'!A58</f>
        <v>37</v>
      </c>
      <c r="B127" s="101" t="str">
        <f>'Job Orders'!B58</f>
        <v>Is the job order from a private employment agency? (y, x) If not applicable (x), go to #38.</v>
      </c>
      <c r="C127" s="123"/>
      <c r="D127" s="123"/>
      <c r="E127" s="123"/>
      <c r="F127" s="124"/>
      <c r="G127" s="117">
        <f>IF($H$82=0,0,H127/$H$82)</f>
        <v>0</v>
      </c>
      <c r="H127" s="115">
        <f>COUNTIF('Job Orders'!E58:X58,"y")</f>
        <v>0</v>
      </c>
      <c r="I127" s="103"/>
    </row>
    <row r="128" spans="1:10" ht="24" x14ac:dyDescent="0.2">
      <c r="A128" s="141" t="str">
        <f>'Job Orders'!A59</f>
        <v>38</v>
      </c>
      <c r="B128" s="101" t="str">
        <f>'Job Orders'!B59</f>
        <v xml:space="preserve">Does the job order’s job description contain the phrase "Position offered by no fee agency?" (y, n, x) </v>
      </c>
      <c r="C128" s="115">
        <f>COUNTIF('Job Orders'!E59:X59,"X")</f>
        <v>20</v>
      </c>
      <c r="D128" s="115">
        <f>COUNTIF('Job Orders'!E59:X59,"n")</f>
        <v>0</v>
      </c>
      <c r="E128" s="116">
        <f t="shared" ref="E128" si="44">IF($H128&gt;0,$D128/$H128,0)</f>
        <v>0</v>
      </c>
      <c r="F128" s="115">
        <f>COUNTIF('Job Orders'!E59:X59,"y")</f>
        <v>0</v>
      </c>
      <c r="G128" s="117">
        <f t="shared" ref="G128:G130" si="45">IF($H128&gt;0,$F128/$H128,0)</f>
        <v>0</v>
      </c>
      <c r="H128" s="115">
        <f>SUM(D128,F128)</f>
        <v>0</v>
      </c>
      <c r="I128" s="103"/>
    </row>
    <row r="129" spans="1:11" x14ac:dyDescent="0.2">
      <c r="A129" s="137"/>
      <c r="B129" s="84" t="str">
        <f>'Job Orders'!B61</f>
        <v>General Information</v>
      </c>
      <c r="C129" s="127"/>
      <c r="D129" s="127"/>
      <c r="E129" s="127"/>
      <c r="F129" s="127"/>
      <c r="G129" s="128"/>
      <c r="H129" s="127"/>
      <c r="I129" s="103"/>
    </row>
    <row r="130" spans="1:11" x14ac:dyDescent="0.2">
      <c r="A130" s="185" t="str">
        <f>'Job Orders'!A62</f>
        <v>39</v>
      </c>
      <c r="B130" s="101" t="str">
        <f>'Job Orders'!B62</f>
        <v>Did staff verify the job order prior to expiration? (y, n)</v>
      </c>
      <c r="C130" s="123"/>
      <c r="D130" s="115">
        <f>COUNTIF('Job Orders'!E62:X62,"n")</f>
        <v>0</v>
      </c>
      <c r="E130" s="116">
        <f>IF($H130&gt;0,$D130/$H130,0)</f>
        <v>0</v>
      </c>
      <c r="F130" s="115">
        <f>COUNTIF('Job Orders'!E62:X62,"y")</f>
        <v>0</v>
      </c>
      <c r="G130" s="117">
        <f t="shared" si="45"/>
        <v>0</v>
      </c>
      <c r="H130" s="115">
        <f>SUM(D130,F130)</f>
        <v>0</v>
      </c>
      <c r="I130" s="103"/>
    </row>
    <row r="131" spans="1:11" ht="13.5" thickBot="1" x14ac:dyDescent="0.25">
      <c r="A131" s="103"/>
      <c r="B131" s="103"/>
      <c r="C131" s="103"/>
      <c r="D131" s="103"/>
      <c r="E131" s="103"/>
      <c r="F131" s="103"/>
      <c r="G131" s="103"/>
      <c r="H131" s="103"/>
      <c r="I131" s="103"/>
    </row>
    <row r="132" spans="1:11" ht="18.75" customHeight="1" thickBot="1" x14ac:dyDescent="0.25">
      <c r="A132" s="385" t="s">
        <v>93</v>
      </c>
      <c r="B132" s="386"/>
      <c r="C132" s="147" t="s">
        <v>4</v>
      </c>
      <c r="D132" s="338" t="s">
        <v>367</v>
      </c>
      <c r="E132" s="114" t="s">
        <v>92</v>
      </c>
      <c r="F132" s="114"/>
      <c r="G132" s="114" t="s">
        <v>451</v>
      </c>
      <c r="I132" s="103"/>
    </row>
    <row r="133" spans="1:11" ht="24" customHeight="1" thickBot="1" x14ac:dyDescent="0.25">
      <c r="A133" s="331" t="str">
        <f>'Mgmt. Process'!A5</f>
        <v>1</v>
      </c>
      <c r="B133" s="99" t="str">
        <f>'Mgmt. Process'!B5</f>
        <v>Did the LWDB work their "Referrals Pending Review" list? (y, n)</v>
      </c>
      <c r="C133" s="99" t="str">
        <f>'Mgmt. Process'!D5</f>
        <v>EFM "Manage Labor Exchange"</v>
      </c>
      <c r="D133" s="149">
        <f>'Mgmt. Process'!E5</f>
        <v>0</v>
      </c>
      <c r="E133" s="150"/>
      <c r="F133" s="151">
        <f>COUNTIF(D136:D138,"n")</f>
        <v>0</v>
      </c>
      <c r="G133" s="151">
        <f>COUNTIF(D133:D134,"n")</f>
        <v>0</v>
      </c>
      <c r="H133" s="103"/>
    </row>
    <row r="134" spans="1:11" ht="29.25" customHeight="1" x14ac:dyDescent="0.2">
      <c r="A134" s="331" t="str">
        <f>'Mgmt. Process'!A6</f>
        <v>2</v>
      </c>
      <c r="B134" s="99" t="str">
        <f>'Mgmt. Process'!B6</f>
        <v>Did the LWDB approve their employer registrations prior to auto-enable? (y, n)</v>
      </c>
      <c r="C134" s="99" t="str">
        <f>'Mgmt. Process'!D6</f>
        <v>Data warehouse query/reg. after 1/12/07-History info-last modified by: system user; system comments: auto enabled</v>
      </c>
      <c r="D134" s="101">
        <f>'Mgmt. Process'!E6</f>
        <v>0</v>
      </c>
      <c r="E134" s="103"/>
      <c r="F134" s="103"/>
      <c r="G134" s="103"/>
      <c r="H134" s="103"/>
      <c r="I134" s="103"/>
    </row>
    <row r="135" spans="1:11" ht="29.25" customHeight="1" x14ac:dyDescent="0.2">
      <c r="A135" s="148" t="str">
        <f>'Mgmt. Process'!A7</f>
        <v>3</v>
      </c>
      <c r="B135" s="99" t="str">
        <f>'Mgmt. Process'!B7</f>
        <v>Is there a Farmworker Career Development Program (FCDP) service provider located in the LWDB’s jurisdiction? (y, x)  If not applicable (x), go to #5.</v>
      </c>
      <c r="C135" s="99" t="str">
        <f>'Mgmt. Process'!D7</f>
        <v xml:space="preserve">http://data.fldoe.org/workforce/contacts/default.cfm?action=showList&amp;ListID=62 </v>
      </c>
      <c r="D135" s="101">
        <f>'Mgmt. Process'!E7</f>
        <v>0</v>
      </c>
      <c r="E135" s="103"/>
      <c r="F135" s="103"/>
      <c r="G135" s="103"/>
      <c r="H135" s="103"/>
      <c r="I135" s="103"/>
    </row>
    <row r="136" spans="1:11" ht="29.25" customHeight="1" x14ac:dyDescent="0.2">
      <c r="A136" s="297" t="str">
        <f>'Mgmt. Process'!A8</f>
        <v>4</v>
      </c>
      <c r="B136" s="99" t="str">
        <f>'Mgmt. Process'!B8</f>
        <v>Does the LWDB have an established partnership with the FCDP service provider? (y, n)</v>
      </c>
      <c r="C136" s="99">
        <f>'Mgmt. Process'!D8</f>
        <v>0</v>
      </c>
      <c r="D136" s="101" t="str">
        <f>'Mgmt. Process'!E8</f>
        <v/>
      </c>
      <c r="E136" s="103"/>
      <c r="F136" s="103"/>
      <c r="G136" s="103"/>
      <c r="H136" s="103"/>
      <c r="I136" s="103"/>
    </row>
    <row r="137" spans="1:11" x14ac:dyDescent="0.2">
      <c r="A137" s="137"/>
      <c r="B137" s="67" t="str">
        <f>'Mgmt. Process'!B9</f>
        <v>Soft Exit</v>
      </c>
      <c r="C137" s="154"/>
      <c r="D137" s="154"/>
      <c r="E137" s="103"/>
      <c r="F137" s="103"/>
      <c r="G137" s="103"/>
      <c r="H137" s="103"/>
      <c r="I137" s="103"/>
    </row>
    <row r="138" spans="1:11" ht="24" x14ac:dyDescent="0.2">
      <c r="A138" s="155" t="str">
        <f>'Mgmt. Process'!A10</f>
        <v>5</v>
      </c>
      <c r="B138" s="99" t="str">
        <f>'Mgmt. Process'!B10</f>
        <v>Were participants allowed to exit if no further services were scheduled? (y, n)</v>
      </c>
      <c r="C138" s="103"/>
      <c r="D138" s="99" t="str">
        <f>'Mgmt. Process'!E10</f>
        <v/>
      </c>
      <c r="E138" s="103"/>
      <c r="F138" s="103"/>
      <c r="G138" s="103"/>
      <c r="H138" s="103"/>
      <c r="I138" s="103"/>
    </row>
    <row r="139" spans="1:11" ht="13.5" thickBot="1" x14ac:dyDescent="0.25">
      <c r="A139" s="103"/>
      <c r="B139" s="103"/>
      <c r="C139" s="103"/>
      <c r="D139" s="104"/>
      <c r="E139" s="103"/>
      <c r="F139" s="103"/>
      <c r="G139" s="105" t="s">
        <v>69</v>
      </c>
      <c r="H139" s="118">
        <f>COUNT(PREP!E1:N1)</f>
        <v>0</v>
      </c>
      <c r="I139" s="103"/>
    </row>
    <row r="140" spans="1:11" ht="24.75" thickBot="1" x14ac:dyDescent="0.25">
      <c r="A140" s="392" t="s">
        <v>45</v>
      </c>
      <c r="B140" s="393"/>
      <c r="C140" s="146" t="s">
        <v>4</v>
      </c>
      <c r="D140" s="108" t="s">
        <v>49</v>
      </c>
      <c r="E140" s="108" t="s">
        <v>52</v>
      </c>
      <c r="F140" s="108" t="s">
        <v>48</v>
      </c>
      <c r="G140" s="108" t="s">
        <v>51</v>
      </c>
      <c r="H140" s="109" t="s">
        <v>50</v>
      </c>
      <c r="I140" s="103"/>
      <c r="J140" s="390" t="s">
        <v>92</v>
      </c>
      <c r="K140" s="391"/>
    </row>
    <row r="141" spans="1:11" ht="24.75" thickBot="1" x14ac:dyDescent="0.25">
      <c r="A141" s="140">
        <f>PREP!A8</f>
        <v>1</v>
      </c>
      <c r="B141" s="101" t="str">
        <f>PREP!B8</f>
        <v xml:space="preserve">Was an orientation (code 098 or 101) recorded for the participant? (y, n) </v>
      </c>
      <c r="C141" s="103"/>
      <c r="D141" s="115">
        <f>COUNTIF(PREP!E8:N8,"n")</f>
        <v>0</v>
      </c>
      <c r="E141" s="116">
        <f>IF($H141&gt;0,$D141/$H141,0)</f>
        <v>0</v>
      </c>
      <c r="F141" s="115">
        <f>COUNTIF(PREP!E8:N8,"y")</f>
        <v>0</v>
      </c>
      <c r="G141" s="117">
        <f>IF($H141&gt;0,$F141/$H141,0)</f>
        <v>0</v>
      </c>
      <c r="H141" s="115">
        <f>SUM(D141,F141)</f>
        <v>0</v>
      </c>
      <c r="I141" s="103"/>
      <c r="J141" s="150"/>
      <c r="K141" s="151">
        <f>COUNTIF(D141:D143,"&gt;0")</f>
        <v>0</v>
      </c>
    </row>
    <row r="142" spans="1:11" ht="24" x14ac:dyDescent="0.2">
      <c r="A142" s="140">
        <f>PREP!A9</f>
        <v>2</v>
      </c>
      <c r="B142" s="99" t="str">
        <f>PREP!B9</f>
        <v xml:space="preserve">Was an initial assessment service (code 102) recorded for the participant? (y, n) </v>
      </c>
      <c r="C142" s="103"/>
      <c r="D142" s="115">
        <f>COUNTIF(PREP!E9:N9,"n")</f>
        <v>0</v>
      </c>
      <c r="E142" s="116">
        <f t="shared" ref="E142:E144" si="46">IF($H142&gt;0,$D142/$H142,0)</f>
        <v>0</v>
      </c>
      <c r="F142" s="115">
        <f>COUNTIF(PREP!E9:N9,"y")</f>
        <v>0</v>
      </c>
      <c r="G142" s="117">
        <f t="shared" ref="G142:G144" si="47">IF($H142&gt;0,$F142/$H142,0)</f>
        <v>0</v>
      </c>
      <c r="H142" s="115">
        <f t="shared" ref="H142:H143" si="48">SUM(D142,F142)</f>
        <v>0</v>
      </c>
      <c r="I142" s="103"/>
      <c r="J142" s="152" t="s">
        <v>451</v>
      </c>
      <c r="K142" s="153"/>
    </row>
    <row r="143" spans="1:11" ht="24.75" thickBot="1" x14ac:dyDescent="0.25">
      <c r="A143" s="140">
        <f>PREP!A10</f>
        <v>3</v>
      </c>
      <c r="B143" s="99" t="str">
        <f>PREP!B10</f>
        <v xml:space="preserve">Was the assessment documented in a case note or in a paper copy?  (y, n)   </v>
      </c>
      <c r="C143" s="103"/>
      <c r="D143" s="115">
        <f>COUNTIF(PREP!E10:N10,"n")</f>
        <v>0</v>
      </c>
      <c r="E143" s="116">
        <f t="shared" si="46"/>
        <v>0</v>
      </c>
      <c r="F143" s="115">
        <f>COUNTIF(PREP!E10:N10,"y")</f>
        <v>0</v>
      </c>
      <c r="G143" s="117">
        <f t="shared" si="47"/>
        <v>0</v>
      </c>
      <c r="H143" s="115">
        <f t="shared" si="48"/>
        <v>0</v>
      </c>
      <c r="I143" s="103"/>
      <c r="J143" s="150"/>
      <c r="K143" s="151">
        <f>COUNTIF(D144,"&gt;0")</f>
        <v>0</v>
      </c>
    </row>
    <row r="144" spans="1:11" ht="48" x14ac:dyDescent="0.2">
      <c r="A144" s="141" t="str">
        <f>PREP!A11</f>
        <v>4</v>
      </c>
      <c r="B144" s="99" t="str">
        <f>PREP!B11</f>
        <v xml:space="preserve">If yes to #3,  do the assessment results evaluate/summarize the employment history, education, interests and skills that result in the identification of employment goals, barriers to employment and services needed to obtain goals? (y, n, x) </v>
      </c>
      <c r="C144" s="103"/>
      <c r="D144" s="115">
        <f>COUNTIF(PREP!E11:N11,"n")</f>
        <v>0</v>
      </c>
      <c r="E144" s="116">
        <f t="shared" si="46"/>
        <v>0</v>
      </c>
      <c r="F144" s="115">
        <f>COUNTIF(PREP!E11:N11,"y")</f>
        <v>0</v>
      </c>
      <c r="G144" s="117">
        <f t="shared" si="47"/>
        <v>0</v>
      </c>
      <c r="H144" s="115">
        <f t="shared" ref="H144" si="49">SUM(D144,F144)</f>
        <v>0</v>
      </c>
      <c r="I144" s="103"/>
      <c r="J144" s="210"/>
      <c r="K144" s="332"/>
    </row>
    <row r="145" spans="1:9" x14ac:dyDescent="0.2">
      <c r="A145" s="137"/>
      <c r="B145" s="67" t="str">
        <f>PREP!B12</f>
        <v xml:space="preserve">Process </v>
      </c>
      <c r="C145" s="154"/>
      <c r="D145" s="154" t="str">
        <f>PREP!E12</f>
        <v>.</v>
      </c>
      <c r="E145" s="103"/>
      <c r="F145" s="103"/>
      <c r="G145" s="103"/>
      <c r="H145" s="103"/>
      <c r="I145" s="103"/>
    </row>
    <row r="146" spans="1:9" ht="24" x14ac:dyDescent="0.2">
      <c r="A146" s="139" t="str">
        <f>PREP!A13</f>
        <v>5</v>
      </c>
      <c r="B146" s="99" t="str">
        <f>PREP!B13</f>
        <v>Do the PREP events accommodate at least five percent of the pool? (y, x)</v>
      </c>
      <c r="C146" s="103"/>
      <c r="D146" s="143" t="str">
        <f>PREP!E13</f>
        <v>x</v>
      </c>
      <c r="E146" s="103"/>
      <c r="F146" s="103"/>
      <c r="G146" s="103"/>
      <c r="H146" s="103"/>
      <c r="I146" s="103"/>
    </row>
    <row r="147" spans="1:9" ht="13.5" thickBot="1" x14ac:dyDescent="0.25">
      <c r="A147" s="103"/>
      <c r="B147" s="103"/>
      <c r="C147" s="103"/>
      <c r="D147" s="103"/>
      <c r="E147" s="103"/>
      <c r="F147" s="103"/>
      <c r="G147" s="103"/>
      <c r="H147" s="103"/>
      <c r="I147" s="103"/>
    </row>
    <row r="148" spans="1:9" ht="18.75" customHeight="1" thickBot="1" x14ac:dyDescent="0.25">
      <c r="A148" s="385" t="s">
        <v>456</v>
      </c>
      <c r="B148" s="386"/>
      <c r="C148" s="147" t="s">
        <v>4</v>
      </c>
      <c r="D148" s="338" t="s">
        <v>367</v>
      </c>
      <c r="E148" s="114" t="s">
        <v>92</v>
      </c>
      <c r="F148" s="114"/>
      <c r="G148" s="114" t="s">
        <v>451</v>
      </c>
      <c r="H148" s="103"/>
      <c r="I148" s="103"/>
    </row>
    <row r="149" spans="1:9" ht="108.75" thickBot="1" x14ac:dyDescent="0.25">
      <c r="A149" s="340" t="str">
        <f>[1]Credentialing!A5</f>
        <v>1</v>
      </c>
      <c r="B149" s="99" t="str">
        <f>[1]Credentialing!B5</f>
        <v>Has each front-line staff member obtained a Tier One Certification within 6 months of their hire date? 
Note: If an individual fails the test, there should be documentation that it was retaken a second time within 6 months and if that individual fails again, he/she must attempt a third time 4 months later. If the individual fails a third time, there must be evidence of a 6 month or annual evaluation to show the individual is meeting or exceeding expectations of the job.</v>
      </c>
      <c r="C149" s="99">
        <f>'[1]Mgmt. Process'!D21</f>
        <v>0</v>
      </c>
      <c r="D149" s="341">
        <f>Credentialing!E5</f>
        <v>0</v>
      </c>
      <c r="E149" s="342"/>
      <c r="F149" s="151">
        <f>COUNTIF(D152:D154,"n")</f>
        <v>0</v>
      </c>
      <c r="G149" s="151">
        <f>COUNTIF(D149:D150,"n")</f>
        <v>0</v>
      </c>
      <c r="H149" s="103"/>
      <c r="I149" s="103"/>
    </row>
    <row r="150" spans="1:9" ht="108" x14ac:dyDescent="0.2">
      <c r="A150" s="340" t="str">
        <f>[1]Credentialing!A7</f>
        <v>2</v>
      </c>
      <c r="B150" s="99" t="str">
        <f>[1]Credentialing!B7</f>
        <v>Has each front-line staff member who obtained a Tier One Certification in the prior program year completed at least 15 continuing education credit hours? 
Note: All of the 15 clock hours should relate to at least one of the stated Continuing Education Focus Areas for the Workforce Professional Tier I Certificate or a job-related software training, a program-specific training or an economic development symposium.</v>
      </c>
      <c r="C150" s="99">
        <f>'[1]Mgmt. Process'!D22</f>
        <v>0</v>
      </c>
      <c r="D150" s="343">
        <f>Credentialing!E7</f>
        <v>0</v>
      </c>
      <c r="E150" s="103"/>
      <c r="F150" s="103"/>
      <c r="G150" s="103"/>
      <c r="H150" s="103"/>
      <c r="I150" s="103"/>
    </row>
    <row r="151" spans="1:9" x14ac:dyDescent="0.2">
      <c r="A151" s="103"/>
      <c r="B151" s="103"/>
      <c r="C151" s="103"/>
      <c r="D151" s="103"/>
      <c r="E151" s="103"/>
      <c r="F151" s="103"/>
      <c r="G151" s="103"/>
      <c r="H151" s="103"/>
      <c r="I151" s="103"/>
    </row>
    <row r="152" spans="1:9" x14ac:dyDescent="0.2">
      <c r="A152" s="103"/>
      <c r="B152" s="103"/>
      <c r="C152" s="103"/>
      <c r="D152" s="103"/>
      <c r="E152" s="103"/>
      <c r="F152" s="103"/>
      <c r="G152" s="103"/>
      <c r="H152" s="103"/>
      <c r="I152" s="103"/>
    </row>
    <row r="153" spans="1:9" x14ac:dyDescent="0.2">
      <c r="A153" s="103"/>
      <c r="B153" s="103"/>
      <c r="C153" s="103"/>
      <c r="D153" s="103"/>
      <c r="E153" s="103"/>
      <c r="F153" s="103"/>
      <c r="G153" s="103"/>
      <c r="H153" s="103"/>
      <c r="I153" s="103"/>
    </row>
    <row r="154" spans="1:9" x14ac:dyDescent="0.2">
      <c r="A154" s="103"/>
      <c r="B154" s="103"/>
      <c r="C154" s="103"/>
      <c r="D154" s="103"/>
      <c r="E154" s="103"/>
      <c r="F154" s="103"/>
      <c r="G154" s="103"/>
      <c r="H154" s="103"/>
      <c r="I154" s="103"/>
    </row>
    <row r="155" spans="1:9" x14ac:dyDescent="0.2">
      <c r="A155" s="103"/>
      <c r="B155" s="103"/>
      <c r="C155" s="103"/>
      <c r="D155" s="103"/>
      <c r="E155" s="103"/>
      <c r="F155" s="103"/>
      <c r="G155" s="103"/>
      <c r="H155" s="103"/>
      <c r="I155" s="103"/>
    </row>
    <row r="156" spans="1:9" x14ac:dyDescent="0.2">
      <c r="A156" s="103"/>
      <c r="B156" s="103"/>
      <c r="C156" s="103"/>
      <c r="D156" s="103"/>
      <c r="E156" s="103"/>
      <c r="F156" s="103"/>
      <c r="G156" s="103"/>
      <c r="H156" s="103"/>
      <c r="I156" s="103"/>
    </row>
    <row r="157" spans="1:9" x14ac:dyDescent="0.2">
      <c r="A157" s="103"/>
      <c r="B157" s="103"/>
      <c r="C157" s="103"/>
      <c r="D157" s="103"/>
      <c r="E157" s="103"/>
      <c r="F157" s="103"/>
      <c r="G157" s="103"/>
      <c r="H157" s="103"/>
      <c r="I157" s="103"/>
    </row>
    <row r="158" spans="1:9" x14ac:dyDescent="0.2">
      <c r="A158" s="103"/>
      <c r="B158" s="103"/>
      <c r="C158" s="103"/>
      <c r="D158" s="103"/>
      <c r="E158" s="103"/>
      <c r="F158" s="103"/>
      <c r="G158" s="103"/>
      <c r="H158" s="103"/>
      <c r="I158" s="103"/>
    </row>
    <row r="159" spans="1:9" x14ac:dyDescent="0.2">
      <c r="A159" s="103"/>
      <c r="B159" s="103"/>
      <c r="C159" s="103"/>
      <c r="D159" s="103"/>
      <c r="E159" s="103"/>
      <c r="F159" s="103"/>
      <c r="G159" s="103"/>
      <c r="H159" s="103"/>
      <c r="I159" s="103"/>
    </row>
    <row r="160" spans="1:9" x14ac:dyDescent="0.2">
      <c r="A160" s="103"/>
      <c r="B160" s="103"/>
      <c r="C160" s="103"/>
      <c r="D160" s="103"/>
      <c r="E160" s="103"/>
      <c r="F160" s="103"/>
      <c r="G160" s="103"/>
      <c r="H160" s="103"/>
      <c r="I160" s="103"/>
    </row>
    <row r="161" spans="1:9" x14ac:dyDescent="0.2">
      <c r="A161" s="103"/>
      <c r="B161" s="103"/>
      <c r="C161" s="103"/>
      <c r="D161" s="103"/>
      <c r="E161" s="103"/>
      <c r="F161" s="103"/>
      <c r="G161" s="103"/>
      <c r="H161" s="103"/>
      <c r="I161" s="103"/>
    </row>
    <row r="162" spans="1:9" x14ac:dyDescent="0.2">
      <c r="A162" s="103"/>
      <c r="B162" s="103"/>
      <c r="C162" s="103"/>
      <c r="D162" s="103"/>
      <c r="E162" s="103"/>
      <c r="F162" s="103"/>
      <c r="G162" s="103"/>
      <c r="H162" s="103"/>
      <c r="I162" s="103"/>
    </row>
    <row r="163" spans="1:9" x14ac:dyDescent="0.2">
      <c r="A163" s="103"/>
      <c r="B163" s="103"/>
      <c r="C163" s="103"/>
      <c r="D163" s="103"/>
      <c r="E163" s="103"/>
      <c r="F163" s="103"/>
      <c r="G163" s="103"/>
      <c r="H163" s="103"/>
      <c r="I163" s="103"/>
    </row>
    <row r="164" spans="1:9" x14ac:dyDescent="0.2">
      <c r="A164" s="103"/>
      <c r="B164" s="103"/>
      <c r="C164" s="103"/>
      <c r="D164" s="103"/>
      <c r="E164" s="103"/>
      <c r="F164" s="103"/>
      <c r="G164" s="103"/>
      <c r="H164" s="103"/>
      <c r="I164" s="103"/>
    </row>
  </sheetData>
  <sheetProtection algorithmName="SHA-512" hashValue="U6FF2lZjDyoLfiMgIOpk/PFfmhOYI1sJShtpkn2hl2LbnHGjkVizKctmcW2kW/FXJ5wepEEnBw649oXcmWeU3w==" saltValue="/93lAt9juxoZ4uOlHHxdgw==" spinCount="100000" sheet="1" objects="1" scenarios="1" formatCells="0" formatColumns="0" formatRows="0" insertRows="0" insertHyperlinks="0" deleteColumns="0" deleteRows="0" sort="0" autoFilter="0" pivotTables="0"/>
  <mergeCells count="8">
    <mergeCell ref="A148:B148"/>
    <mergeCell ref="A1:J1"/>
    <mergeCell ref="J140:K140"/>
    <mergeCell ref="A26:B26"/>
    <mergeCell ref="A4:B4"/>
    <mergeCell ref="A83:B83"/>
    <mergeCell ref="A132:B132"/>
    <mergeCell ref="A140:B140"/>
  </mergeCells>
  <pageMargins left="0.7" right="0.7" top="0.75" bottom="0.75" header="0.3" footer="0.3"/>
  <pageSetup scale="95" fitToHeight="0" orientation="portrait" r:id="rId1"/>
  <headerFooter>
    <oddHeader>&amp;CWagner-Peyser Program Review Tool
Job Seeker Totals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
  <sheetViews>
    <sheetView tabSelected="1" topLeftCell="A49" workbookViewId="0">
      <selection activeCell="Q76" sqref="Q76"/>
    </sheetView>
  </sheetViews>
  <sheetFormatPr defaultRowHeight="12.75" x14ac:dyDescent="0.2"/>
  <cols>
    <col min="1" max="1" width="15" customWidth="1"/>
    <col min="2" max="3" width="8.140625" customWidth="1"/>
    <col min="7" max="7" width="9.140625" customWidth="1"/>
    <col min="8" max="8" width="8.140625" customWidth="1"/>
    <col min="9" max="9" width="9.140625" customWidth="1"/>
    <col min="11" max="11" width="10.140625" customWidth="1"/>
    <col min="12" max="13" width="9.7109375" bestFit="1" customWidth="1"/>
    <col min="14" max="15" width="9.7109375" customWidth="1"/>
    <col min="16" max="16" width="11.28515625" customWidth="1"/>
    <col min="17" max="17" width="10.140625" bestFit="1" customWidth="1"/>
    <col min="19" max="20" width="10.140625" bestFit="1" customWidth="1"/>
    <col min="23" max="23" width="10.140625" bestFit="1" customWidth="1"/>
  </cols>
  <sheetData>
    <row r="1" spans="1:32" ht="15.75" x14ac:dyDescent="0.25">
      <c r="A1" s="258" t="s">
        <v>392</v>
      </c>
      <c r="C1" s="187"/>
      <c r="D1" s="188"/>
      <c r="E1" s="188"/>
      <c r="F1" s="189"/>
      <c r="G1" s="187"/>
      <c r="H1" s="187"/>
      <c r="I1" s="187"/>
      <c r="J1" s="187"/>
      <c r="K1" s="187"/>
      <c r="L1" s="187"/>
      <c r="M1" s="187"/>
      <c r="N1" s="190"/>
      <c r="O1" s="191"/>
      <c r="P1" s="191"/>
      <c r="Q1" s="191"/>
      <c r="R1" s="191"/>
    </row>
    <row r="2" spans="1:32" x14ac:dyDescent="0.2">
      <c r="A2" s="265" t="s">
        <v>321</v>
      </c>
      <c r="B2" s="259">
        <v>1</v>
      </c>
      <c r="C2" s="260">
        <v>2</v>
      </c>
      <c r="D2" s="260">
        <v>3</v>
      </c>
      <c r="E2" s="259">
        <v>4</v>
      </c>
      <c r="F2" s="260">
        <v>5</v>
      </c>
      <c r="G2" s="260">
        <v>6</v>
      </c>
      <c r="H2" s="259">
        <v>7</v>
      </c>
      <c r="I2" s="260">
        <v>8</v>
      </c>
      <c r="J2" s="260">
        <v>9</v>
      </c>
      <c r="K2" s="259">
        <v>10</v>
      </c>
      <c r="L2" s="260">
        <v>11</v>
      </c>
      <c r="M2" s="260">
        <v>12</v>
      </c>
      <c r="N2" s="259">
        <v>13</v>
      </c>
      <c r="O2" s="260">
        <v>14</v>
      </c>
      <c r="P2" s="260">
        <v>15</v>
      </c>
      <c r="Q2" s="191"/>
      <c r="R2" s="191"/>
    </row>
    <row r="3" spans="1:32" ht="15" x14ac:dyDescent="0.25">
      <c r="A3" s="264" t="s">
        <v>243</v>
      </c>
      <c r="B3" s="201"/>
      <c r="C3" s="201"/>
      <c r="D3" s="201"/>
      <c r="E3" s="201"/>
      <c r="F3" s="201"/>
      <c r="G3" s="201"/>
      <c r="H3" s="201"/>
      <c r="I3" s="201"/>
      <c r="J3" s="201"/>
      <c r="K3" s="201"/>
      <c r="L3" s="202"/>
      <c r="M3" s="202"/>
      <c r="N3" s="202"/>
      <c r="O3" s="202"/>
      <c r="P3" s="202"/>
      <c r="R3" s="192"/>
      <c r="S3" s="192"/>
      <c r="T3" s="192"/>
      <c r="U3" s="192"/>
      <c r="V3" s="192"/>
      <c r="W3" s="192"/>
      <c r="X3" s="192"/>
      <c r="Y3" s="192"/>
      <c r="Z3" s="192"/>
      <c r="AA3" s="192"/>
      <c r="AB3" s="192"/>
      <c r="AC3" s="192"/>
      <c r="AD3" s="192"/>
      <c r="AE3" s="192"/>
      <c r="AF3" s="192"/>
    </row>
    <row r="4" spans="1:32" ht="15" x14ac:dyDescent="0.25">
      <c r="A4" s="264" t="s">
        <v>193</v>
      </c>
      <c r="B4" s="198"/>
      <c r="C4" s="198"/>
      <c r="D4" s="198"/>
      <c r="E4" s="198"/>
      <c r="F4" s="198"/>
      <c r="G4" s="198"/>
      <c r="H4" s="198"/>
      <c r="I4" s="198"/>
      <c r="J4" s="198"/>
      <c r="K4" s="198"/>
      <c r="L4" s="203"/>
      <c r="M4" s="203"/>
      <c r="N4" s="203"/>
      <c r="O4" s="203"/>
      <c r="P4" s="203"/>
    </row>
    <row r="5" spans="1:32" ht="15" x14ac:dyDescent="0.25">
      <c r="A5" s="264" t="s">
        <v>194</v>
      </c>
      <c r="B5" s="195"/>
      <c r="C5" s="195"/>
      <c r="D5" s="195"/>
      <c r="E5" s="195"/>
      <c r="F5" s="195"/>
      <c r="G5" s="195"/>
      <c r="H5" s="195"/>
      <c r="I5" s="195"/>
      <c r="J5" s="195"/>
      <c r="K5" s="195"/>
      <c r="L5" s="204"/>
      <c r="M5" s="204"/>
      <c r="N5" s="204"/>
      <c r="O5" s="204"/>
      <c r="P5" s="204"/>
    </row>
    <row r="6" spans="1:32" ht="15" x14ac:dyDescent="0.25">
      <c r="A6" s="264" t="s">
        <v>195</v>
      </c>
      <c r="B6" s="195"/>
      <c r="C6" s="195"/>
      <c r="D6" s="195"/>
      <c r="E6" s="195"/>
      <c r="F6" s="195"/>
      <c r="G6" s="195"/>
      <c r="H6" s="195"/>
      <c r="I6" s="195"/>
      <c r="J6" s="195"/>
      <c r="K6" s="195"/>
      <c r="L6" s="204"/>
      <c r="M6" s="204"/>
      <c r="N6" s="204"/>
      <c r="O6" s="204"/>
      <c r="P6" s="204"/>
    </row>
    <row r="7" spans="1:32" ht="15" x14ac:dyDescent="0.25">
      <c r="A7" s="264" t="s">
        <v>196</v>
      </c>
      <c r="B7" s="195"/>
      <c r="C7" s="195"/>
      <c r="D7" s="195"/>
      <c r="E7" s="195"/>
      <c r="F7" s="195"/>
      <c r="G7" s="195"/>
      <c r="H7" s="195"/>
      <c r="I7" s="195"/>
      <c r="J7" s="195"/>
      <c r="K7" s="195"/>
      <c r="L7" s="204"/>
      <c r="M7" s="204"/>
      <c r="N7" s="204"/>
      <c r="O7" s="204"/>
      <c r="P7" s="204"/>
    </row>
    <row r="8" spans="1:32" ht="15" x14ac:dyDescent="0.25">
      <c r="A8" s="264" t="s">
        <v>197</v>
      </c>
      <c r="B8" s="195"/>
      <c r="C8" s="195"/>
      <c r="D8" s="195"/>
      <c r="E8" s="195"/>
      <c r="F8" s="195"/>
      <c r="G8" s="195"/>
      <c r="H8" s="195"/>
      <c r="I8" s="195"/>
      <c r="J8" s="195"/>
      <c r="K8" s="195"/>
      <c r="L8" s="204"/>
      <c r="M8" s="204"/>
      <c r="N8" s="204"/>
      <c r="O8" s="204"/>
      <c r="P8" s="204"/>
    </row>
    <row r="9" spans="1:32" ht="15" x14ac:dyDescent="0.25">
      <c r="A9" s="264" t="s">
        <v>198</v>
      </c>
      <c r="B9" s="195"/>
      <c r="C9" s="195"/>
      <c r="D9" s="195"/>
      <c r="E9" s="195"/>
      <c r="F9" s="195"/>
      <c r="G9" s="195"/>
      <c r="H9" s="195"/>
      <c r="I9" s="195"/>
      <c r="J9" s="195"/>
      <c r="K9" s="195"/>
      <c r="L9" s="204"/>
      <c r="M9" s="204"/>
      <c r="N9" s="204"/>
      <c r="O9" s="204"/>
      <c r="P9" s="204"/>
    </row>
    <row r="10" spans="1:32" ht="15" x14ac:dyDescent="0.25">
      <c r="A10" s="264" t="s">
        <v>199</v>
      </c>
      <c r="B10" s="195"/>
      <c r="C10" s="195"/>
      <c r="D10" s="195"/>
      <c r="E10" s="195"/>
      <c r="F10" s="195"/>
      <c r="G10" s="195"/>
      <c r="H10" s="195"/>
      <c r="I10" s="195"/>
      <c r="J10" s="195"/>
      <c r="K10" s="195"/>
      <c r="L10" s="204"/>
      <c r="M10" s="204"/>
      <c r="N10" s="204"/>
      <c r="O10" s="204"/>
      <c r="P10" s="204"/>
    </row>
    <row r="11" spans="1:32" ht="15" x14ac:dyDescent="0.25">
      <c r="A11" s="264" t="s">
        <v>200</v>
      </c>
      <c r="B11" s="197"/>
      <c r="C11" s="197"/>
      <c r="D11" s="197"/>
      <c r="E11" s="197"/>
      <c r="F11" s="197"/>
      <c r="G11" s="197"/>
      <c r="H11" s="197"/>
      <c r="I11" s="197"/>
      <c r="J11" s="197"/>
      <c r="K11" s="197"/>
      <c r="L11" s="205"/>
      <c r="M11" s="205"/>
      <c r="N11" s="205"/>
      <c r="O11" s="205"/>
      <c r="P11" s="205"/>
    </row>
    <row r="12" spans="1:32" ht="15" x14ac:dyDescent="0.25">
      <c r="A12" s="264" t="s">
        <v>201</v>
      </c>
      <c r="B12" s="195"/>
      <c r="C12" s="195"/>
      <c r="D12" s="195"/>
      <c r="E12" s="195"/>
      <c r="F12" s="195"/>
      <c r="G12" s="195"/>
      <c r="H12" s="195"/>
      <c r="I12" s="195"/>
      <c r="J12" s="195"/>
      <c r="K12" s="195"/>
      <c r="L12" s="204"/>
      <c r="M12" s="204"/>
      <c r="N12" s="204"/>
      <c r="O12" s="204"/>
      <c r="P12" s="204"/>
    </row>
    <row r="13" spans="1:32" ht="15" x14ac:dyDescent="0.25">
      <c r="A13" s="264" t="s">
        <v>202</v>
      </c>
      <c r="B13" s="195"/>
      <c r="C13" s="195"/>
      <c r="D13" s="195"/>
      <c r="E13" s="195"/>
      <c r="F13" s="195"/>
      <c r="G13" s="195"/>
      <c r="H13" s="195"/>
      <c r="I13" s="195"/>
      <c r="J13" s="195"/>
      <c r="K13" s="195"/>
      <c r="L13" s="204"/>
      <c r="M13" s="204"/>
      <c r="N13" s="204"/>
      <c r="O13" s="204"/>
      <c r="P13" s="204"/>
    </row>
    <row r="14" spans="1:32" ht="15" x14ac:dyDescent="0.25">
      <c r="A14" s="289" t="s">
        <v>353</v>
      </c>
      <c r="B14" s="195"/>
      <c r="C14" s="195"/>
      <c r="D14" s="195"/>
      <c r="E14" s="195"/>
      <c r="F14" s="195"/>
      <c r="G14" s="195"/>
      <c r="H14" s="195"/>
      <c r="I14" s="195"/>
      <c r="J14" s="195"/>
      <c r="K14" s="195"/>
      <c r="L14" s="204"/>
      <c r="M14" s="204"/>
      <c r="N14" s="204"/>
      <c r="O14" s="204"/>
      <c r="P14" s="204"/>
    </row>
    <row r="15" spans="1:32" ht="15" x14ac:dyDescent="0.25">
      <c r="A15" s="289" t="s">
        <v>354</v>
      </c>
      <c r="B15" s="230"/>
      <c r="C15" s="195"/>
      <c r="D15" s="195"/>
      <c r="E15" s="195"/>
      <c r="F15" s="195"/>
      <c r="G15" s="195"/>
      <c r="H15" s="195"/>
      <c r="I15" s="195"/>
      <c r="J15" s="195"/>
      <c r="K15" s="195"/>
      <c r="L15" s="204"/>
      <c r="M15" s="204"/>
      <c r="N15" s="204"/>
      <c r="O15" s="204"/>
      <c r="P15" s="204"/>
    </row>
    <row r="16" spans="1:32" ht="15" x14ac:dyDescent="0.25">
      <c r="A16" s="289" t="s">
        <v>351</v>
      </c>
      <c r="B16" s="230"/>
      <c r="C16" s="195"/>
      <c r="D16" s="195"/>
      <c r="E16" s="195"/>
      <c r="F16" s="195"/>
      <c r="G16" s="195"/>
      <c r="H16" s="195"/>
      <c r="I16" s="195"/>
      <c r="J16" s="195"/>
      <c r="K16" s="195"/>
      <c r="L16" s="204"/>
      <c r="M16" s="204"/>
      <c r="N16" s="204"/>
      <c r="O16" s="204"/>
      <c r="P16" s="204"/>
    </row>
    <row r="17" spans="1:32" ht="15" x14ac:dyDescent="0.25">
      <c r="A17" s="289" t="s">
        <v>355</v>
      </c>
      <c r="B17" s="195"/>
      <c r="C17" s="195"/>
      <c r="D17" s="195"/>
      <c r="E17" s="195"/>
      <c r="F17" s="195"/>
      <c r="G17" s="195"/>
      <c r="H17" s="195"/>
      <c r="I17" s="195"/>
      <c r="J17" s="195"/>
      <c r="K17" s="195"/>
      <c r="L17" s="204"/>
      <c r="M17" s="204"/>
      <c r="N17" s="204"/>
      <c r="O17" s="204"/>
      <c r="P17" s="204"/>
    </row>
    <row r="18" spans="1:32" ht="15" x14ac:dyDescent="0.25">
      <c r="A18" s="289" t="s">
        <v>356</v>
      </c>
      <c r="B18" s="195"/>
      <c r="C18" s="195"/>
      <c r="D18" s="195"/>
      <c r="E18" s="195"/>
      <c r="F18" s="195"/>
      <c r="G18" s="195"/>
      <c r="H18" s="195"/>
      <c r="I18" s="195"/>
      <c r="J18" s="195"/>
      <c r="K18" s="195"/>
      <c r="L18" s="204"/>
      <c r="M18" s="204"/>
      <c r="N18" s="204"/>
      <c r="O18" s="204"/>
      <c r="P18" s="204"/>
    </row>
    <row r="19" spans="1:32" ht="15" x14ac:dyDescent="0.25">
      <c r="A19" s="289" t="s">
        <v>357</v>
      </c>
      <c r="B19" s="195"/>
      <c r="C19" s="195"/>
      <c r="D19" s="195"/>
      <c r="E19" s="195"/>
      <c r="F19" s="195"/>
      <c r="G19" s="195"/>
      <c r="H19" s="195"/>
      <c r="I19" s="195"/>
      <c r="J19" s="195"/>
      <c r="K19" s="195"/>
      <c r="L19" s="204"/>
      <c r="M19" s="204"/>
      <c r="N19" s="204"/>
      <c r="O19" s="204"/>
      <c r="P19" s="204"/>
    </row>
    <row r="21" spans="1:32" ht="15.75" x14ac:dyDescent="0.25">
      <c r="A21" s="257" t="s">
        <v>203</v>
      </c>
      <c r="C21" s="186"/>
      <c r="D21" s="186"/>
      <c r="E21" s="186"/>
      <c r="F21" s="186"/>
      <c r="G21" s="186"/>
      <c r="H21" s="186"/>
      <c r="I21" s="186"/>
      <c r="J21" s="186"/>
      <c r="K21" s="186"/>
      <c r="L21" s="186"/>
      <c r="M21" s="186"/>
      <c r="N21" s="186"/>
      <c r="O21" s="186"/>
      <c r="P21" s="186"/>
      <c r="Q21" s="186"/>
      <c r="R21" s="186"/>
    </row>
    <row r="22" spans="1:32" x14ac:dyDescent="0.2">
      <c r="A22" s="266" t="s">
        <v>321</v>
      </c>
      <c r="B22" s="261">
        <v>1</v>
      </c>
      <c r="C22" s="261">
        <v>2</v>
      </c>
      <c r="D22" s="261">
        <v>3</v>
      </c>
      <c r="E22" s="261">
        <v>4</v>
      </c>
      <c r="F22" s="261">
        <v>5</v>
      </c>
      <c r="G22" s="261">
        <v>6</v>
      </c>
      <c r="H22" s="261">
        <v>7</v>
      </c>
      <c r="I22" s="261">
        <v>8</v>
      </c>
      <c r="J22" s="261">
        <v>9</v>
      </c>
      <c r="K22" s="261">
        <v>10</v>
      </c>
      <c r="L22" s="261">
        <v>11</v>
      </c>
      <c r="M22" s="261">
        <v>12</v>
      </c>
      <c r="N22" s="261">
        <v>13</v>
      </c>
      <c r="O22" s="261">
        <v>14</v>
      </c>
      <c r="P22" s="261">
        <v>15</v>
      </c>
      <c r="Q22" s="261">
        <v>16</v>
      </c>
      <c r="R22" s="261">
        <v>17</v>
      </c>
      <c r="S22" s="261">
        <v>18</v>
      </c>
      <c r="T22" s="261">
        <v>19</v>
      </c>
      <c r="U22" s="261">
        <v>20</v>
      </c>
      <c r="V22" s="261">
        <v>21</v>
      </c>
      <c r="W22" s="261">
        <v>22</v>
      </c>
      <c r="X22" s="261">
        <v>23</v>
      </c>
      <c r="Y22" s="261">
        <v>24</v>
      </c>
      <c r="Z22" s="261">
        <v>25</v>
      </c>
      <c r="AA22" s="261">
        <v>26</v>
      </c>
      <c r="AB22" s="261">
        <v>27</v>
      </c>
      <c r="AC22" s="261">
        <v>28</v>
      </c>
      <c r="AD22" s="261">
        <v>29</v>
      </c>
      <c r="AE22" s="261">
        <v>30</v>
      </c>
      <c r="AF22" s="192"/>
    </row>
    <row r="23" spans="1:32" ht="15" x14ac:dyDescent="0.25">
      <c r="A23" s="281" t="s">
        <v>350</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193"/>
    </row>
    <row r="24" spans="1:32" ht="15" x14ac:dyDescent="0.25">
      <c r="A24" s="281" t="s">
        <v>204</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193"/>
    </row>
    <row r="25" spans="1:32" ht="15" x14ac:dyDescent="0.25">
      <c r="A25" s="281" t="s">
        <v>194</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193"/>
    </row>
    <row r="26" spans="1:32" ht="15" x14ac:dyDescent="0.25">
      <c r="A26" s="281" t="s">
        <v>205</v>
      </c>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193"/>
    </row>
    <row r="27" spans="1:32" ht="15" x14ac:dyDescent="0.25">
      <c r="A27" s="281" t="s">
        <v>206</v>
      </c>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193"/>
    </row>
    <row r="28" spans="1:32" ht="15" x14ac:dyDescent="0.25">
      <c r="A28" s="281" t="s">
        <v>207</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193"/>
    </row>
    <row r="29" spans="1:32" ht="15" x14ac:dyDescent="0.25">
      <c r="A29" s="281" t="s">
        <v>208</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193"/>
    </row>
    <row r="30" spans="1:32" ht="15" x14ac:dyDescent="0.25">
      <c r="A30" s="281" t="s">
        <v>209</v>
      </c>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193"/>
    </row>
    <row r="31" spans="1:32" ht="15" x14ac:dyDescent="0.25">
      <c r="A31" s="281" t="s">
        <v>210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193"/>
    </row>
    <row r="32" spans="1:32" ht="15" x14ac:dyDescent="0.25">
      <c r="A32" s="281" t="s">
        <v>211</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193"/>
    </row>
    <row r="33" spans="1:31" ht="15" x14ac:dyDescent="0.25">
      <c r="A33" s="281" t="s">
        <v>212</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193"/>
    </row>
    <row r="34" spans="1:31" ht="15" x14ac:dyDescent="0.25">
      <c r="A34" s="281" t="s">
        <v>213</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194"/>
    </row>
    <row r="35" spans="1:31" ht="15" x14ac:dyDescent="0.25">
      <c r="A35" s="281" t="s">
        <v>214</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194"/>
    </row>
    <row r="36" spans="1:31" ht="15" x14ac:dyDescent="0.25">
      <c r="A36" s="281" t="s">
        <v>215</v>
      </c>
      <c r="B36" s="290"/>
      <c r="C36" s="290"/>
      <c r="D36" s="290"/>
      <c r="E36" s="292"/>
      <c r="F36" s="292"/>
      <c r="G36" s="290"/>
      <c r="H36" s="292"/>
      <c r="I36" s="292"/>
      <c r="J36" s="292"/>
      <c r="K36" s="292"/>
      <c r="L36" s="290"/>
      <c r="M36" s="292"/>
      <c r="N36" s="292"/>
      <c r="O36" s="292"/>
      <c r="P36" s="290"/>
      <c r="Q36" s="292"/>
      <c r="R36" s="292"/>
      <c r="S36" s="292"/>
      <c r="T36" s="290"/>
      <c r="U36" s="290"/>
      <c r="V36" s="292"/>
      <c r="W36" s="290"/>
      <c r="X36" s="292"/>
      <c r="Y36" s="290"/>
      <c r="Z36" s="290"/>
      <c r="AA36" s="292"/>
      <c r="AB36" s="290"/>
      <c r="AC36" s="292"/>
      <c r="AD36" s="292"/>
      <c r="AE36" s="194"/>
    </row>
    <row r="37" spans="1:31" ht="15" x14ac:dyDescent="0.25">
      <c r="A37" s="281" t="s">
        <v>216</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193"/>
    </row>
    <row r="38" spans="1:31" ht="15" x14ac:dyDescent="0.25">
      <c r="A38" s="281" t="s">
        <v>217</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193"/>
    </row>
    <row r="39" spans="1:31" ht="15" x14ac:dyDescent="0.25">
      <c r="A39" s="281" t="s">
        <v>218</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193"/>
    </row>
    <row r="40" spans="1:31" ht="15" x14ac:dyDescent="0.25">
      <c r="A40" s="281" t="s">
        <v>219</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193"/>
    </row>
    <row r="41" spans="1:31" ht="15" x14ac:dyDescent="0.25">
      <c r="A41" s="281" t="s">
        <v>220</v>
      </c>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193"/>
    </row>
    <row r="42" spans="1:31" ht="15" x14ac:dyDescent="0.25">
      <c r="A42" s="282">
        <v>128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64"/>
    </row>
    <row r="43" spans="1:31" ht="15" x14ac:dyDescent="0.25">
      <c r="A43" s="282">
        <v>129</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64"/>
    </row>
    <row r="44" spans="1:31" ht="15" x14ac:dyDescent="0.25">
      <c r="A44" s="282">
        <v>100</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64"/>
    </row>
    <row r="45" spans="1:31" ht="15" x14ac:dyDescent="0.25">
      <c r="A45" s="282">
        <v>750</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64"/>
    </row>
    <row r="46" spans="1:31" ht="15" x14ac:dyDescent="0.25">
      <c r="A46" s="282">
        <v>200</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64"/>
    </row>
    <row r="47" spans="1:31" ht="15" x14ac:dyDescent="0.25">
      <c r="A47" s="282">
        <v>201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64"/>
    </row>
    <row r="48" spans="1:31" ht="15" x14ac:dyDescent="0.25">
      <c r="A48" s="282">
        <v>123</v>
      </c>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64"/>
    </row>
    <row r="49" spans="1:42" ht="15" x14ac:dyDescent="0.25">
      <c r="A49" s="282">
        <v>102</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64"/>
    </row>
    <row r="50" spans="1:42" ht="15" x14ac:dyDescent="0.25">
      <c r="A50" s="282">
        <v>205</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64"/>
    </row>
    <row r="51" spans="1:42" ht="15" x14ac:dyDescent="0.25">
      <c r="A51" s="282">
        <v>124</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64"/>
    </row>
    <row r="52" spans="1:42" ht="15" x14ac:dyDescent="0.25">
      <c r="A52" s="282">
        <v>880</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64"/>
    </row>
    <row r="53" spans="1:42" ht="15" x14ac:dyDescent="0.25">
      <c r="A53" s="282">
        <v>882</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64"/>
    </row>
    <row r="54" spans="1:42" ht="15" x14ac:dyDescent="0.25">
      <c r="A54" s="282">
        <v>99</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64"/>
    </row>
    <row r="55" spans="1:42" ht="15" x14ac:dyDescent="0.25">
      <c r="A55" s="298">
        <v>203</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64"/>
    </row>
    <row r="56" spans="1:42" hidden="1" x14ac:dyDescent="0.2">
      <c r="A56" t="s">
        <v>234</v>
      </c>
      <c r="B56" s="263" t="str">
        <f>IF(AND(B42="yes",(AND(B49="no", B55="no"))),"n","x")</f>
        <v>x</v>
      </c>
      <c r="C56" s="263" t="str">
        <f t="shared" ref="C56:AP56" si="0">IF(AND(C42="yes",(AND(C49="no", C55="no"))),"n","x")</f>
        <v>x</v>
      </c>
      <c r="D56" s="263" t="str">
        <f t="shared" si="0"/>
        <v>x</v>
      </c>
      <c r="E56" s="263" t="str">
        <f t="shared" si="0"/>
        <v>x</v>
      </c>
      <c r="F56" s="263" t="str">
        <f t="shared" si="0"/>
        <v>x</v>
      </c>
      <c r="G56" s="263" t="str">
        <f t="shared" si="0"/>
        <v>x</v>
      </c>
      <c r="H56" s="263" t="str">
        <f t="shared" si="0"/>
        <v>x</v>
      </c>
      <c r="I56" s="263" t="str">
        <f t="shared" si="0"/>
        <v>x</v>
      </c>
      <c r="J56" s="263" t="str">
        <f t="shared" si="0"/>
        <v>x</v>
      </c>
      <c r="K56" s="263" t="str">
        <f t="shared" si="0"/>
        <v>x</v>
      </c>
      <c r="L56" s="263" t="str">
        <f t="shared" si="0"/>
        <v>x</v>
      </c>
      <c r="M56" s="263" t="str">
        <f t="shared" si="0"/>
        <v>x</v>
      </c>
      <c r="N56" s="263" t="str">
        <f t="shared" si="0"/>
        <v>x</v>
      </c>
      <c r="O56" s="263" t="str">
        <f t="shared" si="0"/>
        <v>x</v>
      </c>
      <c r="P56" s="263" t="str">
        <f t="shared" si="0"/>
        <v>x</v>
      </c>
      <c r="Q56" s="263" t="str">
        <f t="shared" si="0"/>
        <v>x</v>
      </c>
      <c r="R56" s="263" t="str">
        <f t="shared" si="0"/>
        <v>x</v>
      </c>
      <c r="S56" s="263" t="str">
        <f t="shared" si="0"/>
        <v>x</v>
      </c>
      <c r="T56" s="263" t="str">
        <f t="shared" si="0"/>
        <v>x</v>
      </c>
      <c r="U56" s="263" t="str">
        <f t="shared" si="0"/>
        <v>x</v>
      </c>
      <c r="V56" s="263" t="str">
        <f t="shared" si="0"/>
        <v>x</v>
      </c>
      <c r="W56" s="263" t="str">
        <f t="shared" si="0"/>
        <v>x</v>
      </c>
      <c r="X56" s="263" t="str">
        <f t="shared" si="0"/>
        <v>x</v>
      </c>
      <c r="Y56" s="263" t="str">
        <f t="shared" si="0"/>
        <v>x</v>
      </c>
      <c r="Z56" s="263" t="str">
        <f t="shared" si="0"/>
        <v>x</v>
      </c>
      <c r="AA56" s="263" t="str">
        <f t="shared" si="0"/>
        <v>x</v>
      </c>
      <c r="AB56" s="263" t="str">
        <f t="shared" si="0"/>
        <v>x</v>
      </c>
      <c r="AC56" s="263" t="str">
        <f t="shared" si="0"/>
        <v>x</v>
      </c>
      <c r="AD56" s="263" t="str">
        <f t="shared" si="0"/>
        <v>x</v>
      </c>
      <c r="AE56" s="263" t="str">
        <f t="shared" si="0"/>
        <v>x</v>
      </c>
      <c r="AF56" s="263" t="str">
        <f t="shared" si="0"/>
        <v>x</v>
      </c>
      <c r="AG56" s="263" t="str">
        <f t="shared" si="0"/>
        <v>x</v>
      </c>
      <c r="AH56" s="263" t="str">
        <f t="shared" si="0"/>
        <v>x</v>
      </c>
      <c r="AI56" s="263" t="str">
        <f t="shared" si="0"/>
        <v>x</v>
      </c>
      <c r="AJ56" s="263" t="str">
        <f t="shared" si="0"/>
        <v>x</v>
      </c>
      <c r="AK56" s="263" t="str">
        <f t="shared" si="0"/>
        <v>x</v>
      </c>
      <c r="AL56" s="263" t="str">
        <f t="shared" si="0"/>
        <v>x</v>
      </c>
      <c r="AM56" s="263" t="str">
        <f t="shared" si="0"/>
        <v>x</v>
      </c>
      <c r="AN56" s="263" t="str">
        <f t="shared" si="0"/>
        <v>x</v>
      </c>
      <c r="AO56" s="263" t="str">
        <f t="shared" si="0"/>
        <v>x</v>
      </c>
      <c r="AP56" s="263" t="str">
        <f t="shared" si="0"/>
        <v>x</v>
      </c>
    </row>
    <row r="57" spans="1:42" hidden="1" x14ac:dyDescent="0.2">
      <c r="B57" s="263" t="str">
        <f>IF(AND(B43="yes",(AND(B49="no", B55="no"))),"n","x")</f>
        <v>x</v>
      </c>
      <c r="C57" s="263" t="str">
        <f t="shared" ref="C57:AP57" si="1">IF(AND(C43="yes",(AND(C49="no", C55="no"))),"n","x")</f>
        <v>x</v>
      </c>
      <c r="D57" s="263" t="str">
        <f t="shared" si="1"/>
        <v>x</v>
      </c>
      <c r="E57" s="263" t="str">
        <f t="shared" si="1"/>
        <v>x</v>
      </c>
      <c r="F57" s="263" t="str">
        <f t="shared" si="1"/>
        <v>x</v>
      </c>
      <c r="G57" s="263" t="str">
        <f t="shared" si="1"/>
        <v>x</v>
      </c>
      <c r="H57" s="263" t="str">
        <f t="shared" si="1"/>
        <v>x</v>
      </c>
      <c r="I57" s="263" t="str">
        <f t="shared" si="1"/>
        <v>x</v>
      </c>
      <c r="J57" s="263" t="str">
        <f t="shared" si="1"/>
        <v>x</v>
      </c>
      <c r="K57" s="263" t="str">
        <f t="shared" si="1"/>
        <v>x</v>
      </c>
      <c r="L57" s="263" t="str">
        <f t="shared" si="1"/>
        <v>x</v>
      </c>
      <c r="M57" s="263" t="str">
        <f t="shared" si="1"/>
        <v>x</v>
      </c>
      <c r="N57" s="263" t="str">
        <f t="shared" si="1"/>
        <v>x</v>
      </c>
      <c r="O57" s="263" t="str">
        <f t="shared" si="1"/>
        <v>x</v>
      </c>
      <c r="P57" s="263" t="str">
        <f t="shared" si="1"/>
        <v>x</v>
      </c>
      <c r="Q57" s="263" t="str">
        <f t="shared" si="1"/>
        <v>x</v>
      </c>
      <c r="R57" s="263" t="str">
        <f t="shared" si="1"/>
        <v>x</v>
      </c>
      <c r="S57" s="263" t="str">
        <f t="shared" si="1"/>
        <v>x</v>
      </c>
      <c r="T57" s="263" t="str">
        <f t="shared" si="1"/>
        <v>x</v>
      </c>
      <c r="U57" s="263" t="str">
        <f t="shared" si="1"/>
        <v>x</v>
      </c>
      <c r="V57" s="263" t="str">
        <f t="shared" si="1"/>
        <v>x</v>
      </c>
      <c r="W57" s="263" t="str">
        <f t="shared" si="1"/>
        <v>x</v>
      </c>
      <c r="X57" s="263" t="str">
        <f t="shared" si="1"/>
        <v>x</v>
      </c>
      <c r="Y57" s="263" t="str">
        <f t="shared" si="1"/>
        <v>x</v>
      </c>
      <c r="Z57" s="263" t="str">
        <f t="shared" si="1"/>
        <v>x</v>
      </c>
      <c r="AA57" s="263" t="str">
        <f t="shared" si="1"/>
        <v>x</v>
      </c>
      <c r="AB57" s="263" t="str">
        <f t="shared" si="1"/>
        <v>x</v>
      </c>
      <c r="AC57" s="263" t="str">
        <f t="shared" si="1"/>
        <v>x</v>
      </c>
      <c r="AD57" s="263" t="str">
        <f t="shared" si="1"/>
        <v>x</v>
      </c>
      <c r="AE57" s="263" t="str">
        <f t="shared" si="1"/>
        <v>x</v>
      </c>
      <c r="AF57" s="263" t="str">
        <f t="shared" si="1"/>
        <v>x</v>
      </c>
      <c r="AG57" s="263" t="str">
        <f t="shared" si="1"/>
        <v>x</v>
      </c>
      <c r="AH57" s="263" t="str">
        <f t="shared" si="1"/>
        <v>x</v>
      </c>
      <c r="AI57" s="263" t="str">
        <f t="shared" si="1"/>
        <v>x</v>
      </c>
      <c r="AJ57" s="263" t="str">
        <f t="shared" si="1"/>
        <v>x</v>
      </c>
      <c r="AK57" s="263" t="str">
        <f t="shared" si="1"/>
        <v>x</v>
      </c>
      <c r="AL57" s="263" t="str">
        <f t="shared" si="1"/>
        <v>x</v>
      </c>
      <c r="AM57" s="263" t="str">
        <f t="shared" si="1"/>
        <v>x</v>
      </c>
      <c r="AN57" s="263" t="str">
        <f t="shared" si="1"/>
        <v>x</v>
      </c>
      <c r="AO57" s="263" t="str">
        <f t="shared" si="1"/>
        <v>x</v>
      </c>
      <c r="AP57" s="263" t="str">
        <f t="shared" si="1"/>
        <v>x</v>
      </c>
    </row>
    <row r="58" spans="1:42" hidden="1" x14ac:dyDescent="0.2">
      <c r="A58" s="200" t="s">
        <v>233</v>
      </c>
      <c r="B58" s="263" t="str">
        <f>IF(AND(B29="y", B42="yes",B50="no"),"n","x")</f>
        <v>x</v>
      </c>
      <c r="C58" s="263" t="str">
        <f t="shared" ref="C58:AE58" si="2">IF(AND(C29="y", C42="yes",C50="no"),"n","x")</f>
        <v>x</v>
      </c>
      <c r="D58" s="263" t="str">
        <f t="shared" si="2"/>
        <v>x</v>
      </c>
      <c r="E58" s="263" t="str">
        <f t="shared" si="2"/>
        <v>x</v>
      </c>
      <c r="F58" s="263" t="str">
        <f t="shared" si="2"/>
        <v>x</v>
      </c>
      <c r="G58" s="263" t="str">
        <f t="shared" si="2"/>
        <v>x</v>
      </c>
      <c r="H58" s="263" t="str">
        <f t="shared" si="2"/>
        <v>x</v>
      </c>
      <c r="I58" s="263" t="str">
        <f t="shared" si="2"/>
        <v>x</v>
      </c>
      <c r="J58" s="263" t="str">
        <f t="shared" si="2"/>
        <v>x</v>
      </c>
      <c r="K58" s="263" t="str">
        <f t="shared" si="2"/>
        <v>x</v>
      </c>
      <c r="L58" s="263" t="str">
        <f t="shared" si="2"/>
        <v>x</v>
      </c>
      <c r="M58" s="263" t="str">
        <f t="shared" si="2"/>
        <v>x</v>
      </c>
      <c r="N58" s="263" t="str">
        <f t="shared" si="2"/>
        <v>x</v>
      </c>
      <c r="O58" s="263" t="str">
        <f t="shared" si="2"/>
        <v>x</v>
      </c>
      <c r="P58" s="263" t="str">
        <f t="shared" si="2"/>
        <v>x</v>
      </c>
      <c r="Q58" s="263" t="str">
        <f t="shared" si="2"/>
        <v>x</v>
      </c>
      <c r="R58" s="263" t="str">
        <f t="shared" si="2"/>
        <v>x</v>
      </c>
      <c r="S58" s="263" t="str">
        <f t="shared" si="2"/>
        <v>x</v>
      </c>
      <c r="T58" s="263" t="str">
        <f t="shared" si="2"/>
        <v>x</v>
      </c>
      <c r="U58" s="263" t="str">
        <f t="shared" si="2"/>
        <v>x</v>
      </c>
      <c r="V58" s="263" t="str">
        <f t="shared" si="2"/>
        <v>x</v>
      </c>
      <c r="W58" s="263" t="str">
        <f t="shared" si="2"/>
        <v>x</v>
      </c>
      <c r="X58" s="263" t="str">
        <f t="shared" si="2"/>
        <v>x</v>
      </c>
      <c r="Y58" s="263" t="str">
        <f t="shared" si="2"/>
        <v>x</v>
      </c>
      <c r="Z58" s="263" t="str">
        <f t="shared" si="2"/>
        <v>x</v>
      </c>
      <c r="AA58" s="263" t="str">
        <f t="shared" si="2"/>
        <v>x</v>
      </c>
      <c r="AB58" s="263" t="str">
        <f t="shared" si="2"/>
        <v>x</v>
      </c>
      <c r="AC58" s="263" t="str">
        <f t="shared" si="2"/>
        <v>x</v>
      </c>
      <c r="AD58" s="263" t="str">
        <f t="shared" si="2"/>
        <v>x</v>
      </c>
      <c r="AE58" s="263" t="str">
        <f t="shared" si="2"/>
        <v>x</v>
      </c>
      <c r="AF58" s="263" t="str">
        <f t="shared" ref="AF58:AP58" si="3">IF(AND(AF29="y", AF42="yes",AF50="no"),"n","x")</f>
        <v>x</v>
      </c>
      <c r="AG58" s="263" t="str">
        <f t="shared" si="3"/>
        <v>x</v>
      </c>
      <c r="AH58" s="263" t="str">
        <f t="shared" si="3"/>
        <v>x</v>
      </c>
      <c r="AI58" s="263" t="str">
        <f t="shared" si="3"/>
        <v>x</v>
      </c>
      <c r="AJ58" s="263" t="str">
        <f t="shared" si="3"/>
        <v>x</v>
      </c>
      <c r="AK58" s="263" t="str">
        <f t="shared" si="3"/>
        <v>x</v>
      </c>
      <c r="AL58" s="263" t="str">
        <f t="shared" si="3"/>
        <v>x</v>
      </c>
      <c r="AM58" s="263" t="str">
        <f t="shared" si="3"/>
        <v>x</v>
      </c>
      <c r="AN58" s="263" t="str">
        <f t="shared" si="3"/>
        <v>x</v>
      </c>
      <c r="AO58" s="263" t="str">
        <f t="shared" si="3"/>
        <v>x</v>
      </c>
      <c r="AP58" s="263" t="str">
        <f t="shared" si="3"/>
        <v>x</v>
      </c>
    </row>
    <row r="59" spans="1:42" hidden="1" x14ac:dyDescent="0.2">
      <c r="B59" s="263" t="str">
        <f>IF(AND(B29="y", B43="yes",B50="no"),"n","x")</f>
        <v>x</v>
      </c>
      <c r="C59" s="263" t="str">
        <f t="shared" ref="C59:AE59" si="4">IF(AND(C29="y", C43="yes",C50="no"),"n","x")</f>
        <v>x</v>
      </c>
      <c r="D59" s="263" t="str">
        <f t="shared" si="4"/>
        <v>x</v>
      </c>
      <c r="E59" s="263" t="str">
        <f t="shared" si="4"/>
        <v>x</v>
      </c>
      <c r="F59" s="263" t="str">
        <f t="shared" si="4"/>
        <v>x</v>
      </c>
      <c r="G59" s="263" t="str">
        <f t="shared" si="4"/>
        <v>x</v>
      </c>
      <c r="H59" s="263" t="str">
        <f t="shared" si="4"/>
        <v>x</v>
      </c>
      <c r="I59" s="263" t="str">
        <f t="shared" si="4"/>
        <v>x</v>
      </c>
      <c r="J59" s="263" t="str">
        <f t="shared" si="4"/>
        <v>x</v>
      </c>
      <c r="K59" s="263" t="str">
        <f t="shared" si="4"/>
        <v>x</v>
      </c>
      <c r="L59" s="263" t="str">
        <f t="shared" si="4"/>
        <v>x</v>
      </c>
      <c r="M59" s="263" t="str">
        <f t="shared" si="4"/>
        <v>x</v>
      </c>
      <c r="N59" s="263" t="str">
        <f t="shared" si="4"/>
        <v>x</v>
      </c>
      <c r="O59" s="263" t="str">
        <f t="shared" si="4"/>
        <v>x</v>
      </c>
      <c r="P59" s="263" t="str">
        <f t="shared" si="4"/>
        <v>x</v>
      </c>
      <c r="Q59" s="263" t="str">
        <f t="shared" si="4"/>
        <v>x</v>
      </c>
      <c r="R59" s="263" t="str">
        <f t="shared" si="4"/>
        <v>x</v>
      </c>
      <c r="S59" s="263" t="str">
        <f t="shared" si="4"/>
        <v>x</v>
      </c>
      <c r="T59" s="263" t="str">
        <f t="shared" si="4"/>
        <v>x</v>
      </c>
      <c r="U59" s="263" t="str">
        <f t="shared" si="4"/>
        <v>x</v>
      </c>
      <c r="V59" s="263" t="str">
        <f t="shared" si="4"/>
        <v>x</v>
      </c>
      <c r="W59" s="263" t="str">
        <f t="shared" si="4"/>
        <v>x</v>
      </c>
      <c r="X59" s="263" t="str">
        <f t="shared" si="4"/>
        <v>x</v>
      </c>
      <c r="Y59" s="263" t="str">
        <f t="shared" si="4"/>
        <v>x</v>
      </c>
      <c r="Z59" s="263" t="str">
        <f t="shared" si="4"/>
        <v>x</v>
      </c>
      <c r="AA59" s="263" t="str">
        <f t="shared" si="4"/>
        <v>x</v>
      </c>
      <c r="AB59" s="263" t="str">
        <f t="shared" si="4"/>
        <v>x</v>
      </c>
      <c r="AC59" s="263" t="str">
        <f t="shared" si="4"/>
        <v>x</v>
      </c>
      <c r="AD59" s="263" t="str">
        <f t="shared" si="4"/>
        <v>x</v>
      </c>
      <c r="AE59" s="263" t="str">
        <f t="shared" si="4"/>
        <v>x</v>
      </c>
      <c r="AF59" s="263" t="str">
        <f t="shared" ref="AF59:AP59" si="5">IF(AND(AF29="y", AF43="yes",AF50="no"),"n","x")</f>
        <v>x</v>
      </c>
      <c r="AG59" s="263" t="str">
        <f t="shared" si="5"/>
        <v>x</v>
      </c>
      <c r="AH59" s="263" t="str">
        <f t="shared" si="5"/>
        <v>x</v>
      </c>
      <c r="AI59" s="263" t="str">
        <f t="shared" si="5"/>
        <v>x</v>
      </c>
      <c r="AJ59" s="263" t="str">
        <f t="shared" si="5"/>
        <v>x</v>
      </c>
      <c r="AK59" s="263" t="str">
        <f t="shared" si="5"/>
        <v>x</v>
      </c>
      <c r="AL59" s="263" t="str">
        <f t="shared" si="5"/>
        <v>x</v>
      </c>
      <c r="AM59" s="263" t="str">
        <f t="shared" si="5"/>
        <v>x</v>
      </c>
      <c r="AN59" s="263" t="str">
        <f t="shared" si="5"/>
        <v>x</v>
      </c>
      <c r="AO59" s="263" t="str">
        <f t="shared" si="5"/>
        <v>x</v>
      </c>
      <c r="AP59" s="263" t="str">
        <f t="shared" si="5"/>
        <v>x</v>
      </c>
    </row>
    <row r="60" spans="1:42" hidden="1" x14ac:dyDescent="0.2">
      <c r="A60" t="s">
        <v>352</v>
      </c>
      <c r="B60" s="263" t="str">
        <f>IF(AND(B40=1,B54="no"),"n","x")</f>
        <v>x</v>
      </c>
      <c r="C60" s="263" t="str">
        <f t="shared" ref="C60:AE60" si="6">IF(AND(C40=1,C54="no"),"n","x")</f>
        <v>x</v>
      </c>
      <c r="D60" s="263" t="str">
        <f t="shared" si="6"/>
        <v>x</v>
      </c>
      <c r="E60" s="263" t="str">
        <f t="shared" si="6"/>
        <v>x</v>
      </c>
      <c r="F60" s="263" t="str">
        <f t="shared" si="6"/>
        <v>x</v>
      </c>
      <c r="G60" s="263" t="str">
        <f t="shared" si="6"/>
        <v>x</v>
      </c>
      <c r="H60" s="263" t="str">
        <f t="shared" si="6"/>
        <v>x</v>
      </c>
      <c r="I60" s="263" t="str">
        <f t="shared" si="6"/>
        <v>x</v>
      </c>
      <c r="J60" s="263" t="str">
        <f t="shared" si="6"/>
        <v>x</v>
      </c>
      <c r="K60" s="263" t="str">
        <f t="shared" si="6"/>
        <v>x</v>
      </c>
      <c r="L60" s="263" t="str">
        <f t="shared" si="6"/>
        <v>x</v>
      </c>
      <c r="M60" s="263" t="str">
        <f t="shared" si="6"/>
        <v>x</v>
      </c>
      <c r="N60" s="263" t="str">
        <f t="shared" si="6"/>
        <v>x</v>
      </c>
      <c r="O60" s="263" t="str">
        <f t="shared" si="6"/>
        <v>x</v>
      </c>
      <c r="P60" s="263" t="str">
        <f t="shared" si="6"/>
        <v>x</v>
      </c>
      <c r="Q60" s="263" t="str">
        <f t="shared" si="6"/>
        <v>x</v>
      </c>
      <c r="R60" s="263" t="str">
        <f t="shared" si="6"/>
        <v>x</v>
      </c>
      <c r="S60" s="263" t="str">
        <f t="shared" si="6"/>
        <v>x</v>
      </c>
      <c r="T60" s="263" t="str">
        <f t="shared" si="6"/>
        <v>x</v>
      </c>
      <c r="U60" s="263" t="str">
        <f t="shared" si="6"/>
        <v>x</v>
      </c>
      <c r="V60" s="263" t="str">
        <f t="shared" si="6"/>
        <v>x</v>
      </c>
      <c r="W60" s="263" t="str">
        <f t="shared" si="6"/>
        <v>x</v>
      </c>
      <c r="X60" s="263" t="str">
        <f t="shared" si="6"/>
        <v>x</v>
      </c>
      <c r="Y60" s="263" t="str">
        <f t="shared" si="6"/>
        <v>x</v>
      </c>
      <c r="Z60" s="263" t="str">
        <f t="shared" si="6"/>
        <v>x</v>
      </c>
      <c r="AA60" s="263" t="str">
        <f t="shared" si="6"/>
        <v>x</v>
      </c>
      <c r="AB60" s="263" t="str">
        <f t="shared" si="6"/>
        <v>x</v>
      </c>
      <c r="AC60" s="263" t="str">
        <f t="shared" si="6"/>
        <v>x</v>
      </c>
      <c r="AD60" s="263" t="str">
        <f t="shared" si="6"/>
        <v>x</v>
      </c>
      <c r="AE60" s="263" t="str">
        <f t="shared" si="6"/>
        <v>x</v>
      </c>
      <c r="AF60" s="263" t="str">
        <f t="shared" ref="AF60:AP60" si="7">IF(AND(AF40=1,AF54="no"),"n","x")</f>
        <v>x</v>
      </c>
      <c r="AG60" s="263" t="str">
        <f t="shared" si="7"/>
        <v>x</v>
      </c>
      <c r="AH60" s="263" t="str">
        <f t="shared" si="7"/>
        <v>x</v>
      </c>
      <c r="AI60" s="263" t="str">
        <f t="shared" si="7"/>
        <v>x</v>
      </c>
      <c r="AJ60" s="263" t="str">
        <f t="shared" si="7"/>
        <v>x</v>
      </c>
      <c r="AK60" s="263" t="str">
        <f t="shared" si="7"/>
        <v>x</v>
      </c>
      <c r="AL60" s="263" t="str">
        <f t="shared" si="7"/>
        <v>x</v>
      </c>
      <c r="AM60" s="263" t="str">
        <f t="shared" si="7"/>
        <v>x</v>
      </c>
      <c r="AN60" s="263" t="str">
        <f t="shared" si="7"/>
        <v>x</v>
      </c>
      <c r="AO60" s="263" t="str">
        <f t="shared" si="7"/>
        <v>x</v>
      </c>
      <c r="AP60" s="263" t="str">
        <f t="shared" si="7"/>
        <v>x</v>
      </c>
    </row>
    <row r="61" spans="1:42" x14ac:dyDescent="0.2">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row>
    <row r="62" spans="1:42" ht="15.75" x14ac:dyDescent="0.25">
      <c r="A62" s="262" t="s">
        <v>221</v>
      </c>
      <c r="C62" s="191"/>
      <c r="D62" s="191"/>
      <c r="E62" s="191"/>
      <c r="F62" s="191"/>
      <c r="G62" s="191"/>
      <c r="H62" s="191"/>
      <c r="I62" s="191"/>
      <c r="J62" s="191"/>
      <c r="K62" s="191"/>
      <c r="L62" s="191"/>
      <c r="M62" s="191"/>
      <c r="N62" s="191"/>
      <c r="O62" s="191"/>
      <c r="P62" s="191"/>
      <c r="Q62" s="191"/>
      <c r="R62" s="191"/>
    </row>
    <row r="63" spans="1:42" x14ac:dyDescent="0.2">
      <c r="A63" s="265" t="s">
        <v>321</v>
      </c>
      <c r="B63" s="261">
        <v>1</v>
      </c>
      <c r="C63" s="261">
        <v>2</v>
      </c>
      <c r="D63" s="261">
        <v>3</v>
      </c>
      <c r="E63" s="261">
        <v>4</v>
      </c>
      <c r="F63" s="261">
        <v>5</v>
      </c>
      <c r="G63" s="261">
        <v>6</v>
      </c>
      <c r="H63" s="261">
        <v>7</v>
      </c>
      <c r="I63" s="261">
        <v>8</v>
      </c>
      <c r="J63" s="261">
        <v>9</v>
      </c>
      <c r="K63" s="261">
        <v>10</v>
      </c>
      <c r="L63" s="261">
        <v>11</v>
      </c>
      <c r="M63" s="261">
        <v>12</v>
      </c>
      <c r="N63" s="261">
        <v>13</v>
      </c>
      <c r="O63" s="261">
        <v>14</v>
      </c>
      <c r="P63" s="261">
        <v>15</v>
      </c>
      <c r="Q63" s="261">
        <v>16</v>
      </c>
      <c r="R63" s="261">
        <v>17</v>
      </c>
      <c r="S63" s="261">
        <v>18</v>
      </c>
      <c r="T63" s="261">
        <v>19</v>
      </c>
      <c r="U63" s="261">
        <v>20</v>
      </c>
      <c r="V63" s="261">
        <v>21</v>
      </c>
      <c r="W63" s="261">
        <v>22</v>
      </c>
      <c r="X63" s="261">
        <v>23</v>
      </c>
      <c r="Y63" s="261">
        <v>24</v>
      </c>
      <c r="Z63" s="261">
        <v>25</v>
      </c>
      <c r="AA63" s="192"/>
      <c r="AB63" s="192"/>
      <c r="AC63" s="192"/>
      <c r="AD63" s="192"/>
      <c r="AE63" s="192"/>
      <c r="AF63" s="192"/>
    </row>
    <row r="64" spans="1:42" x14ac:dyDescent="0.2">
      <c r="A64" s="198" t="s">
        <v>235</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row>
    <row r="65" spans="1:26" x14ac:dyDescent="0.2">
      <c r="A65" s="198" t="s">
        <v>236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row>
    <row r="66" spans="1:26" x14ac:dyDescent="0.2">
      <c r="A66" s="198" t="s">
        <v>237</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x14ac:dyDescent="0.2">
      <c r="A67" s="198" t="s">
        <v>238</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x14ac:dyDescent="0.2">
      <c r="A68" s="198" t="s">
        <v>239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x14ac:dyDescent="0.2">
      <c r="A69" s="198" t="s">
        <v>240</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row>
    <row r="70" spans="1:26" x14ac:dyDescent="0.2">
      <c r="A70" s="198" t="s">
        <v>241</v>
      </c>
      <c r="B70" s="302"/>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row>
    <row r="71" spans="1:26" x14ac:dyDescent="0.2">
      <c r="A71" s="198" t="s">
        <v>76</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row>
    <row r="72" spans="1:26" x14ac:dyDescent="0.2">
      <c r="A72" s="198" t="s">
        <v>242</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row>
    <row r="73" spans="1:26" x14ac:dyDescent="0.2">
      <c r="A73" s="267" t="s">
        <v>222</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row>
    <row r="74" spans="1:26" x14ac:dyDescent="0.2">
      <c r="A74" s="267" t="s">
        <v>223</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row>
    <row r="75" spans="1:26" x14ac:dyDescent="0.2">
      <c r="A75" s="267" t="s">
        <v>224</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row>
    <row r="76" spans="1:26" x14ac:dyDescent="0.2">
      <c r="A76" s="267" t="s">
        <v>454</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row>
    <row r="77" spans="1:26" x14ac:dyDescent="0.2">
      <c r="A77" s="267" t="s">
        <v>455</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row>
    <row r="78" spans="1:26" x14ac:dyDescent="0.2">
      <c r="A78" s="267" t="s">
        <v>225</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row>
    <row r="79" spans="1:26" x14ac:dyDescent="0.2">
      <c r="A79" s="198" t="s">
        <v>226</v>
      </c>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row>
    <row r="80" spans="1:26" x14ac:dyDescent="0.2">
      <c r="A80" s="198" t="s">
        <v>227</v>
      </c>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row>
    <row r="81" spans="1:26" x14ac:dyDescent="0.2">
      <c r="A81" s="198" t="s">
        <v>228</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row>
    <row r="82" spans="1:26" x14ac:dyDescent="0.2">
      <c r="A82" s="198" t="s">
        <v>229</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row>
    <row r="83" spans="1:26" x14ac:dyDescent="0.2">
      <c r="A83" s="198" t="s">
        <v>230</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row>
    <row r="84" spans="1:26" x14ac:dyDescent="0.2">
      <c r="A84" s="198" t="s">
        <v>231</v>
      </c>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row>
    <row r="85" spans="1:26" x14ac:dyDescent="0.2">
      <c r="A85" s="198" t="s">
        <v>78</v>
      </c>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row>
    <row r="86" spans="1:26" x14ac:dyDescent="0.2">
      <c r="A86" s="198" t="s">
        <v>80</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row>
    <row r="87" spans="1:26" x14ac:dyDescent="0.2">
      <c r="A87" s="198" t="s">
        <v>232</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row>
    <row r="89" spans="1:26" ht="15.75" x14ac:dyDescent="0.25">
      <c r="A89" s="278" t="s">
        <v>45</v>
      </c>
    </row>
    <row r="90" spans="1:26" x14ac:dyDescent="0.2">
      <c r="A90" s="265" t="s">
        <v>321</v>
      </c>
      <c r="B90" s="261">
        <v>1</v>
      </c>
      <c r="C90" s="261">
        <v>2</v>
      </c>
      <c r="D90" s="261">
        <v>3</v>
      </c>
      <c r="E90" s="261">
        <v>4</v>
      </c>
      <c r="F90" s="261">
        <v>5</v>
      </c>
      <c r="G90" s="261">
        <v>6</v>
      </c>
      <c r="H90" s="261">
        <v>7</v>
      </c>
      <c r="I90" s="261">
        <v>8</v>
      </c>
      <c r="J90" s="261">
        <v>9</v>
      </c>
      <c r="K90" s="261">
        <v>10</v>
      </c>
    </row>
    <row r="91" spans="1:26" ht="15" x14ac:dyDescent="0.25">
      <c r="A91" s="279" t="s">
        <v>349</v>
      </c>
      <c r="B91" s="279"/>
      <c r="C91" s="279"/>
      <c r="D91" s="279"/>
      <c r="E91" s="279"/>
      <c r="F91" s="279"/>
      <c r="G91" s="279"/>
      <c r="H91" s="279"/>
      <c r="I91" s="279"/>
      <c r="J91" s="279"/>
      <c r="K91" s="279"/>
    </row>
    <row r="92" spans="1:26" ht="15" x14ac:dyDescent="0.25">
      <c r="A92" s="279" t="s">
        <v>350</v>
      </c>
      <c r="B92" s="279"/>
      <c r="C92" s="279"/>
      <c r="D92" s="279"/>
      <c r="E92" s="279"/>
      <c r="F92" s="279"/>
      <c r="G92" s="279"/>
      <c r="H92" s="279"/>
      <c r="I92" s="279"/>
      <c r="J92" s="279"/>
      <c r="K92" s="279"/>
    </row>
    <row r="93" spans="1:26" ht="15" x14ac:dyDescent="0.25">
      <c r="A93" s="279" t="s">
        <v>204</v>
      </c>
      <c r="B93" s="279"/>
      <c r="C93" s="279"/>
      <c r="D93" s="279"/>
      <c r="E93" s="279"/>
      <c r="F93" s="279"/>
      <c r="G93" s="279"/>
      <c r="H93" s="279"/>
      <c r="I93" s="279"/>
      <c r="J93" s="279"/>
      <c r="K93" s="279"/>
    </row>
    <row r="94" spans="1:26" ht="15" x14ac:dyDescent="0.25">
      <c r="A94" s="279" t="s">
        <v>194</v>
      </c>
      <c r="B94" s="279"/>
      <c r="C94" s="279"/>
      <c r="D94" s="279"/>
      <c r="E94" s="279"/>
      <c r="F94" s="279"/>
      <c r="G94" s="279"/>
      <c r="H94" s="279"/>
      <c r="I94" s="279"/>
      <c r="J94" s="279"/>
      <c r="K94" s="279"/>
    </row>
    <row r="95" spans="1:26" ht="15" x14ac:dyDescent="0.25">
      <c r="A95" s="279" t="s">
        <v>205</v>
      </c>
      <c r="B95" s="279"/>
      <c r="C95" s="279"/>
      <c r="D95" s="279"/>
      <c r="E95" s="279"/>
      <c r="F95" s="279"/>
      <c r="G95" s="279"/>
      <c r="H95" s="279"/>
      <c r="I95" s="279"/>
      <c r="J95" s="279"/>
      <c r="K95" s="279"/>
    </row>
    <row r="96" spans="1:26" ht="15" x14ac:dyDescent="0.25">
      <c r="A96" s="279" t="s">
        <v>206</v>
      </c>
      <c r="B96" s="279"/>
      <c r="C96" s="279"/>
      <c r="D96" s="279"/>
      <c r="E96" s="279"/>
      <c r="F96" s="279"/>
      <c r="G96" s="279"/>
      <c r="H96" s="279"/>
      <c r="I96" s="279"/>
      <c r="J96" s="279"/>
      <c r="K96" s="279"/>
    </row>
    <row r="97" spans="1:11" ht="15" x14ac:dyDescent="0.25">
      <c r="A97" s="279" t="s">
        <v>207</v>
      </c>
      <c r="B97" s="279"/>
      <c r="C97" s="279"/>
      <c r="D97" s="279"/>
      <c r="E97" s="279"/>
      <c r="F97" s="279"/>
      <c r="G97" s="279"/>
      <c r="H97" s="279"/>
      <c r="I97" s="279"/>
      <c r="J97" s="279"/>
      <c r="K97" s="279"/>
    </row>
    <row r="98" spans="1:11" ht="15" x14ac:dyDescent="0.25">
      <c r="A98" s="279">
        <v>102</v>
      </c>
      <c r="B98" s="279"/>
      <c r="C98" s="279"/>
      <c r="D98" s="279"/>
      <c r="E98" s="279"/>
      <c r="F98" s="279"/>
      <c r="G98" s="279"/>
      <c r="H98" s="279"/>
      <c r="I98" s="279"/>
      <c r="J98" s="279"/>
      <c r="K98" s="279"/>
    </row>
    <row r="99" spans="1:11" ht="15" x14ac:dyDescent="0.25">
      <c r="A99" s="279">
        <v>98</v>
      </c>
      <c r="B99" s="279"/>
      <c r="C99" s="279"/>
      <c r="D99" s="279"/>
      <c r="E99" s="279"/>
      <c r="F99" s="279"/>
      <c r="G99" s="279"/>
      <c r="H99" s="279"/>
      <c r="I99" s="279"/>
      <c r="J99" s="279"/>
      <c r="K99" s="279"/>
    </row>
    <row r="100" spans="1:11" ht="15" x14ac:dyDescent="0.25">
      <c r="A100" s="279">
        <v>101</v>
      </c>
      <c r="B100" s="279"/>
      <c r="C100" s="279"/>
      <c r="D100" s="279"/>
      <c r="E100" s="279"/>
      <c r="F100" s="279"/>
      <c r="G100" s="279"/>
      <c r="H100" s="279"/>
      <c r="I100" s="279"/>
      <c r="J100" s="279"/>
      <c r="K100" s="279"/>
    </row>
    <row r="101" spans="1:11" ht="15" x14ac:dyDescent="0.25">
      <c r="A101" s="279" t="s">
        <v>45</v>
      </c>
      <c r="B101" s="279"/>
      <c r="C101" s="279"/>
      <c r="D101" s="279"/>
      <c r="E101" s="279"/>
      <c r="F101" s="279"/>
      <c r="G101" s="279"/>
      <c r="H101" s="279"/>
      <c r="I101" s="279"/>
      <c r="J101" s="279"/>
      <c r="K101" s="279"/>
    </row>
  </sheetData>
  <sheetProtection algorithmName="SHA-512" hashValue="FhZDB/om6HaP/GacSddUJolM7hPdf40Bouz6+PnPBMSwQXyEchRpGws1sdpYepgQd0qmy7OZzzhUTkeS0xVy8w==" saltValue="5YaFyHc1a88zNn2hB1XD5Q=="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E17" sqref="E17"/>
    </sheetView>
  </sheetViews>
  <sheetFormatPr defaultRowHeight="12.75" x14ac:dyDescent="0.2"/>
  <cols>
    <col min="1" max="1" width="32.42578125" customWidth="1"/>
  </cols>
  <sheetData>
    <row r="1" spans="1:8" x14ac:dyDescent="0.2">
      <c r="A1" t="s">
        <v>65</v>
      </c>
      <c r="B1" t="s">
        <v>65</v>
      </c>
      <c r="D1" s="17"/>
      <c r="E1" s="17"/>
      <c r="F1" s="17"/>
    </row>
    <row r="2" spans="1:8" ht="25.5" x14ac:dyDescent="0.2">
      <c r="A2" s="65" t="s">
        <v>326</v>
      </c>
      <c r="B2" t="s">
        <v>378</v>
      </c>
      <c r="D2" s="12" t="s">
        <v>55</v>
      </c>
      <c r="E2" s="12" t="s">
        <v>78</v>
      </c>
      <c r="F2" s="12" t="s">
        <v>55</v>
      </c>
      <c r="G2" s="12" t="s">
        <v>372</v>
      </c>
      <c r="H2" s="12" t="s">
        <v>55</v>
      </c>
    </row>
    <row r="3" spans="1:8" x14ac:dyDescent="0.2">
      <c r="A3" s="65" t="s">
        <v>327</v>
      </c>
      <c r="B3" t="s">
        <v>64</v>
      </c>
      <c r="D3" s="12" t="s">
        <v>57</v>
      </c>
      <c r="E3" s="12" t="s">
        <v>79</v>
      </c>
      <c r="F3" s="12" t="s">
        <v>56</v>
      </c>
      <c r="G3" s="12" t="s">
        <v>83</v>
      </c>
      <c r="H3" s="12" t="s">
        <v>56</v>
      </c>
    </row>
    <row r="4" spans="1:8" x14ac:dyDescent="0.2">
      <c r="A4" s="65" t="s">
        <v>328</v>
      </c>
      <c r="B4" s="2" t="s">
        <v>389</v>
      </c>
      <c r="D4" s="12" t="s">
        <v>56</v>
      </c>
      <c r="E4" s="12" t="s">
        <v>80</v>
      </c>
      <c r="G4" s="2" t="s">
        <v>56</v>
      </c>
      <c r="H4" s="2" t="s">
        <v>24</v>
      </c>
    </row>
    <row r="5" spans="1:8" x14ac:dyDescent="0.2">
      <c r="A5" s="65" t="s">
        <v>329</v>
      </c>
      <c r="B5" s="2" t="s">
        <v>397</v>
      </c>
      <c r="D5" s="12" t="s">
        <v>26</v>
      </c>
      <c r="E5" s="12" t="s">
        <v>57</v>
      </c>
      <c r="G5" s="2" t="s">
        <v>57</v>
      </c>
    </row>
    <row r="6" spans="1:8" x14ac:dyDescent="0.2">
      <c r="A6" s="65" t="s">
        <v>388</v>
      </c>
      <c r="D6" s="12" t="s">
        <v>24</v>
      </c>
    </row>
    <row r="7" spans="1:8" x14ac:dyDescent="0.2">
      <c r="A7" s="68" t="s">
        <v>330</v>
      </c>
    </row>
    <row r="8" spans="1:8" x14ac:dyDescent="0.2">
      <c r="A8" s="68" t="s">
        <v>331</v>
      </c>
    </row>
    <row r="9" spans="1:8" x14ac:dyDescent="0.2">
      <c r="A9" s="68" t="s">
        <v>332</v>
      </c>
    </row>
    <row r="10" spans="1:8" x14ac:dyDescent="0.2">
      <c r="A10" s="65" t="s">
        <v>333</v>
      </c>
    </row>
    <row r="11" spans="1:8" x14ac:dyDescent="0.2">
      <c r="A11" s="65" t="s">
        <v>334</v>
      </c>
    </row>
    <row r="12" spans="1:8" x14ac:dyDescent="0.2">
      <c r="A12" s="65" t="s">
        <v>335</v>
      </c>
    </row>
    <row r="13" spans="1:8" x14ac:dyDescent="0.2">
      <c r="A13" s="65" t="s">
        <v>336</v>
      </c>
    </row>
    <row r="14" spans="1:8" x14ac:dyDescent="0.2">
      <c r="A14" s="65" t="s">
        <v>337</v>
      </c>
    </row>
    <row r="15" spans="1:8" x14ac:dyDescent="0.2">
      <c r="A15" s="65" t="s">
        <v>338</v>
      </c>
    </row>
    <row r="16" spans="1:8" x14ac:dyDescent="0.2">
      <c r="A16" s="65" t="s">
        <v>339</v>
      </c>
    </row>
    <row r="17" spans="1:1" x14ac:dyDescent="0.2">
      <c r="A17" s="65" t="s">
        <v>340</v>
      </c>
    </row>
    <row r="18" spans="1:1" x14ac:dyDescent="0.2">
      <c r="A18" s="65" t="s">
        <v>341</v>
      </c>
    </row>
    <row r="19" spans="1:1" x14ac:dyDescent="0.2">
      <c r="A19" s="65" t="s">
        <v>342</v>
      </c>
    </row>
    <row r="20" spans="1:1" x14ac:dyDescent="0.2">
      <c r="A20" s="65" t="s">
        <v>343</v>
      </c>
    </row>
    <row r="21" spans="1:1" x14ac:dyDescent="0.2">
      <c r="A21" s="65" t="s">
        <v>344</v>
      </c>
    </row>
    <row r="22" spans="1:1" x14ac:dyDescent="0.2">
      <c r="A22" s="65" t="s">
        <v>345</v>
      </c>
    </row>
    <row r="23" spans="1:1" x14ac:dyDescent="0.2">
      <c r="A23" s="65" t="s">
        <v>346</v>
      </c>
    </row>
    <row r="24" spans="1:1" x14ac:dyDescent="0.2">
      <c r="A24" s="65" t="s">
        <v>347</v>
      </c>
    </row>
    <row r="25" spans="1:1" x14ac:dyDescent="0.2">
      <c r="A25" s="65" t="s">
        <v>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1" ma:contentTypeDescription="Create a new document." ma:contentTypeScope="" ma:versionID="8d84ce4ec3cc722182a69dbb19faae6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002F47-7F22-42DA-A689-7B6115E44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7E00D8-966A-4822-8A6A-CC6CC7962EB6}">
  <ds:schemaRef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2606AAC-2E7C-4709-8B7B-B6670A8818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PREP</vt:lpstr>
      <vt:lpstr>RESEA</vt:lpstr>
      <vt:lpstr>Jobseekers</vt:lpstr>
      <vt:lpstr>Job Orders</vt:lpstr>
      <vt:lpstr>Mgmt. Process</vt:lpstr>
      <vt:lpstr>Credentialing</vt:lpstr>
      <vt:lpstr>Totals</vt:lpstr>
      <vt:lpstr>Sample</vt:lpstr>
      <vt:lpstr>Sheet1</vt:lpstr>
      <vt:lpstr>Analysts</vt:lpstr>
      <vt:lpstr>Credentialing!Print_Area</vt:lpstr>
      <vt:lpstr>'Job Orders'!Print_Area</vt:lpstr>
      <vt:lpstr>Jobseekers!Print_Area</vt:lpstr>
      <vt:lpstr>'Mgmt. Process'!Print_Area</vt:lpstr>
      <vt:lpstr>PREP!Print_Area</vt:lpstr>
      <vt:lpstr>RESEA!Print_Area</vt:lpstr>
      <vt:lpstr>Totals!Print_Area</vt:lpstr>
      <vt:lpstr>QAA</vt:lpstr>
      <vt:lpstr>QAB</vt:lpstr>
      <vt:lpstr>QAC</vt:lpstr>
      <vt:lpstr>QAD</vt:lpstr>
      <vt:lpstr>RWBs</vt:lpstr>
      <vt:lpstr>yn</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awi</dc:creator>
  <cp:lastModifiedBy>Blaise, Genick</cp:lastModifiedBy>
  <cp:lastPrinted>2015-07-31T19:45:10Z</cp:lastPrinted>
  <dcterms:created xsi:type="dcterms:W3CDTF">2005-06-17T19:27:59Z</dcterms:created>
  <dcterms:modified xsi:type="dcterms:W3CDTF">2016-10-19T17:14:57Z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0x0101003EDACF2D7AB1E248A5784AF985397685</vt:lpwstr>
  </property>
</Properties>
</file>