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GRANTS_WORKFORCE UNIT (Placeholder)\Uniform Guidance\ICR Guidance\"/>
    </mc:Choice>
  </mc:AlternateContent>
  <bookViews>
    <workbookView xWindow="0" yWindow="0" windowWidth="28800" windowHeight="13020"/>
  </bookViews>
  <sheets>
    <sheet name="Exhibit B" sheetId="1" r:id="rId1"/>
    <sheet name="Exhibit C" sheetId="2" r:id="rId2"/>
    <sheet name="Exhibit D" sheetId="3" r:id="rId3"/>
    <sheet name="Exhibit E - ETA Salary Cap Calc" sheetId="5" r:id="rId4"/>
    <sheet name="Exhibit F" sheetId="4" r:id="rId5"/>
    <sheet name="ICR Applied" sheetId="6" r:id="rId6"/>
  </sheets>
  <definedNames>
    <definedName name="_xlnm.Print_Area" localSheetId="3">'Exhibit E - ETA Salary Cap Calc'!$A$5:$N$16</definedName>
    <definedName name="_xlnm.Print_Titles" localSheetId="3">'Exhibit E - ETA Salary Cap Calc'!$A:$C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3" l="1"/>
  <c r="F17" i="3"/>
  <c r="G17" i="3"/>
  <c r="H17" i="3"/>
  <c r="H36" i="3" s="1"/>
  <c r="I17" i="3"/>
  <c r="F36" i="3"/>
  <c r="G36" i="3"/>
  <c r="I36" i="3"/>
  <c r="B10" i="2" l="1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9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J16" i="5" l="1"/>
  <c r="G16" i="5"/>
  <c r="I16" i="5" s="1"/>
  <c r="K16" i="5" s="1"/>
  <c r="M16" i="5" s="1"/>
  <c r="J15" i="5"/>
  <c r="G15" i="5"/>
  <c r="I15" i="5" s="1"/>
  <c r="K15" i="5" s="1"/>
  <c r="M15" i="5" s="1"/>
  <c r="J13" i="5"/>
  <c r="G13" i="5"/>
  <c r="I13" i="5" s="1"/>
  <c r="K13" i="5" s="1"/>
  <c r="M13" i="5" s="1"/>
  <c r="N13" i="5" s="1"/>
  <c r="J12" i="5"/>
  <c r="I12" i="5"/>
  <c r="K12" i="5" s="1"/>
  <c r="M12" i="5" s="1"/>
  <c r="N12" i="5" s="1"/>
  <c r="G12" i="5"/>
  <c r="K10" i="5"/>
  <c r="M10" i="5" s="1"/>
  <c r="J10" i="5"/>
  <c r="I10" i="5"/>
  <c r="G10" i="5"/>
  <c r="J9" i="5"/>
  <c r="G9" i="5"/>
  <c r="I9" i="5" s="1"/>
  <c r="K9" i="5" s="1"/>
  <c r="M9" i="5" s="1"/>
  <c r="N9" i="5" s="1"/>
  <c r="G6" i="5"/>
  <c r="G7" i="5"/>
  <c r="J6" i="5"/>
  <c r="J7" i="5"/>
  <c r="I6" i="5"/>
  <c r="N15" i="5" l="1"/>
  <c r="N16" i="5"/>
  <c r="N10" i="5"/>
  <c r="G30" i="3"/>
  <c r="O9" i="6" l="1"/>
  <c r="O6" i="6"/>
  <c r="K6" i="5" l="1"/>
  <c r="M6" i="5" s="1"/>
  <c r="N6" i="5" s="1"/>
  <c r="I7" i="5"/>
  <c r="K7" i="5" s="1"/>
  <c r="M7" i="5" s="1"/>
  <c r="N7" i="5" s="1"/>
  <c r="F13" i="3" l="1"/>
  <c r="F14" i="3" s="1"/>
  <c r="G13" i="3"/>
  <c r="G14" i="3" s="1"/>
  <c r="H13" i="3"/>
  <c r="H14" i="3" s="1"/>
  <c r="I13" i="3"/>
  <c r="I14" i="3" s="1"/>
  <c r="F36" i="2"/>
  <c r="G36" i="2"/>
  <c r="H36" i="2"/>
  <c r="I36" i="2"/>
  <c r="D11" i="3"/>
  <c r="D12" i="3"/>
  <c r="D13" i="3" l="1"/>
  <c r="E11" i="3"/>
  <c r="E13" i="3" s="1"/>
  <c r="C16" i="1"/>
  <c r="C8" i="2" s="1"/>
  <c r="B8" i="2" s="1"/>
  <c r="D16" i="1"/>
  <c r="F16" i="1"/>
  <c r="G16" i="1"/>
  <c r="H16" i="1"/>
  <c r="I16" i="1"/>
  <c r="B16" i="1"/>
  <c r="E16" i="1" l="1"/>
  <c r="D30" i="3" l="1"/>
  <c r="D36" i="2"/>
  <c r="D9" i="3" s="1"/>
  <c r="D14" i="3" s="1"/>
  <c r="E30" i="3" l="1"/>
  <c r="E36" i="2"/>
  <c r="E9" i="3" s="1"/>
  <c r="E14" i="3" s="1"/>
  <c r="E17" i="3" s="1"/>
  <c r="B36" i="2" l="1"/>
  <c r="C36" i="2"/>
  <c r="C9" i="3" s="1"/>
  <c r="C16" i="3" s="1"/>
  <c r="D17" i="3" l="1"/>
  <c r="C31" i="3"/>
  <c r="C33" i="3" s="1"/>
  <c r="H34" i="3" l="1"/>
  <c r="D34" i="3"/>
  <c r="D36" i="3" s="1"/>
  <c r="D10" i="6"/>
  <c r="D11" i="6" s="1"/>
  <c r="G10" i="6"/>
  <c r="G11" i="6" s="1"/>
  <c r="J10" i="6"/>
  <c r="J11" i="6" s="1"/>
  <c r="L10" i="6"/>
  <c r="L11" i="6" s="1"/>
  <c r="M10" i="6"/>
  <c r="M11" i="6" s="1"/>
  <c r="E34" i="3"/>
  <c r="E36" i="3" s="1"/>
  <c r="I10" i="6"/>
  <c r="I11" i="6" s="1"/>
  <c r="E10" i="6"/>
  <c r="E11" i="6" s="1"/>
  <c r="F10" i="6"/>
  <c r="F11" i="6" s="1"/>
  <c r="G34" i="3"/>
  <c r="I34" i="3"/>
  <c r="N10" i="6"/>
  <c r="N11" i="6" s="1"/>
  <c r="F34" i="3"/>
  <c r="H10" i="6"/>
  <c r="H11" i="6" s="1"/>
  <c r="C10" i="6"/>
  <c r="C11" i="6" s="1"/>
  <c r="K10" i="6"/>
  <c r="K11" i="6" s="1"/>
  <c r="O11" i="6" l="1"/>
  <c r="B13" i="6" s="1"/>
</calcChain>
</file>

<file path=xl/sharedStrings.xml><?xml version="1.0" encoding="utf-8"?>
<sst xmlns="http://schemas.openxmlformats.org/spreadsheetml/2006/main" count="207" uniqueCount="150">
  <si>
    <t>West Coast Regional Workforce Board</t>
  </si>
  <si>
    <t>Position</t>
  </si>
  <si>
    <t>Annual Salary &amp; Benefits</t>
  </si>
  <si>
    <t>Indirect Costs</t>
  </si>
  <si>
    <t>Direct Costs</t>
  </si>
  <si>
    <t>DEO Funding</t>
  </si>
  <si>
    <t>Other Funding</t>
  </si>
  <si>
    <t>Private Foundation</t>
  </si>
  <si>
    <t>(List each separately)</t>
  </si>
  <si>
    <t>Direct Federal Dept. of XYZ</t>
  </si>
  <si>
    <t>Discretionary</t>
  </si>
  <si>
    <t>Executive Director</t>
  </si>
  <si>
    <t>Administrative Assistant</t>
  </si>
  <si>
    <t>Finance Director</t>
  </si>
  <si>
    <t>Finance Assistant</t>
  </si>
  <si>
    <t>IT Manager</t>
  </si>
  <si>
    <t>IT Assistant</t>
  </si>
  <si>
    <t>Human Resources Director</t>
  </si>
  <si>
    <t>Property Manager</t>
  </si>
  <si>
    <t>Total Salaries and Benefits</t>
  </si>
  <si>
    <t>Notes:</t>
  </si>
  <si>
    <t>1.  List each position for which at least a portion of salary and benefits is charged to indirect.</t>
  </si>
  <si>
    <r>
      <t xml:space="preserve">Fill in: </t>
    </r>
    <r>
      <rPr>
        <b/>
        <u/>
        <sz val="16"/>
        <color theme="1"/>
        <rFont val="Calibri"/>
        <family val="2"/>
        <scheme val="minor"/>
      </rPr>
      <t>Final or Provisional</t>
    </r>
    <r>
      <rPr>
        <b/>
        <sz val="16"/>
        <color theme="1"/>
        <rFont val="Calibri"/>
        <family val="2"/>
        <scheme val="minor"/>
      </rPr>
      <t xml:space="preserve"> and </t>
    </r>
    <r>
      <rPr>
        <b/>
        <u/>
        <sz val="16"/>
        <color theme="1"/>
        <rFont val="Calibri"/>
        <family val="2"/>
        <scheme val="minor"/>
      </rPr>
      <t>Organization's Fiscal Year</t>
    </r>
  </si>
  <si>
    <t>2.  Salaries and benefits should be included together unless the organization wants a separate fringe benefits rate.</t>
  </si>
  <si>
    <t xml:space="preserve">3.  Total funding sources should add up to direct costs.  </t>
  </si>
  <si>
    <t>Sample -- Allocation of Indirect Personnel Worksheet</t>
  </si>
  <si>
    <t>Total Costs</t>
  </si>
  <si>
    <t>Budget Category</t>
  </si>
  <si>
    <t>Sample -- Statement of Total Costs</t>
  </si>
  <si>
    <t>Direct Allocation Method</t>
  </si>
  <si>
    <t>Salaries and Benefits</t>
  </si>
  <si>
    <t>Temp Services</t>
  </si>
  <si>
    <t>Consulting Services</t>
  </si>
  <si>
    <t>Audit Services</t>
  </si>
  <si>
    <t>Legal Services</t>
  </si>
  <si>
    <t>Leases</t>
  </si>
  <si>
    <t>Insurance</t>
  </si>
  <si>
    <t>Telephone</t>
  </si>
  <si>
    <t>Software &amp; Internet</t>
  </si>
  <si>
    <t>Utilities</t>
  </si>
  <si>
    <t>Facilities Maintenance</t>
  </si>
  <si>
    <t>Supplies</t>
  </si>
  <si>
    <t>Equipment Maintenance</t>
  </si>
  <si>
    <t>Postage</t>
  </si>
  <si>
    <t>Record Maintenance</t>
  </si>
  <si>
    <t>Outreach</t>
  </si>
  <si>
    <t>Dues/Memberships</t>
  </si>
  <si>
    <t>Conferences &amp; Seminars</t>
  </si>
  <si>
    <t>Professional Development</t>
  </si>
  <si>
    <t>Training materials</t>
  </si>
  <si>
    <t>Mobile Unit Costs</t>
  </si>
  <si>
    <t>Fees &amp; Licensing</t>
  </si>
  <si>
    <t>Participant Training &amp; Support</t>
  </si>
  <si>
    <t>Sample -- Distribution of Indirect Costs to Direct Funding Sources</t>
  </si>
  <si>
    <t>Modified Total Direct Cost Base</t>
  </si>
  <si>
    <t>Less items not in MTDC:</t>
  </si>
  <si>
    <t>Total MTDC Exclusions</t>
  </si>
  <si>
    <t>Indirect Cost Rate</t>
  </si>
  <si>
    <t>Modified Total Direct Cost Allocation Base</t>
  </si>
  <si>
    <t>Indirect Cost Applied</t>
  </si>
  <si>
    <t>3.  The DEO funding column may be broken out by program, if desired.  (May help in applying the indirect rate to the individual funding sources.)</t>
  </si>
  <si>
    <t>Salaries and Benefits Base</t>
  </si>
  <si>
    <t>(Difference between MTDC and S&amp;B Bases)</t>
  </si>
  <si>
    <t>Alternatively:</t>
  </si>
  <si>
    <t>Listing of Non-DEO Grants and Contracts</t>
  </si>
  <si>
    <r>
      <t>[</t>
    </r>
    <r>
      <rPr>
        <b/>
        <u/>
        <sz val="16"/>
        <color theme="1"/>
        <rFont val="Calibri"/>
        <family val="2"/>
        <scheme val="minor"/>
      </rPr>
      <t>Final or Provisional]</t>
    </r>
    <r>
      <rPr>
        <b/>
        <sz val="16"/>
        <color theme="1"/>
        <rFont val="Calibri"/>
        <family val="2"/>
        <scheme val="minor"/>
      </rPr>
      <t xml:space="preserve"> Indirect Cost Proposal for [</t>
    </r>
    <r>
      <rPr>
        <b/>
        <u/>
        <sz val="16"/>
        <color theme="1"/>
        <rFont val="Calibri"/>
        <family val="2"/>
        <scheme val="minor"/>
      </rPr>
      <t>Organization's Fiscal Year]</t>
    </r>
  </si>
  <si>
    <t>Grantor</t>
  </si>
  <si>
    <t>Federal Subagency</t>
  </si>
  <si>
    <t>Funding Source</t>
  </si>
  <si>
    <t>Grant/Contract Amount</t>
  </si>
  <si>
    <t>Period of Performance</t>
  </si>
  <si>
    <t>Indirect Cost or CAP Limitations</t>
  </si>
  <si>
    <t>Grant/Contract Notice Attached</t>
  </si>
  <si>
    <t>Type of Contract Awarded*</t>
  </si>
  <si>
    <t>U.S. Dept. of Labor</t>
  </si>
  <si>
    <t>ETA</t>
  </si>
  <si>
    <t>Youth Build</t>
  </si>
  <si>
    <t>1/1/2015-12/31/2016</t>
  </si>
  <si>
    <t>N/A</t>
  </si>
  <si>
    <t>Yes</t>
  </si>
  <si>
    <t>ILAB</t>
  </si>
  <si>
    <t>Child Labor</t>
  </si>
  <si>
    <t>U.S. Dept. of HHS</t>
  </si>
  <si>
    <t>ACF</t>
  </si>
  <si>
    <t>Head Start</t>
  </si>
  <si>
    <t>7/1/2015-6/30/2016</t>
  </si>
  <si>
    <t>7/1/2015-12/31/2015</t>
  </si>
  <si>
    <t>5% of Total Award</t>
  </si>
  <si>
    <t>Job Corps</t>
  </si>
  <si>
    <t>1/1/2015-12/31/2017</t>
  </si>
  <si>
    <t>Cost Reimbursable</t>
  </si>
  <si>
    <t>* For federal contracts only.  For example: Cost Reimbursable, Time &amp; Materials, Fixed Price, etc.</t>
  </si>
  <si>
    <t>Workforce Innovation</t>
  </si>
  <si>
    <t>7/1/2015/6/30/2016</t>
  </si>
  <si>
    <t>Bill and Melinda Gates Foundation</t>
  </si>
  <si>
    <t>5.  The DEO funding column may be broken out by program, if desired.  (May help in applying the indirect rate to the individual funding sources.)</t>
  </si>
  <si>
    <t>1.  This schedule could be combined with the Total Cost schedule.</t>
  </si>
  <si>
    <t>4.  Use only the columns needed, but include all funding sources.  Columns listed here are for illustrative purposes only.</t>
  </si>
  <si>
    <t>2.  Only use the columns needed, but include all funding sources.  Columns listed here are for illustrative purposes only.</t>
  </si>
  <si>
    <t>2.  Use only the columns needed, but include all funding sources.  Columns listed here are for illustrative purposes only.</t>
  </si>
  <si>
    <t>Amount of Unallowable Salary and Bonus Over the Cap</t>
  </si>
  <si>
    <t xml:space="preserve">Full Time (100%) or Part Time % </t>
  </si>
  <si>
    <t xml:space="preserve">Employee Termination Date </t>
  </si>
  <si>
    <t xml:space="preserve">Employee Hire Date </t>
  </si>
  <si>
    <t>Position Title</t>
  </si>
  <si>
    <t>Employee First Name</t>
  </si>
  <si>
    <t>Employee Last Name</t>
  </si>
  <si>
    <r>
      <t xml:space="preserve">Fill in: </t>
    </r>
    <r>
      <rPr>
        <b/>
        <u/>
        <sz val="16"/>
        <color theme="1"/>
        <rFont val="Calibri"/>
        <family val="2"/>
        <scheme val="minor"/>
      </rPr>
      <t>Organization's Fiscal Year</t>
    </r>
  </si>
  <si>
    <t>Sample -- Application of Rate to Recover Indirect Costs</t>
  </si>
  <si>
    <t>Adult</t>
  </si>
  <si>
    <t>DW</t>
  </si>
  <si>
    <t>Youth</t>
  </si>
  <si>
    <t>Rural</t>
  </si>
  <si>
    <t>WTP</t>
  </si>
  <si>
    <t>WP</t>
  </si>
  <si>
    <t>DVOP</t>
  </si>
  <si>
    <t>LVER</t>
  </si>
  <si>
    <t>REA</t>
  </si>
  <si>
    <t>JDNEG</t>
  </si>
  <si>
    <t>FSET</t>
  </si>
  <si>
    <t>Totals</t>
  </si>
  <si>
    <t>Indirect</t>
  </si>
  <si>
    <t>Monthly indirect costs</t>
  </si>
  <si>
    <t>Base expenses:</t>
  </si>
  <si>
    <t>Salaries and benefits</t>
  </si>
  <si>
    <t>Indirect cost recovery</t>
  </si>
  <si>
    <r>
      <t>Over/</t>
    </r>
    <r>
      <rPr>
        <sz val="11"/>
        <color rgb="FFFF0000"/>
        <rFont val="Calibri"/>
        <family val="2"/>
        <scheme val="minor"/>
      </rPr>
      <t>(Under)</t>
    </r>
    <r>
      <rPr>
        <sz val="11"/>
        <color theme="1"/>
        <rFont val="Calibri"/>
        <family val="2"/>
        <scheme val="minor"/>
      </rPr>
      <t xml:space="preserve"> Recovery</t>
    </r>
  </si>
  <si>
    <t>MIL SPS</t>
  </si>
  <si>
    <t>1.  Though not obvious in this presentation, shared costs have been allocated to the final cost objectives based on the cost allocation plan.</t>
  </si>
  <si>
    <t>Travel - Board</t>
  </si>
  <si>
    <t>Travel - Staff</t>
  </si>
  <si>
    <t>Travel - DEO</t>
  </si>
  <si>
    <t>Equipment Capital Outlay</t>
  </si>
  <si>
    <t>Equipment Not Capitalized</t>
  </si>
  <si>
    <t>Percentage of Year Worked (1)</t>
  </si>
  <si>
    <t>Sample -- ETA/HHS Salary Cap Worksheet</t>
  </si>
  <si>
    <t>Amount of Actual Salary and Bonus Funded by ETA/HHS Activities</t>
  </si>
  <si>
    <t>Percentage of Salary and Bonus Rate Funded by ETA/HHS</t>
  </si>
  <si>
    <t>ETA/HHS Annual Salary and Bonus Cap (2)</t>
  </si>
  <si>
    <t>ETA/HHS Prorated Salary and Bonus Cap</t>
  </si>
  <si>
    <t>1.  A monthly percentage, if warranted, can be used in lieu of the daily percentage given in this example.</t>
  </si>
  <si>
    <t>This exhibit assumes a July 1-June 30 fiscal year.  For FY 2015-16, this includes a leap day (if using daily calculations).</t>
  </si>
  <si>
    <t>Assuming 70% of salary is funded by ETA/HHS grants.</t>
  </si>
  <si>
    <t>Doe</t>
  </si>
  <si>
    <t>John</t>
  </si>
  <si>
    <t>Actual Salary and Bonus Amount</t>
  </si>
  <si>
    <t xml:space="preserve">Annual Salary and Bonus Rate Amount </t>
  </si>
  <si>
    <t>Chief Operating Officer</t>
  </si>
  <si>
    <t>2.  The salary cap typically is adjusted annually each January 1.  The cap for 2016 is not yet known.</t>
  </si>
  <si>
    <t>Indirect cost rate (29.95%)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</si>
</sst>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[$$-409]* #,##0.00_);_([$$-409]* \(#,##0.00\);_([$$-409]* &quot;-&quot;??_);_(@_)"/>
    <numFmt numFmtId="166" formatCode="#,##0.0000_);[Red]\(#,##0.0000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8">
    <xf numFmtId="0" fontId="0" fillId="0" borderId="0" xfId="0"/>
    <xf numFmtId="38" fontId="0" fillId="0" borderId="0" xfId="0" applyNumberFormat="1"/>
    <xf numFmtId="38" fontId="0" fillId="0" borderId="1" xfId="0" applyNumberFormat="1" applyBorder="1"/>
    <xf numFmtId="38" fontId="0" fillId="0" borderId="2" xfId="0" applyNumberFormat="1" applyBorder="1"/>
    <xf numFmtId="0" fontId="2" fillId="0" borderId="0" xfId="0" applyFont="1"/>
    <xf numFmtId="38" fontId="2" fillId="0" borderId="0" xfId="0" applyNumberFormat="1" applyFont="1"/>
    <xf numFmtId="0" fontId="2" fillId="0" borderId="1" xfId="0" applyFont="1" applyBorder="1" applyAlignment="1">
      <alignment horizontal="center" wrapText="1"/>
    </xf>
    <xf numFmtId="38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38" fontId="2" fillId="0" borderId="2" xfId="0" applyNumberFormat="1" applyFont="1" applyBorder="1"/>
    <xf numFmtId="38" fontId="2" fillId="0" borderId="3" xfId="0" applyNumberFormat="1" applyFont="1" applyBorder="1" applyAlignment="1">
      <alignment horizontal="center" wrapText="1"/>
    </xf>
    <xf numFmtId="38" fontId="0" fillId="0" borderId="4" xfId="0" applyNumberFormat="1" applyBorder="1"/>
    <xf numFmtId="38" fontId="0" fillId="0" borderId="5" xfId="0" applyNumberFormat="1" applyBorder="1"/>
    <xf numFmtId="38" fontId="2" fillId="0" borderId="6" xfId="0" applyNumberFormat="1" applyFont="1" applyBorder="1"/>
    <xf numFmtId="38" fontId="0" fillId="0" borderId="7" xfId="0" applyNumberFormat="1" applyBorder="1"/>
    <xf numFmtId="0" fontId="0" fillId="0" borderId="0" xfId="0" applyAlignment="1">
      <alignment horizontal="left" indent="2"/>
    </xf>
    <xf numFmtId="38" fontId="0" fillId="0" borderId="8" xfId="0" applyNumberFormat="1" applyBorder="1"/>
    <xf numFmtId="38" fontId="0" fillId="0" borderId="0" xfId="0" applyNumberFormat="1" applyBorder="1"/>
    <xf numFmtId="38" fontId="0" fillId="0" borderId="9" xfId="0" applyNumberFormat="1" applyBorder="1"/>
    <xf numFmtId="38" fontId="0" fillId="0" borderId="0" xfId="0" applyNumberFormat="1" applyFont="1" applyBorder="1" applyAlignment="1"/>
    <xf numFmtId="0" fontId="0" fillId="0" borderId="0" xfId="0" applyFont="1" applyBorder="1" applyAlignment="1"/>
    <xf numFmtId="0" fontId="0" fillId="0" borderId="0" xfId="0" applyFont="1" applyAlignment="1"/>
    <xf numFmtId="38" fontId="0" fillId="0" borderId="2" xfId="0" applyNumberFormat="1" applyFont="1" applyBorder="1" applyAlignment="1"/>
    <xf numFmtId="0" fontId="5" fillId="0" borderId="0" xfId="0" applyFont="1"/>
    <xf numFmtId="0" fontId="0" fillId="0" borderId="0" xfId="0" applyAlignment="1">
      <alignment horizontal="center"/>
    </xf>
    <xf numFmtId="164" fontId="0" fillId="0" borderId="0" xfId="2" applyNumberFormat="1" applyFont="1"/>
    <xf numFmtId="0" fontId="2" fillId="0" borderId="3" xfId="0" applyFont="1" applyBorder="1" applyAlignment="1">
      <alignment horizont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164" fontId="0" fillId="0" borderId="3" xfId="2" applyNumberFormat="1" applyFont="1" applyBorder="1"/>
    <xf numFmtId="0" fontId="3" fillId="0" borderId="0" xfId="0" applyFont="1" applyAlignment="1"/>
    <xf numFmtId="38" fontId="2" fillId="0" borderId="1" xfId="0" applyNumberFormat="1" applyFont="1" applyBorder="1" applyAlignment="1">
      <alignment horizontal="center"/>
    </xf>
    <xf numFmtId="38" fontId="2" fillId="2" borderId="2" xfId="0" applyNumberFormat="1" applyFont="1" applyFill="1" applyBorder="1"/>
    <xf numFmtId="38" fontId="0" fillId="2" borderId="0" xfId="0" applyNumberFormat="1" applyFill="1"/>
    <xf numFmtId="10" fontId="0" fillId="3" borderId="0" xfId="1" applyNumberFormat="1" applyFont="1" applyFill="1"/>
    <xf numFmtId="38" fontId="0" fillId="3" borderId="2" xfId="0" applyNumberFormat="1" applyFill="1" applyBorder="1"/>
    <xf numFmtId="38" fontId="0" fillId="3" borderId="9" xfId="0" applyNumberFormat="1" applyFill="1" applyBorder="1"/>
    <xf numFmtId="38" fontId="0" fillId="0" borderId="9" xfId="0" applyNumberFormat="1" applyFill="1" applyBorder="1"/>
    <xf numFmtId="38" fontId="0" fillId="3" borderId="2" xfId="0" applyNumberFormat="1" applyFont="1" applyFill="1" applyBorder="1" applyAlignment="1"/>
    <xf numFmtId="0" fontId="0" fillId="0" borderId="0" xfId="0" applyFill="1"/>
    <xf numFmtId="0" fontId="7" fillId="0" borderId="0" xfId="0" applyFont="1" applyAlignment="1">
      <alignment vertical="top"/>
    </xf>
    <xf numFmtId="165" fontId="0" fillId="0" borderId="3" xfId="0" applyNumberFormat="1" applyBorder="1"/>
    <xf numFmtId="44" fontId="0" fillId="0" borderId="3" xfId="0" applyNumberFormat="1" applyBorder="1"/>
    <xf numFmtId="44" fontId="0" fillId="0" borderId="3" xfId="2" applyNumberFormat="1" applyFont="1" applyBorder="1"/>
    <xf numFmtId="10" fontId="0" fillId="0" borderId="3" xfId="1" applyNumberFormat="1" applyFont="1" applyBorder="1"/>
    <xf numFmtId="165" fontId="0" fillId="4" borderId="3" xfId="0" applyNumberFormat="1" applyFill="1" applyBorder="1"/>
    <xf numFmtId="165" fontId="0" fillId="0" borderId="3" xfId="0" applyNumberFormat="1" applyFill="1" applyBorder="1"/>
    <xf numFmtId="10" fontId="0" fillId="4" borderId="3" xfId="1" applyNumberFormat="1" applyFont="1" applyFill="1" applyBorder="1"/>
    <xf numFmtId="14" fontId="0" fillId="4" borderId="3" xfId="0" applyNumberFormat="1" applyFill="1" applyBorder="1"/>
    <xf numFmtId="165" fontId="0" fillId="4" borderId="3" xfId="0" applyNumberFormat="1" applyFill="1" applyBorder="1" applyAlignment="1">
      <alignment horizontal="center"/>
    </xf>
    <xf numFmtId="0" fontId="0" fillId="4" borderId="3" xfId="0" applyFill="1" applyBorder="1" applyAlignment="1">
      <alignment horizontal="left"/>
    </xf>
    <xf numFmtId="0" fontId="0" fillId="0" borderId="3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indent="1"/>
    </xf>
    <xf numFmtId="38" fontId="0" fillId="3" borderId="0" xfId="0" applyNumberFormat="1" applyFill="1"/>
    <xf numFmtId="166" fontId="0" fillId="0" borderId="1" xfId="0" applyNumberFormat="1" applyBorder="1"/>
    <xf numFmtId="38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261938</xdr:colOff>
      <xdr:row>9</xdr:row>
      <xdr:rowOff>80963</xdr:rowOff>
    </xdr:from>
    <xdr:to>
      <xdr:col>2</xdr:col>
      <xdr:colOff>271463</xdr:colOff>
      <xdr:row>14</xdr:row>
      <xdr:rowOff>100014</xdr:rowOff>
    </xdr:to>
    <xdr:cxnSp macro="">
      <xdr:nvCxnSpPr>
        <xdr:cNvPr id="3" name="Straight Arrow Connector 2"/>
        <xdr:cNvCxnSpPr/>
      </xdr:nvCxnSpPr>
      <xdr:spPr>
        <a:xfrm flipH="1" flipV="1">
          <a:off x="3214688" y="2490788"/>
          <a:ext cx="9525" cy="990601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547688</xdr:colOff>
      <xdr:row>13</xdr:row>
      <xdr:rowOff>119063</xdr:rowOff>
    </xdr:from>
    <xdr:to>
      <xdr:col>3</xdr:col>
      <xdr:colOff>9525</xdr:colOff>
      <xdr:row>14</xdr:row>
      <xdr:rowOff>100013</xdr:rowOff>
    </xdr:to>
    <xdr:cxnSp macro="">
      <xdr:nvCxnSpPr>
        <xdr:cNvPr id="12" name="Elbow Connector 11"/>
        <xdr:cNvCxnSpPr/>
      </xdr:nvCxnSpPr>
      <xdr:spPr>
        <a:xfrm flipV="1">
          <a:off x="3500438" y="3300413"/>
          <a:ext cx="347662" cy="180975"/>
        </a:xfrm>
        <a:prstGeom prst="bentConnector3">
          <a:avLst>
            <a:gd name="adj1" fmla="val -2055"/>
          </a:avLst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523875</xdr:colOff>
      <xdr:row>31</xdr:row>
      <xdr:rowOff>14288</xdr:rowOff>
    </xdr:from>
    <xdr:to>
      <xdr:col>2</xdr:col>
      <xdr:colOff>523875</xdr:colOff>
      <xdr:row>31</xdr:row>
      <xdr:rowOff>180975</xdr:rowOff>
    </xdr:to>
    <xdr:cxnSp macro="">
      <xdr:nvCxnSpPr>
        <xdr:cNvPr id="16" name="Straight Arrow Connector 15"/>
        <xdr:cNvCxnSpPr/>
      </xdr:nvCxnSpPr>
      <xdr:spPr>
        <a:xfrm flipV="1">
          <a:off x="3476625" y="7672388"/>
          <a:ext cx="0" cy="166687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52387</xdr:colOff>
      <xdr:row>30</xdr:row>
      <xdr:rowOff>28576</xdr:rowOff>
    </xdr:from>
    <xdr:to>
      <xdr:col>3</xdr:col>
      <xdr:colOff>328612</xdr:colOff>
      <xdr:row>32</xdr:row>
      <xdr:rowOff>114301</xdr:rowOff>
    </xdr:to>
    <xdr:cxnSp macro="">
      <xdr:nvCxnSpPr>
        <xdr:cNvPr id="18" name="Elbow Connector 17"/>
        <xdr:cNvCxnSpPr/>
      </xdr:nvCxnSpPr>
      <xdr:spPr>
        <a:xfrm rot="5400000" flipH="1" flipV="1">
          <a:off x="3781425" y="7586663"/>
          <a:ext cx="495300" cy="276225"/>
        </a:xfrm>
        <a:prstGeom prst="bentConnector3">
          <a:avLst>
            <a:gd name="adj1" fmla="val 961"/>
          </a:avLst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5</xdr:row>
      <xdr:rowOff>177800</xdr:rowOff>
    </xdr:from>
    <xdr:to>
      <xdr:col>1</xdr:col>
      <xdr:colOff>577850</xdr:colOff>
      <xdr:row>11</xdr:row>
      <xdr:rowOff>127000</xdr:rowOff>
    </xdr:to>
    <xdr:cxnSp macro="">
      <xdr:nvCxnSpPr>
        <xdr:cNvPr id="11" name="Straight Arrow Connector 10"/>
        <xdr:cNvCxnSpPr/>
      </xdr:nvCxnSpPr>
      <xdr:spPr>
        <a:xfrm flipH="1" flipV="1">
          <a:off x="1962150" y="1358900"/>
          <a:ext cx="6350" cy="10922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44450</xdr:colOff>
      <xdr:row>11</xdr:row>
      <xdr:rowOff>25400</xdr:rowOff>
    </xdr:from>
    <xdr:to>
      <xdr:col>14</xdr:col>
      <xdr:colOff>323850</xdr:colOff>
      <xdr:row>12</xdr:row>
      <xdr:rowOff>107950</xdr:rowOff>
    </xdr:to>
    <xdr:cxnSp macro="">
      <xdr:nvCxnSpPr>
        <xdr:cNvPr id="13" name="Elbow Connector 12"/>
        <xdr:cNvCxnSpPr/>
      </xdr:nvCxnSpPr>
      <xdr:spPr>
        <a:xfrm flipV="1">
          <a:off x="2254250" y="2349500"/>
          <a:ext cx="5835650" cy="273050"/>
        </a:xfrm>
        <a:prstGeom prst="bentConnector3">
          <a:avLst>
            <a:gd name="adj1" fmla="val 99946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="150" zoomScaleNormal="150" workbookViewId="0">
      <selection sqref="A1:I23"/>
    </sheetView>
  </sheetViews>
  <sheetFormatPr defaultRowHeight="14.4" x14ac:dyDescent="0.3"/>
  <cols>
    <col min="1" max="1" width="27.6640625" customWidth="1"/>
    <col min="2" max="2" width="9.109375" style="1"/>
    <col min="3" max="3" width="11.88671875" style="1" customWidth="1"/>
    <col min="4" max="4" width="9.109375" style="1"/>
    <col min="5" max="5" width="11.5546875" style="1" customWidth="1"/>
    <col min="6" max="6" width="16" style="1" customWidth="1"/>
    <col min="7" max="8" width="12.88671875" style="1" customWidth="1"/>
    <col min="9" max="9" width="15.109375" style="1" customWidth="1"/>
  </cols>
  <sheetData>
    <row r="1" spans="1:9" ht="21" x14ac:dyDescent="0.4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9" ht="21" x14ac:dyDescent="0.4">
      <c r="A2" s="57" t="s">
        <v>25</v>
      </c>
      <c r="B2" s="57"/>
      <c r="C2" s="57"/>
      <c r="D2" s="57"/>
      <c r="E2" s="57"/>
      <c r="F2" s="57"/>
      <c r="G2" s="57"/>
      <c r="H2" s="57"/>
      <c r="I2" s="57"/>
    </row>
    <row r="3" spans="1:9" ht="21" x14ac:dyDescent="0.4">
      <c r="A3" s="57" t="s">
        <v>22</v>
      </c>
      <c r="B3" s="57"/>
      <c r="C3" s="57"/>
      <c r="D3" s="57"/>
      <c r="E3" s="57"/>
      <c r="F3" s="57"/>
      <c r="G3" s="57"/>
      <c r="H3" s="57"/>
      <c r="I3" s="57"/>
    </row>
    <row r="5" spans="1:9" s="4" customFormat="1" x14ac:dyDescent="0.3">
      <c r="B5" s="5"/>
      <c r="C5" s="5"/>
      <c r="D5" s="5"/>
      <c r="E5" s="5"/>
      <c r="F5" s="56" t="s">
        <v>6</v>
      </c>
      <c r="G5" s="56"/>
      <c r="H5" s="56"/>
      <c r="I5" s="56"/>
    </row>
    <row r="6" spans="1:9" s="8" customFormat="1" ht="43.2" x14ac:dyDescent="0.3">
      <c r="A6" s="6" t="s">
        <v>1</v>
      </c>
      <c r="B6" s="7" t="s">
        <v>2</v>
      </c>
      <c r="C6" s="7" t="s">
        <v>3</v>
      </c>
      <c r="D6" s="10" t="s">
        <v>4</v>
      </c>
      <c r="E6" s="7" t="s">
        <v>5</v>
      </c>
      <c r="F6" s="7" t="s">
        <v>9</v>
      </c>
      <c r="G6" s="7" t="s">
        <v>7</v>
      </c>
      <c r="H6" s="7" t="s">
        <v>10</v>
      </c>
      <c r="I6" s="7" t="s">
        <v>8</v>
      </c>
    </row>
    <row r="7" spans="1:9" x14ac:dyDescent="0.3">
      <c r="A7" t="s">
        <v>11</v>
      </c>
      <c r="B7" s="1">
        <v>120800</v>
      </c>
      <c r="C7" s="1">
        <v>120800</v>
      </c>
      <c r="D7" s="11"/>
    </row>
    <row r="8" spans="1:9" x14ac:dyDescent="0.3">
      <c r="A8" t="s">
        <v>12</v>
      </c>
      <c r="B8" s="1">
        <v>52300</v>
      </c>
      <c r="C8" s="1">
        <v>52300</v>
      </c>
      <c r="D8" s="11"/>
    </row>
    <row r="9" spans="1:9" x14ac:dyDescent="0.3">
      <c r="A9" t="s">
        <v>147</v>
      </c>
      <c r="B9" s="1">
        <v>101500</v>
      </c>
      <c r="C9" s="1">
        <v>101500</v>
      </c>
      <c r="D9" s="11"/>
    </row>
    <row r="10" spans="1:9" x14ac:dyDescent="0.3">
      <c r="A10" t="s">
        <v>13</v>
      </c>
      <c r="B10" s="1">
        <v>87300</v>
      </c>
      <c r="C10" s="1">
        <v>87300</v>
      </c>
      <c r="D10" s="11"/>
    </row>
    <row r="11" spans="1:9" x14ac:dyDescent="0.3">
      <c r="A11" t="s">
        <v>14</v>
      </c>
      <c r="B11" s="1">
        <v>57800</v>
      </c>
      <c r="C11" s="1">
        <v>57800</v>
      </c>
      <c r="D11" s="11"/>
    </row>
    <row r="12" spans="1:9" x14ac:dyDescent="0.3">
      <c r="A12" t="s">
        <v>17</v>
      </c>
      <c r="B12" s="1">
        <v>73200</v>
      </c>
      <c r="C12" s="1">
        <v>73200</v>
      </c>
      <c r="D12" s="11"/>
    </row>
    <row r="13" spans="1:9" x14ac:dyDescent="0.3">
      <c r="A13" t="s">
        <v>15</v>
      </c>
      <c r="B13" s="1">
        <v>52600</v>
      </c>
      <c r="C13" s="1">
        <v>52600</v>
      </c>
      <c r="D13" s="11"/>
    </row>
    <row r="14" spans="1:9" x14ac:dyDescent="0.3">
      <c r="A14" t="s">
        <v>16</v>
      </c>
      <c r="B14" s="1">
        <v>35400</v>
      </c>
      <c r="C14" s="1">
        <v>35400</v>
      </c>
      <c r="D14" s="11"/>
    </row>
    <row r="15" spans="1:9" x14ac:dyDescent="0.3">
      <c r="A15" t="s">
        <v>18</v>
      </c>
      <c r="B15" s="2">
        <v>42300</v>
      </c>
      <c r="C15" s="2">
        <v>42300</v>
      </c>
      <c r="D15" s="12"/>
      <c r="E15" s="2"/>
      <c r="F15" s="2"/>
      <c r="G15" s="2"/>
      <c r="H15" s="2"/>
      <c r="I15" s="2"/>
    </row>
    <row r="16" spans="1:9" s="4" customFormat="1" ht="15" thickBot="1" x14ac:dyDescent="0.35">
      <c r="A16" s="4" t="s">
        <v>19</v>
      </c>
      <c r="B16" s="9">
        <f>SUM(B7:B15)</f>
        <v>623200</v>
      </c>
      <c r="C16" s="32">
        <f t="shared" ref="C16:I16" si="0">SUM(C7:C15)</f>
        <v>623200</v>
      </c>
      <c r="D16" s="13">
        <f t="shared" si="0"/>
        <v>0</v>
      </c>
      <c r="E16" s="9">
        <f t="shared" si="0"/>
        <v>0</v>
      </c>
      <c r="F16" s="9">
        <f t="shared" si="0"/>
        <v>0</v>
      </c>
      <c r="G16" s="9">
        <f t="shared" si="0"/>
        <v>0</v>
      </c>
      <c r="H16" s="9">
        <f t="shared" si="0"/>
        <v>0</v>
      </c>
      <c r="I16" s="9">
        <f t="shared" si="0"/>
        <v>0</v>
      </c>
    </row>
    <row r="17" spans="1:1" ht="15" thickTop="1" x14ac:dyDescent="0.3"/>
    <row r="18" spans="1:1" x14ac:dyDescent="0.3">
      <c r="A18" t="s">
        <v>20</v>
      </c>
    </row>
    <row r="19" spans="1:1" x14ac:dyDescent="0.3">
      <c r="A19" t="s">
        <v>21</v>
      </c>
    </row>
    <row r="20" spans="1:1" x14ac:dyDescent="0.3">
      <c r="A20" t="s">
        <v>23</v>
      </c>
    </row>
    <row r="21" spans="1:1" x14ac:dyDescent="0.3">
      <c r="A21" t="s">
        <v>24</v>
      </c>
    </row>
    <row r="22" spans="1:1" x14ac:dyDescent="0.3">
      <c r="A22" t="s">
        <v>97</v>
      </c>
    </row>
    <row r="23" spans="1:1" x14ac:dyDescent="0.3">
      <c r="A23" t="s">
        <v>95</v>
      </c>
    </row>
  </sheetData>
  <mergeCells count="4">
    <mergeCell ref="F5:I5"/>
    <mergeCell ref="A1:I1"/>
    <mergeCell ref="A2:I2"/>
    <mergeCell ref="A3:I3"/>
  </mergeCells>
  <pageMargins left="0.7" right="0.7" top="0.75" bottom="0.75" header="0.3" footer="0.3"/>
  <pageSetup orientation="landscape" horizontalDpi="1200" verticalDpi="1200" r:id="rId1"/>
  <headerFoot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opLeftCell="A18" zoomScale="150" zoomScaleNormal="150" workbookViewId="0">
      <selection sqref="A1:I40"/>
    </sheetView>
  </sheetViews>
  <sheetFormatPr defaultRowHeight="14.4" x14ac:dyDescent="0.3"/>
  <cols>
    <col min="1" max="1" width="29.44140625" customWidth="1"/>
    <col min="2" max="2" width="12.6640625" style="1" customWidth="1"/>
    <col min="3" max="3" width="11.6640625" style="1" customWidth="1"/>
    <col min="4" max="4" width="11.109375" style="1" customWidth="1"/>
    <col min="5" max="5" width="11.6640625" style="1" customWidth="1"/>
    <col min="6" max="6" width="11.44140625" style="1" customWidth="1"/>
    <col min="7" max="7" width="13.109375" style="1" customWidth="1"/>
    <col min="8" max="8" width="15.6640625" style="1" customWidth="1"/>
    <col min="9" max="9" width="11.88671875" style="1" customWidth="1"/>
  </cols>
  <sheetData>
    <row r="1" spans="1:9" ht="21" x14ac:dyDescent="0.4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9" ht="21" x14ac:dyDescent="0.4">
      <c r="A2" s="57" t="s">
        <v>28</v>
      </c>
      <c r="B2" s="57"/>
      <c r="C2" s="57"/>
      <c r="D2" s="57"/>
      <c r="E2" s="57"/>
      <c r="F2" s="57"/>
      <c r="G2" s="57"/>
      <c r="H2" s="57"/>
      <c r="I2" s="57"/>
    </row>
    <row r="3" spans="1:9" ht="21" x14ac:dyDescent="0.4">
      <c r="A3" s="57" t="s">
        <v>29</v>
      </c>
      <c r="B3" s="57"/>
      <c r="C3" s="57"/>
      <c r="D3" s="57"/>
      <c r="E3" s="57"/>
      <c r="F3" s="57"/>
      <c r="G3" s="57"/>
      <c r="H3" s="57"/>
      <c r="I3" s="57"/>
    </row>
    <row r="4" spans="1:9" ht="21" x14ac:dyDescent="0.4">
      <c r="A4" s="57" t="s">
        <v>22</v>
      </c>
      <c r="B4" s="57"/>
      <c r="C4" s="57"/>
      <c r="D4" s="57"/>
      <c r="E4" s="57"/>
      <c r="F4" s="57"/>
      <c r="G4" s="57"/>
      <c r="H4" s="57"/>
      <c r="I4" s="57"/>
    </row>
    <row r="6" spans="1:9" s="4" customFormat="1" x14ac:dyDescent="0.3">
      <c r="B6" s="5"/>
      <c r="C6" s="5"/>
      <c r="D6" s="5"/>
      <c r="E6" s="5"/>
      <c r="F6" s="56" t="s">
        <v>6</v>
      </c>
      <c r="G6" s="56"/>
      <c r="H6" s="56"/>
      <c r="I6" s="56"/>
    </row>
    <row r="7" spans="1:9" s="8" customFormat="1" ht="43.2" x14ac:dyDescent="0.3">
      <c r="A7" s="6" t="s">
        <v>27</v>
      </c>
      <c r="B7" s="7" t="s">
        <v>26</v>
      </c>
      <c r="C7" s="7" t="s">
        <v>3</v>
      </c>
      <c r="D7" s="10" t="s">
        <v>4</v>
      </c>
      <c r="E7" s="7" t="s">
        <v>5</v>
      </c>
      <c r="F7" s="7" t="s">
        <v>9</v>
      </c>
      <c r="G7" s="7" t="s">
        <v>7</v>
      </c>
      <c r="H7" s="7" t="s">
        <v>10</v>
      </c>
      <c r="I7" s="7" t="s">
        <v>8</v>
      </c>
    </row>
    <row r="8" spans="1:9" x14ac:dyDescent="0.3">
      <c r="A8" t="s">
        <v>30</v>
      </c>
      <c r="B8" s="1">
        <f>SUM(C8:D8)</f>
        <v>3193256</v>
      </c>
      <c r="C8" s="33">
        <f>+'Exhibit B'!C16</f>
        <v>623200</v>
      </c>
      <c r="D8" s="14">
        <f>SUM(E8:I8)</f>
        <v>2570056</v>
      </c>
      <c r="E8" s="1">
        <v>2551656</v>
      </c>
      <c r="G8" s="1">
        <v>18400</v>
      </c>
    </row>
    <row r="9" spans="1:9" x14ac:dyDescent="0.3">
      <c r="A9" t="s">
        <v>31</v>
      </c>
      <c r="B9" s="1">
        <f>SUM(C9:D9)</f>
        <v>10000</v>
      </c>
      <c r="C9" s="1">
        <v>10000</v>
      </c>
      <c r="D9" s="11">
        <f t="shared" ref="D9:D35" si="0">SUM(E9:I9)</f>
        <v>0</v>
      </c>
      <c r="E9" s="1">
        <v>0</v>
      </c>
    </row>
    <row r="10" spans="1:9" x14ac:dyDescent="0.3">
      <c r="A10" t="s">
        <v>32</v>
      </c>
      <c r="B10" s="1">
        <f t="shared" ref="B10:B35" si="1">SUM(C10:D10)</f>
        <v>4000</v>
      </c>
      <c r="D10" s="11">
        <f t="shared" si="0"/>
        <v>4000</v>
      </c>
      <c r="E10" s="1">
        <v>4000</v>
      </c>
    </row>
    <row r="11" spans="1:9" x14ac:dyDescent="0.3">
      <c r="A11" t="s">
        <v>33</v>
      </c>
      <c r="B11" s="1">
        <f t="shared" si="1"/>
        <v>23550</v>
      </c>
      <c r="C11" s="1">
        <v>23550</v>
      </c>
      <c r="D11" s="11">
        <f t="shared" si="0"/>
        <v>0</v>
      </c>
      <c r="E11" s="1">
        <v>0</v>
      </c>
    </row>
    <row r="12" spans="1:9" x14ac:dyDescent="0.3">
      <c r="A12" t="s">
        <v>34</v>
      </c>
      <c r="B12" s="1">
        <f t="shared" si="1"/>
        <v>3600</v>
      </c>
      <c r="C12" s="1">
        <v>3600</v>
      </c>
      <c r="D12" s="11">
        <f t="shared" si="0"/>
        <v>0</v>
      </c>
      <c r="E12" s="1">
        <v>0</v>
      </c>
    </row>
    <row r="13" spans="1:9" x14ac:dyDescent="0.3">
      <c r="A13" t="s">
        <v>35</v>
      </c>
      <c r="B13" s="1">
        <f t="shared" si="1"/>
        <v>452770</v>
      </c>
      <c r="C13" s="1">
        <v>23830</v>
      </c>
      <c r="D13" s="11">
        <f t="shared" si="0"/>
        <v>428940</v>
      </c>
      <c r="E13" s="1">
        <v>428940</v>
      </c>
    </row>
    <row r="14" spans="1:9" x14ac:dyDescent="0.3">
      <c r="A14" t="s">
        <v>36</v>
      </c>
      <c r="B14" s="1">
        <f t="shared" si="1"/>
        <v>62000</v>
      </c>
      <c r="C14" s="1">
        <v>30000</v>
      </c>
      <c r="D14" s="11">
        <f t="shared" si="0"/>
        <v>32000</v>
      </c>
      <c r="E14" s="1">
        <v>32000</v>
      </c>
    </row>
    <row r="15" spans="1:9" x14ac:dyDescent="0.3">
      <c r="A15" t="s">
        <v>37</v>
      </c>
      <c r="B15" s="1">
        <f t="shared" si="1"/>
        <v>79000</v>
      </c>
      <c r="C15" s="1">
        <v>3000</v>
      </c>
      <c r="D15" s="11">
        <f t="shared" si="0"/>
        <v>76000</v>
      </c>
      <c r="E15" s="1">
        <v>76000</v>
      </c>
    </row>
    <row r="16" spans="1:9" x14ac:dyDescent="0.3">
      <c r="A16" t="s">
        <v>38</v>
      </c>
      <c r="B16" s="1">
        <f t="shared" si="1"/>
        <v>42500</v>
      </c>
      <c r="C16" s="1">
        <v>2500</v>
      </c>
      <c r="D16" s="11">
        <f t="shared" si="0"/>
        <v>40000</v>
      </c>
      <c r="E16" s="1">
        <v>40000</v>
      </c>
    </row>
    <row r="17" spans="1:8" x14ac:dyDescent="0.3">
      <c r="A17" t="s">
        <v>39</v>
      </c>
      <c r="B17" s="1">
        <f t="shared" si="1"/>
        <v>113900</v>
      </c>
      <c r="C17" s="1">
        <v>3900</v>
      </c>
      <c r="D17" s="11">
        <f t="shared" si="0"/>
        <v>110000</v>
      </c>
      <c r="E17" s="1">
        <v>110000</v>
      </c>
    </row>
    <row r="18" spans="1:8" x14ac:dyDescent="0.3">
      <c r="A18" t="s">
        <v>40</v>
      </c>
      <c r="B18" s="1">
        <f t="shared" si="1"/>
        <v>51250</v>
      </c>
      <c r="C18" s="1">
        <v>1250</v>
      </c>
      <c r="D18" s="11">
        <f t="shared" si="0"/>
        <v>50000</v>
      </c>
      <c r="E18" s="1">
        <v>50000</v>
      </c>
    </row>
    <row r="19" spans="1:8" x14ac:dyDescent="0.3">
      <c r="A19" t="s">
        <v>41</v>
      </c>
      <c r="B19" s="1">
        <f t="shared" si="1"/>
        <v>51600</v>
      </c>
      <c r="C19" s="1">
        <v>1600</v>
      </c>
      <c r="D19" s="11">
        <f t="shared" si="0"/>
        <v>50000</v>
      </c>
      <c r="E19" s="1">
        <v>50000</v>
      </c>
    </row>
    <row r="20" spans="1:8" x14ac:dyDescent="0.3">
      <c r="A20" t="s">
        <v>42</v>
      </c>
      <c r="B20" s="1">
        <f t="shared" si="1"/>
        <v>28000</v>
      </c>
      <c r="C20" s="1">
        <v>2000</v>
      </c>
      <c r="D20" s="11">
        <f t="shared" si="0"/>
        <v>26000</v>
      </c>
      <c r="E20" s="1">
        <v>26000</v>
      </c>
    </row>
    <row r="21" spans="1:8" x14ac:dyDescent="0.3">
      <c r="A21" t="s">
        <v>43</v>
      </c>
      <c r="B21" s="1">
        <f t="shared" si="1"/>
        <v>2500</v>
      </c>
      <c r="C21" s="1">
        <v>500</v>
      </c>
      <c r="D21" s="11">
        <f t="shared" si="0"/>
        <v>2000</v>
      </c>
      <c r="E21" s="1">
        <v>2000</v>
      </c>
    </row>
    <row r="22" spans="1:8" x14ac:dyDescent="0.3">
      <c r="A22" t="s">
        <v>44</v>
      </c>
      <c r="B22" s="1">
        <f t="shared" si="1"/>
        <v>3500</v>
      </c>
      <c r="C22" s="1">
        <v>3500</v>
      </c>
      <c r="D22" s="11">
        <f t="shared" si="0"/>
        <v>0</v>
      </c>
      <c r="E22" s="1">
        <v>0</v>
      </c>
    </row>
    <row r="23" spans="1:8" x14ac:dyDescent="0.3">
      <c r="A23" t="s">
        <v>45</v>
      </c>
      <c r="B23" s="1">
        <f t="shared" si="1"/>
        <v>5000</v>
      </c>
      <c r="D23" s="11">
        <f t="shared" si="0"/>
        <v>5000</v>
      </c>
      <c r="E23" s="1">
        <v>0</v>
      </c>
      <c r="H23" s="1">
        <v>5000</v>
      </c>
    </row>
    <row r="24" spans="1:8" x14ac:dyDescent="0.3">
      <c r="A24" t="s">
        <v>46</v>
      </c>
      <c r="B24" s="1">
        <f t="shared" si="1"/>
        <v>10200</v>
      </c>
      <c r="C24" s="1">
        <v>9000</v>
      </c>
      <c r="D24" s="11">
        <f t="shared" si="0"/>
        <v>1200</v>
      </c>
      <c r="E24" s="1">
        <v>1200</v>
      </c>
    </row>
    <row r="25" spans="1:8" x14ac:dyDescent="0.3">
      <c r="A25" t="s">
        <v>47</v>
      </c>
      <c r="B25" s="1">
        <f t="shared" si="1"/>
        <v>7000</v>
      </c>
      <c r="C25" s="1">
        <v>3000</v>
      </c>
      <c r="D25" s="11">
        <f t="shared" si="0"/>
        <v>4000</v>
      </c>
      <c r="E25" s="1">
        <v>4000</v>
      </c>
    </row>
    <row r="26" spans="1:8" x14ac:dyDescent="0.3">
      <c r="A26" t="s">
        <v>48</v>
      </c>
      <c r="B26" s="1">
        <f t="shared" si="1"/>
        <v>4400</v>
      </c>
      <c r="C26" s="1">
        <v>2000</v>
      </c>
      <c r="D26" s="11">
        <f t="shared" si="0"/>
        <v>2400</v>
      </c>
      <c r="E26" s="1">
        <v>2400</v>
      </c>
    </row>
    <row r="27" spans="1:8" x14ac:dyDescent="0.3">
      <c r="A27" t="s">
        <v>129</v>
      </c>
      <c r="B27" s="1">
        <f t="shared" si="1"/>
        <v>2600</v>
      </c>
      <c r="C27" s="1">
        <v>2600</v>
      </c>
      <c r="D27" s="11">
        <f t="shared" si="0"/>
        <v>0</v>
      </c>
      <c r="E27" s="1">
        <v>0</v>
      </c>
    </row>
    <row r="28" spans="1:8" x14ac:dyDescent="0.3">
      <c r="A28" t="s">
        <v>130</v>
      </c>
      <c r="B28" s="1">
        <f t="shared" si="1"/>
        <v>87700</v>
      </c>
      <c r="C28" s="1">
        <v>12300</v>
      </c>
      <c r="D28" s="11">
        <f t="shared" si="0"/>
        <v>75400</v>
      </c>
      <c r="E28" s="1">
        <v>75400</v>
      </c>
    </row>
    <row r="29" spans="1:8" x14ac:dyDescent="0.3">
      <c r="A29" t="s">
        <v>131</v>
      </c>
      <c r="B29" s="1">
        <f t="shared" si="1"/>
        <v>16000</v>
      </c>
      <c r="D29" s="11">
        <f t="shared" si="0"/>
        <v>16000</v>
      </c>
      <c r="E29" s="1">
        <v>16000</v>
      </c>
    </row>
    <row r="30" spans="1:8" x14ac:dyDescent="0.3">
      <c r="A30" t="s">
        <v>49</v>
      </c>
      <c r="B30" s="1">
        <f t="shared" si="1"/>
        <v>4000</v>
      </c>
      <c r="D30" s="11">
        <f t="shared" si="0"/>
        <v>4000</v>
      </c>
      <c r="E30" s="1">
        <v>4000</v>
      </c>
    </row>
    <row r="31" spans="1:8" x14ac:dyDescent="0.3">
      <c r="A31" t="s">
        <v>133</v>
      </c>
      <c r="B31" s="1">
        <f t="shared" si="1"/>
        <v>2000</v>
      </c>
      <c r="C31" s="1">
        <v>2000</v>
      </c>
      <c r="D31" s="11">
        <f t="shared" si="0"/>
        <v>0</v>
      </c>
      <c r="E31" s="1">
        <v>0</v>
      </c>
    </row>
    <row r="32" spans="1:8" x14ac:dyDescent="0.3">
      <c r="A32" t="s">
        <v>132</v>
      </c>
      <c r="B32" s="1">
        <f t="shared" si="1"/>
        <v>64000</v>
      </c>
      <c r="D32" s="11">
        <f t="shared" si="0"/>
        <v>64000</v>
      </c>
      <c r="E32" s="1">
        <v>64000</v>
      </c>
    </row>
    <row r="33" spans="1:9" x14ac:dyDescent="0.3">
      <c r="A33" t="s">
        <v>50</v>
      </c>
      <c r="B33" s="1">
        <f t="shared" si="1"/>
        <v>30000</v>
      </c>
      <c r="D33" s="11">
        <f t="shared" si="0"/>
        <v>30000</v>
      </c>
      <c r="E33" s="1">
        <v>30000</v>
      </c>
    </row>
    <row r="34" spans="1:9" x14ac:dyDescent="0.3">
      <c r="A34" t="s">
        <v>51</v>
      </c>
      <c r="B34" s="1">
        <f t="shared" si="1"/>
        <v>106500</v>
      </c>
      <c r="C34" s="1">
        <v>6500</v>
      </c>
      <c r="D34" s="11">
        <f t="shared" si="0"/>
        <v>100000</v>
      </c>
      <c r="E34" s="1">
        <v>100000</v>
      </c>
    </row>
    <row r="35" spans="1:9" x14ac:dyDescent="0.3">
      <c r="A35" t="s">
        <v>52</v>
      </c>
      <c r="B35" s="1">
        <f t="shared" si="1"/>
        <v>1100000</v>
      </c>
      <c r="D35" s="12">
        <f t="shared" si="0"/>
        <v>1100000</v>
      </c>
      <c r="E35" s="1">
        <v>1100000</v>
      </c>
    </row>
    <row r="36" spans="1:9" s="4" customFormat="1" ht="15" thickBot="1" x14ac:dyDescent="0.35">
      <c r="A36" s="4" t="s">
        <v>26</v>
      </c>
      <c r="B36" s="9">
        <f>SUM(B8:B35)</f>
        <v>5560826</v>
      </c>
      <c r="C36" s="9">
        <f t="shared" ref="C36:I36" si="2">SUM(C8:C35)</f>
        <v>769830</v>
      </c>
      <c r="D36" s="13">
        <f t="shared" si="2"/>
        <v>4790996</v>
      </c>
      <c r="E36" s="9">
        <f t="shared" si="2"/>
        <v>4767596</v>
      </c>
      <c r="F36" s="9">
        <f t="shared" si="2"/>
        <v>0</v>
      </c>
      <c r="G36" s="9">
        <f t="shared" si="2"/>
        <v>18400</v>
      </c>
      <c r="H36" s="9">
        <f t="shared" si="2"/>
        <v>5000</v>
      </c>
      <c r="I36" s="9">
        <f t="shared" si="2"/>
        <v>0</v>
      </c>
    </row>
    <row r="37" spans="1:9" ht="15" thickTop="1" x14ac:dyDescent="0.3"/>
    <row r="38" spans="1:9" ht="15" x14ac:dyDescent="0.25">
      <c r="A38" t="s">
        <v>128</v>
      </c>
    </row>
    <row r="39" spans="1:9" ht="15" x14ac:dyDescent="0.25">
      <c r="A39" t="s">
        <v>98</v>
      </c>
    </row>
    <row r="40" spans="1:9" ht="15" x14ac:dyDescent="0.25">
      <c r="A40" t="s">
        <v>60</v>
      </c>
    </row>
  </sheetData>
  <mergeCells count="5">
    <mergeCell ref="A1:I1"/>
    <mergeCell ref="A2:I2"/>
    <mergeCell ref="A3:I3"/>
    <mergeCell ref="F6:I6"/>
    <mergeCell ref="A4:I4"/>
  </mergeCells>
  <printOptions horizontalCentered="1"/>
  <pageMargins left="0.7" right="0.7" top="0.5" bottom="0.5" header="0.3" footer="0.3"/>
  <pageSetup scale="85" orientation="landscape" horizontalDpi="1200" verticalDpi="1200" r:id="rId1"/>
  <headerFoot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opLeftCell="A4" zoomScale="150" zoomScaleNormal="150" workbookViewId="0">
      <selection sqref="A1:I40"/>
    </sheetView>
  </sheetViews>
  <sheetFormatPr defaultRowHeight="14.4" x14ac:dyDescent="0.3"/>
  <cols>
    <col min="1" max="1" width="31" bestFit="1" customWidth="1"/>
    <col min="2" max="3" width="13.33203125" style="1" customWidth="1"/>
    <col min="4" max="4" width="9.88671875" style="1" bestFit="1" customWidth="1"/>
    <col min="5" max="5" width="13.109375" style="1" customWidth="1"/>
    <col min="6" max="6" width="12.5546875" style="1" customWidth="1"/>
    <col min="7" max="8" width="13.6640625" style="1" customWidth="1"/>
    <col min="9" max="9" width="11.5546875" style="1" customWidth="1"/>
  </cols>
  <sheetData>
    <row r="1" spans="1:9" ht="21" x14ac:dyDescent="0.4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9" ht="21" x14ac:dyDescent="0.4">
      <c r="A2" s="57" t="s">
        <v>53</v>
      </c>
      <c r="B2" s="57"/>
      <c r="C2" s="57"/>
      <c r="D2" s="57"/>
      <c r="E2" s="57"/>
      <c r="F2" s="57"/>
      <c r="G2" s="57"/>
      <c r="H2" s="57"/>
      <c r="I2" s="57"/>
    </row>
    <row r="3" spans="1:9" ht="21" x14ac:dyDescent="0.4">
      <c r="A3" s="57" t="s">
        <v>54</v>
      </c>
      <c r="B3" s="57"/>
      <c r="C3" s="57"/>
      <c r="D3" s="57"/>
      <c r="E3" s="57"/>
      <c r="F3" s="57"/>
      <c r="G3" s="57"/>
      <c r="H3" s="57"/>
      <c r="I3" s="57"/>
    </row>
    <row r="4" spans="1:9" ht="21" x14ac:dyDescent="0.4">
      <c r="A4" s="57" t="s">
        <v>22</v>
      </c>
      <c r="B4" s="57"/>
      <c r="C4" s="57"/>
      <c r="D4" s="57"/>
      <c r="E4" s="57"/>
      <c r="F4" s="57"/>
      <c r="G4" s="57"/>
      <c r="H4" s="57"/>
      <c r="I4" s="57"/>
    </row>
    <row r="7" spans="1:9" s="4" customFormat="1" x14ac:dyDescent="0.3">
      <c r="B7" s="5"/>
      <c r="C7" s="5"/>
      <c r="D7" s="5"/>
      <c r="E7" s="5"/>
      <c r="F7" s="56" t="s">
        <v>6</v>
      </c>
      <c r="G7" s="56"/>
      <c r="H7" s="56"/>
      <c r="I7" s="56"/>
    </row>
    <row r="8" spans="1:9" s="8" customFormat="1" ht="28.8" x14ac:dyDescent="0.3">
      <c r="A8" s="6"/>
      <c r="B8" s="7" t="s">
        <v>26</v>
      </c>
      <c r="C8" s="7" t="s">
        <v>3</v>
      </c>
      <c r="D8" s="7" t="s">
        <v>4</v>
      </c>
      <c r="E8" s="7" t="s">
        <v>5</v>
      </c>
      <c r="F8" s="7" t="s">
        <v>9</v>
      </c>
      <c r="G8" s="7" t="s">
        <v>7</v>
      </c>
      <c r="H8" s="7" t="s">
        <v>10</v>
      </c>
      <c r="I8" s="7" t="s">
        <v>8</v>
      </c>
    </row>
    <row r="9" spans="1:9" ht="15" thickBot="1" x14ac:dyDescent="0.35">
      <c r="A9" t="s">
        <v>26</v>
      </c>
      <c r="B9" s="3">
        <v>2980528.0510900002</v>
      </c>
      <c r="C9" s="35">
        <f>+'Exhibit C'!C36</f>
        <v>769830</v>
      </c>
      <c r="D9" s="16">
        <f>+'Exhibit C'!D36</f>
        <v>4790996</v>
      </c>
      <c r="E9" s="16">
        <f>+'Exhibit C'!E36</f>
        <v>4767596</v>
      </c>
      <c r="F9" s="16">
        <v>0</v>
      </c>
      <c r="G9" s="16">
        <v>18400</v>
      </c>
      <c r="H9" s="16">
        <v>5000</v>
      </c>
      <c r="I9" s="16">
        <v>0</v>
      </c>
    </row>
    <row r="10" spans="1:9" ht="15" thickTop="1" x14ac:dyDescent="0.3">
      <c r="A10" t="s">
        <v>55</v>
      </c>
    </row>
    <row r="11" spans="1:9" x14ac:dyDescent="0.3">
      <c r="A11" s="15" t="s">
        <v>35</v>
      </c>
      <c r="D11" s="17">
        <f>+'Exhibit C'!D13</f>
        <v>428940</v>
      </c>
      <c r="E11" s="1">
        <f>+'Exhibit C'!D13</f>
        <v>428940</v>
      </c>
    </row>
    <row r="12" spans="1:9" x14ac:dyDescent="0.3">
      <c r="A12" s="15" t="s">
        <v>132</v>
      </c>
      <c r="D12" s="1">
        <f>+'Exhibit C'!D32</f>
        <v>64000</v>
      </c>
      <c r="E12" s="1">
        <f>+'Exhibit C'!D32</f>
        <v>64000</v>
      </c>
    </row>
    <row r="13" spans="1:9" x14ac:dyDescent="0.3">
      <c r="A13" t="s">
        <v>56</v>
      </c>
      <c r="D13" s="16">
        <f>SUM(D11:D12)</f>
        <v>492940</v>
      </c>
      <c r="E13" s="16">
        <f t="shared" ref="E13:I13" si="0">SUM(E11:E12)</f>
        <v>492940</v>
      </c>
      <c r="F13" s="16">
        <f t="shared" si="0"/>
        <v>0</v>
      </c>
      <c r="G13" s="16">
        <f t="shared" si="0"/>
        <v>0</v>
      </c>
      <c r="H13" s="16">
        <f t="shared" si="0"/>
        <v>0</v>
      </c>
      <c r="I13" s="16">
        <f t="shared" si="0"/>
        <v>0</v>
      </c>
    </row>
    <row r="14" spans="1:9" ht="15" thickBot="1" x14ac:dyDescent="0.35">
      <c r="A14" t="s">
        <v>58</v>
      </c>
      <c r="D14" s="35">
        <f>+D9-D13</f>
        <v>4298056</v>
      </c>
      <c r="E14" s="3">
        <f t="shared" ref="E14:I14" si="1">+E9-E13</f>
        <v>4274656</v>
      </c>
      <c r="F14" s="3">
        <f t="shared" si="1"/>
        <v>0</v>
      </c>
      <c r="G14" s="3">
        <f t="shared" si="1"/>
        <v>18400</v>
      </c>
      <c r="H14" s="3">
        <f t="shared" si="1"/>
        <v>5000</v>
      </c>
      <c r="I14" s="3">
        <f t="shared" si="1"/>
        <v>0</v>
      </c>
    </row>
    <row r="15" spans="1:9" ht="15" thickTop="1" x14ac:dyDescent="0.3"/>
    <row r="16" spans="1:9" x14ac:dyDescent="0.3">
      <c r="A16" t="s">
        <v>57</v>
      </c>
      <c r="C16" s="34">
        <f>+C9/D14</f>
        <v>0.17911120748543063</v>
      </c>
    </row>
    <row r="17" spans="1:9" ht="15" thickBot="1" x14ac:dyDescent="0.35">
      <c r="A17" t="s">
        <v>59</v>
      </c>
      <c r="D17" s="37">
        <f>+D14*$C$16</f>
        <v>769830</v>
      </c>
      <c r="E17" s="37">
        <f t="shared" ref="E17:I17" si="2">+E14*$C$16</f>
        <v>765638.79774484097</v>
      </c>
      <c r="F17" s="37">
        <f t="shared" si="2"/>
        <v>0</v>
      </c>
      <c r="G17" s="37">
        <f t="shared" si="2"/>
        <v>3295.6462177319236</v>
      </c>
      <c r="H17" s="37">
        <f t="shared" si="2"/>
        <v>895.55603742715323</v>
      </c>
      <c r="I17" s="37">
        <f t="shared" si="2"/>
        <v>0</v>
      </c>
    </row>
    <row r="18" spans="1:9" ht="15" thickTop="1" x14ac:dyDescent="0.3"/>
    <row r="20" spans="1:9" ht="23.4" x14ac:dyDescent="0.45">
      <c r="A20" s="23" t="s">
        <v>63</v>
      </c>
    </row>
    <row r="22" spans="1:9" ht="21" x14ac:dyDescent="0.4">
      <c r="A22" s="57" t="s">
        <v>0</v>
      </c>
      <c r="B22" s="57"/>
      <c r="C22" s="57"/>
      <c r="D22" s="57"/>
      <c r="E22" s="57"/>
      <c r="F22" s="57"/>
      <c r="G22" s="57"/>
      <c r="H22" s="57"/>
      <c r="I22" s="57"/>
    </row>
    <row r="23" spans="1:9" ht="21" x14ac:dyDescent="0.4">
      <c r="A23" s="57" t="s">
        <v>53</v>
      </c>
      <c r="B23" s="57"/>
      <c r="C23" s="57"/>
      <c r="D23" s="57"/>
      <c r="E23" s="57"/>
      <c r="F23" s="57"/>
      <c r="G23" s="57"/>
      <c r="H23" s="57"/>
      <c r="I23" s="57"/>
    </row>
    <row r="24" spans="1:9" ht="21" x14ac:dyDescent="0.4">
      <c r="A24" s="57" t="s">
        <v>61</v>
      </c>
      <c r="B24" s="57"/>
      <c r="C24" s="57"/>
      <c r="D24" s="57"/>
      <c r="E24" s="57"/>
      <c r="F24" s="57"/>
      <c r="G24" s="57"/>
      <c r="H24" s="57"/>
      <c r="I24" s="57"/>
    </row>
    <row r="25" spans="1:9" ht="21" x14ac:dyDescent="0.4">
      <c r="A25" s="57" t="s">
        <v>22</v>
      </c>
      <c r="B25" s="57"/>
      <c r="C25" s="57"/>
      <c r="D25" s="57"/>
      <c r="E25" s="57"/>
      <c r="F25" s="57"/>
      <c r="G25" s="57"/>
      <c r="H25" s="57"/>
      <c r="I25" s="57"/>
    </row>
    <row r="28" spans="1:9" s="4" customFormat="1" x14ac:dyDescent="0.3">
      <c r="B28" s="5"/>
      <c r="C28" s="5"/>
      <c r="D28" s="5"/>
      <c r="E28" s="5"/>
      <c r="F28" s="56" t="s">
        <v>6</v>
      </c>
      <c r="G28" s="56"/>
      <c r="H28" s="56"/>
      <c r="I28" s="56"/>
    </row>
    <row r="29" spans="1:9" s="8" customFormat="1" ht="28.8" x14ac:dyDescent="0.3">
      <c r="A29" s="6"/>
      <c r="B29" s="7" t="s">
        <v>26</v>
      </c>
      <c r="C29" s="7" t="s">
        <v>3</v>
      </c>
      <c r="D29" s="7" t="s">
        <v>4</v>
      </c>
      <c r="E29" s="7" t="s">
        <v>5</v>
      </c>
      <c r="F29" s="7" t="s">
        <v>9</v>
      </c>
      <c r="G29" s="7" t="s">
        <v>7</v>
      </c>
      <c r="H29" s="7" t="s">
        <v>10</v>
      </c>
      <c r="I29" s="7" t="s">
        <v>8</v>
      </c>
    </row>
    <row r="30" spans="1:9" s="21" customFormat="1" ht="15" thickBot="1" x14ac:dyDescent="0.35">
      <c r="A30" s="20" t="s">
        <v>30</v>
      </c>
      <c r="B30" s="19"/>
      <c r="C30" s="19"/>
      <c r="D30" s="38">
        <f>+'Exhibit C'!D8</f>
        <v>2570056</v>
      </c>
      <c r="E30" s="22">
        <f>+'Exhibit C'!E8</f>
        <v>2551656</v>
      </c>
      <c r="F30" s="22"/>
      <c r="G30" s="22">
        <f>+'Exhibit C'!G8</f>
        <v>18400</v>
      </c>
      <c r="H30" s="22"/>
      <c r="I30" s="22"/>
    </row>
    <row r="31" spans="1:9" ht="15.6" thickTop="1" thickBot="1" x14ac:dyDescent="0.35">
      <c r="A31" t="s">
        <v>26</v>
      </c>
      <c r="C31" s="36">
        <f>+'Exhibit C'!C36</f>
        <v>769830</v>
      </c>
    </row>
    <row r="32" spans="1:9" ht="15" thickTop="1" x14ac:dyDescent="0.3"/>
    <row r="33" spans="1:9" x14ac:dyDescent="0.3">
      <c r="A33" t="s">
        <v>57</v>
      </c>
      <c r="C33" s="34">
        <f>+C31/D30</f>
        <v>0.29953822017885989</v>
      </c>
    </row>
    <row r="34" spans="1:9" ht="15" thickBot="1" x14ac:dyDescent="0.35">
      <c r="A34" t="s">
        <v>59</v>
      </c>
      <c r="D34" s="18">
        <f>+D30*$C$33</f>
        <v>769829.99999999988</v>
      </c>
      <c r="E34" s="18">
        <f t="shared" ref="E34:I34" si="3">+E30*$C$33</f>
        <v>764318.49674870889</v>
      </c>
      <c r="F34" s="18">
        <f t="shared" si="3"/>
        <v>0</v>
      </c>
      <c r="G34" s="18">
        <f t="shared" si="3"/>
        <v>5511.503251291022</v>
      </c>
      <c r="H34" s="18">
        <f t="shared" si="3"/>
        <v>0</v>
      </c>
      <c r="I34" s="18">
        <f t="shared" si="3"/>
        <v>0</v>
      </c>
    </row>
    <row r="35" spans="1:9" ht="15" thickTop="1" x14ac:dyDescent="0.3"/>
    <row r="36" spans="1:9" x14ac:dyDescent="0.3">
      <c r="A36" t="s">
        <v>62</v>
      </c>
      <c r="D36" s="1">
        <f t="shared" ref="D36:I36" si="4">+D17-D34</f>
        <v>0</v>
      </c>
      <c r="E36" s="1">
        <f t="shared" si="4"/>
        <v>1320.3009961320786</v>
      </c>
      <c r="F36" s="1">
        <f t="shared" si="4"/>
        <v>0</v>
      </c>
      <c r="G36" s="1">
        <f t="shared" si="4"/>
        <v>-2215.8570335590985</v>
      </c>
      <c r="H36" s="1">
        <f t="shared" si="4"/>
        <v>895.55603742715323</v>
      </c>
      <c r="I36" s="1">
        <f t="shared" si="4"/>
        <v>0</v>
      </c>
    </row>
    <row r="38" spans="1:9" x14ac:dyDescent="0.3">
      <c r="A38" t="s">
        <v>96</v>
      </c>
    </row>
    <row r="39" spans="1:9" x14ac:dyDescent="0.3">
      <c r="A39" t="s">
        <v>99</v>
      </c>
    </row>
    <row r="40" spans="1:9" x14ac:dyDescent="0.3">
      <c r="A40" t="s">
        <v>60</v>
      </c>
    </row>
  </sheetData>
  <mergeCells count="10">
    <mergeCell ref="A23:I23"/>
    <mergeCell ref="A24:I24"/>
    <mergeCell ref="A25:I25"/>
    <mergeCell ref="F28:I28"/>
    <mergeCell ref="A1:I1"/>
    <mergeCell ref="A2:I2"/>
    <mergeCell ref="A3:I3"/>
    <mergeCell ref="A4:I4"/>
    <mergeCell ref="F7:I7"/>
    <mergeCell ref="A22:I22"/>
  </mergeCells>
  <pageMargins left="0.45" right="0.45" top="0.75" bottom="0.75" header="0.3" footer="0.3"/>
  <pageSetup scale="98" fitToHeight="0" orientation="landscape" horizontalDpi="1200" verticalDpi="1200" r:id="rId1"/>
  <headerFooter>
    <oddFooter>&amp;A</oddFooter>
  </headerFooter>
  <rowBreaks count="1" manualBreakCount="1">
    <brk id="1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1"/>
  <sheetViews>
    <sheetView zoomScale="125" zoomScaleNormal="125" workbookViewId="0">
      <pane ySplit="5" topLeftCell="A6" activePane="bottomLeft" state="frozen"/>
      <selection pane="bottomLeft" activeCell="A21" sqref="A21"/>
    </sheetView>
  </sheetViews>
  <sheetFormatPr defaultRowHeight="14.4" x14ac:dyDescent="0.3"/>
  <cols>
    <col min="1" max="2" width="15.6640625" customWidth="1"/>
    <col min="3" max="3" width="20.6640625" customWidth="1"/>
    <col min="4" max="4" width="12.5546875" customWidth="1"/>
    <col min="5" max="5" width="10.109375" customWidth="1"/>
    <col min="6" max="6" width="12" customWidth="1"/>
    <col min="7" max="7" width="10.6640625" customWidth="1"/>
    <col min="8" max="8" width="11.6640625" customWidth="1"/>
    <col min="9" max="9" width="12.5546875" customWidth="1"/>
    <col min="10" max="10" width="14.6640625" customWidth="1"/>
    <col min="11" max="11" width="11.109375" customWidth="1"/>
    <col min="12" max="14" width="13.6640625" customWidth="1"/>
    <col min="15" max="61" width="9.109375" style="39"/>
  </cols>
  <sheetData>
    <row r="1" spans="1:14" ht="21" x14ac:dyDescent="0.4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21" x14ac:dyDescent="0.4">
      <c r="A2" s="57" t="s">
        <v>135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21" x14ac:dyDescent="0.4">
      <c r="A3" s="57" t="s">
        <v>107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5" spans="1:14" s="39" customFormat="1" ht="86.4" x14ac:dyDescent="0.3">
      <c r="A5" s="51" t="s">
        <v>106</v>
      </c>
      <c r="B5" s="51" t="s">
        <v>105</v>
      </c>
      <c r="C5" s="51" t="s">
        <v>104</v>
      </c>
      <c r="D5" s="51" t="s">
        <v>145</v>
      </c>
      <c r="E5" s="51" t="s">
        <v>103</v>
      </c>
      <c r="F5" s="51" t="s">
        <v>102</v>
      </c>
      <c r="G5" s="51" t="s">
        <v>134</v>
      </c>
      <c r="H5" s="51" t="s">
        <v>101</v>
      </c>
      <c r="I5" s="51" t="s">
        <v>146</v>
      </c>
      <c r="J5" s="51" t="s">
        <v>136</v>
      </c>
      <c r="K5" s="51" t="s">
        <v>137</v>
      </c>
      <c r="L5" s="51" t="s">
        <v>138</v>
      </c>
      <c r="M5" s="51" t="s">
        <v>139</v>
      </c>
      <c r="N5" s="51" t="s">
        <v>100</v>
      </c>
    </row>
    <row r="6" spans="1:14" s="39" customFormat="1" ht="20.100000000000001" customHeight="1" x14ac:dyDescent="0.3">
      <c r="A6" s="50" t="s">
        <v>143</v>
      </c>
      <c r="B6" s="50" t="s">
        <v>144</v>
      </c>
      <c r="C6" s="50" t="s">
        <v>11</v>
      </c>
      <c r="D6" s="49">
        <v>95000</v>
      </c>
      <c r="E6" s="48">
        <v>42186</v>
      </c>
      <c r="F6" s="48">
        <v>42369</v>
      </c>
      <c r="G6" s="44">
        <f>(F6-E6+1)/366</f>
        <v>0.50273224043715847</v>
      </c>
      <c r="H6" s="47">
        <v>1</v>
      </c>
      <c r="I6" s="46">
        <f t="shared" ref="I6:I7" si="0">(D6/G6)/H6</f>
        <v>188967.39130434784</v>
      </c>
      <c r="J6" s="45">
        <f>D7*0.7</f>
        <v>66500</v>
      </c>
      <c r="K6" s="44">
        <f t="shared" ref="K6:K7" si="1">IF(I6=0,0,J6/I6)</f>
        <v>0.35191256830601092</v>
      </c>
      <c r="L6" s="43">
        <v>183300</v>
      </c>
      <c r="M6" s="42">
        <f t="shared" ref="M6:M7" si="2">L6*K6</f>
        <v>64505.573770491799</v>
      </c>
      <c r="N6" s="41">
        <f t="shared" ref="N6:N7" si="3">IF(J6-M6&lt;0,0,J6-M6)</f>
        <v>1994.4262295082008</v>
      </c>
    </row>
    <row r="7" spans="1:14" s="39" customFormat="1" ht="20.100000000000001" customHeight="1" x14ac:dyDescent="0.3">
      <c r="A7" s="50"/>
      <c r="B7" s="50"/>
      <c r="C7" s="50"/>
      <c r="D7" s="49">
        <v>95000</v>
      </c>
      <c r="E7" s="48">
        <v>42370</v>
      </c>
      <c r="F7" s="48">
        <v>42551</v>
      </c>
      <c r="G7" s="44">
        <f>(F7-E7+1)/366</f>
        <v>0.49726775956284153</v>
      </c>
      <c r="H7" s="47">
        <v>1</v>
      </c>
      <c r="I7" s="46">
        <f t="shared" si="0"/>
        <v>191043.95604395604</v>
      </c>
      <c r="J7" s="45">
        <f>+D7*0.7</f>
        <v>66500</v>
      </c>
      <c r="K7" s="44">
        <f t="shared" si="1"/>
        <v>0.34808743169398909</v>
      </c>
      <c r="L7" s="43">
        <v>183300</v>
      </c>
      <c r="M7" s="42">
        <f t="shared" si="2"/>
        <v>63804.426229508201</v>
      </c>
      <c r="N7" s="41">
        <f t="shared" si="3"/>
        <v>2695.5737704917992</v>
      </c>
    </row>
    <row r="8" spans="1:14" s="39" customFormat="1" ht="20.100000000000001" customHeight="1" x14ac:dyDescent="0.3">
      <c r="A8" s="50"/>
      <c r="B8" s="50"/>
      <c r="C8" s="50"/>
      <c r="D8" s="49"/>
      <c r="E8" s="48"/>
      <c r="F8" s="48"/>
      <c r="G8" s="44"/>
      <c r="H8" s="47"/>
      <c r="I8" s="46"/>
      <c r="J8" s="45"/>
      <c r="K8" s="44"/>
      <c r="L8" s="43"/>
      <c r="M8" s="42"/>
      <c r="N8" s="41"/>
    </row>
    <row r="9" spans="1:14" s="39" customFormat="1" ht="20.100000000000001" customHeight="1" x14ac:dyDescent="0.3">
      <c r="A9" s="50"/>
      <c r="B9" s="50"/>
      <c r="C9" s="50"/>
      <c r="D9" s="49"/>
      <c r="E9" s="48">
        <v>42186</v>
      </c>
      <c r="F9" s="48">
        <v>42369</v>
      </c>
      <c r="G9" s="44">
        <f>(F9-E9+1)/366</f>
        <v>0.50273224043715847</v>
      </c>
      <c r="H9" s="47">
        <v>1</v>
      </c>
      <c r="I9" s="46">
        <f t="shared" ref="I9:I10" si="4">(D9/G9)/H9</f>
        <v>0</v>
      </c>
      <c r="J9" s="45">
        <f>D10*0.7</f>
        <v>0</v>
      </c>
      <c r="K9" s="44">
        <f t="shared" ref="K9:K10" si="5">IF(I9=0,0,J9/I9)</f>
        <v>0</v>
      </c>
      <c r="L9" s="43">
        <v>183300</v>
      </c>
      <c r="M9" s="42">
        <f t="shared" ref="M9:M10" si="6">L9*K9</f>
        <v>0</v>
      </c>
      <c r="N9" s="41">
        <f t="shared" ref="N9:N10" si="7">IF(J9-M9&lt;0,0,J9-M9)</f>
        <v>0</v>
      </c>
    </row>
    <row r="10" spans="1:14" s="39" customFormat="1" ht="20.100000000000001" customHeight="1" x14ac:dyDescent="0.3">
      <c r="A10" s="50"/>
      <c r="B10" s="50"/>
      <c r="C10" s="50"/>
      <c r="D10" s="49"/>
      <c r="E10" s="48">
        <v>42370</v>
      </c>
      <c r="F10" s="48">
        <v>42551</v>
      </c>
      <c r="G10" s="44">
        <f>(F10-E10+1)/366</f>
        <v>0.49726775956284153</v>
      </c>
      <c r="H10" s="47">
        <v>1</v>
      </c>
      <c r="I10" s="46">
        <f t="shared" si="4"/>
        <v>0</v>
      </c>
      <c r="J10" s="45">
        <f>+D10*0.7</f>
        <v>0</v>
      </c>
      <c r="K10" s="44">
        <f t="shared" si="5"/>
        <v>0</v>
      </c>
      <c r="L10" s="43">
        <v>183300</v>
      </c>
      <c r="M10" s="42">
        <f t="shared" si="6"/>
        <v>0</v>
      </c>
      <c r="N10" s="41">
        <f t="shared" si="7"/>
        <v>0</v>
      </c>
    </row>
    <row r="11" spans="1:14" s="39" customFormat="1" ht="20.100000000000001" customHeight="1" x14ac:dyDescent="0.3">
      <c r="A11" s="50"/>
      <c r="B11" s="50"/>
      <c r="C11" s="50"/>
      <c r="D11" s="49"/>
      <c r="E11" s="48"/>
      <c r="F11" s="48"/>
      <c r="G11" s="44"/>
      <c r="H11" s="47"/>
      <c r="I11" s="46"/>
      <c r="J11" s="45"/>
      <c r="K11" s="44"/>
      <c r="L11" s="43"/>
      <c r="M11" s="42"/>
      <c r="N11" s="41"/>
    </row>
    <row r="12" spans="1:14" s="39" customFormat="1" ht="20.100000000000001" customHeight="1" x14ac:dyDescent="0.3">
      <c r="A12" s="50"/>
      <c r="B12" s="50"/>
      <c r="C12" s="50"/>
      <c r="D12" s="49"/>
      <c r="E12" s="48">
        <v>42186</v>
      </c>
      <c r="F12" s="48">
        <v>42369</v>
      </c>
      <c r="G12" s="44">
        <f>(F12-E12+1)/366</f>
        <v>0.50273224043715847</v>
      </c>
      <c r="H12" s="47">
        <v>1</v>
      </c>
      <c r="I12" s="46">
        <f t="shared" ref="I12:I13" si="8">(D12/G12)/H12</f>
        <v>0</v>
      </c>
      <c r="J12" s="45">
        <f>D13*0.7</f>
        <v>0</v>
      </c>
      <c r="K12" s="44">
        <f t="shared" ref="K12:K13" si="9">IF(I12=0,0,J12/I12)</f>
        <v>0</v>
      </c>
      <c r="L12" s="43">
        <v>183300</v>
      </c>
      <c r="M12" s="42">
        <f t="shared" ref="M12:M13" si="10">L12*K12</f>
        <v>0</v>
      </c>
      <c r="N12" s="41">
        <f t="shared" ref="N12:N13" si="11">IF(J12-M12&lt;0,0,J12-M12)</f>
        <v>0</v>
      </c>
    </row>
    <row r="13" spans="1:14" s="39" customFormat="1" ht="20.100000000000001" customHeight="1" x14ac:dyDescent="0.3">
      <c r="A13" s="50"/>
      <c r="B13" s="50"/>
      <c r="C13" s="50"/>
      <c r="D13" s="49"/>
      <c r="E13" s="48">
        <v>42370</v>
      </c>
      <c r="F13" s="48">
        <v>42551</v>
      </c>
      <c r="G13" s="44">
        <f>(F13-E13+1)/366</f>
        <v>0.49726775956284153</v>
      </c>
      <c r="H13" s="47">
        <v>1</v>
      </c>
      <c r="I13" s="46">
        <f t="shared" si="8"/>
        <v>0</v>
      </c>
      <c r="J13" s="45">
        <f>+D13*0.7</f>
        <v>0</v>
      </c>
      <c r="K13" s="44">
        <f t="shared" si="9"/>
        <v>0</v>
      </c>
      <c r="L13" s="43">
        <v>183300</v>
      </c>
      <c r="M13" s="42">
        <f t="shared" si="10"/>
        <v>0</v>
      </c>
      <c r="N13" s="41">
        <f t="shared" si="11"/>
        <v>0</v>
      </c>
    </row>
    <row r="14" spans="1:14" s="39" customFormat="1" ht="20.100000000000001" customHeight="1" x14ac:dyDescent="0.3">
      <c r="A14" s="50"/>
      <c r="B14" s="50"/>
      <c r="C14" s="50"/>
      <c r="D14" s="49"/>
      <c r="E14" s="48"/>
      <c r="F14" s="48"/>
      <c r="G14" s="44"/>
      <c r="H14" s="47"/>
      <c r="I14" s="46"/>
      <c r="J14" s="45"/>
      <c r="K14" s="44"/>
      <c r="L14" s="43"/>
      <c r="M14" s="42"/>
      <c r="N14" s="41"/>
    </row>
    <row r="15" spans="1:14" s="39" customFormat="1" ht="20.100000000000001" customHeight="1" x14ac:dyDescent="0.3">
      <c r="A15" s="50"/>
      <c r="B15" s="50"/>
      <c r="C15" s="50"/>
      <c r="D15" s="49"/>
      <c r="E15" s="48">
        <v>42186</v>
      </c>
      <c r="F15" s="48">
        <v>42369</v>
      </c>
      <c r="G15" s="44">
        <f>(F15-E15+1)/366</f>
        <v>0.50273224043715847</v>
      </c>
      <c r="H15" s="47">
        <v>1</v>
      </c>
      <c r="I15" s="46">
        <f t="shared" ref="I15:I16" si="12">(D15/G15)/H15</f>
        <v>0</v>
      </c>
      <c r="J15" s="45">
        <f>D16*0.7</f>
        <v>0</v>
      </c>
      <c r="K15" s="44">
        <f t="shared" ref="K15:K16" si="13">IF(I15=0,0,J15/I15)</f>
        <v>0</v>
      </c>
      <c r="L15" s="43">
        <v>183300</v>
      </c>
      <c r="M15" s="42">
        <f t="shared" ref="M15:M16" si="14">L15*K15</f>
        <v>0</v>
      </c>
      <c r="N15" s="41">
        <f t="shared" ref="N15:N16" si="15">IF(J15-M15&lt;0,0,J15-M15)</f>
        <v>0</v>
      </c>
    </row>
    <row r="16" spans="1:14" s="39" customFormat="1" ht="20.100000000000001" customHeight="1" x14ac:dyDescent="0.3">
      <c r="A16" s="50"/>
      <c r="B16" s="50"/>
      <c r="C16" s="50"/>
      <c r="D16" s="49"/>
      <c r="E16" s="48">
        <v>42370</v>
      </c>
      <c r="F16" s="48">
        <v>42551</v>
      </c>
      <c r="G16" s="44">
        <f>(F16-E16+1)/366</f>
        <v>0.49726775956284153</v>
      </c>
      <c r="H16" s="47">
        <v>1</v>
      </c>
      <c r="I16" s="46">
        <f t="shared" si="12"/>
        <v>0</v>
      </c>
      <c r="J16" s="45">
        <f>+D16*0.7</f>
        <v>0</v>
      </c>
      <c r="K16" s="44">
        <f t="shared" si="13"/>
        <v>0</v>
      </c>
      <c r="L16" s="43">
        <v>183300</v>
      </c>
      <c r="M16" s="42">
        <f t="shared" si="14"/>
        <v>0</v>
      </c>
      <c r="N16" s="41">
        <f t="shared" si="15"/>
        <v>0</v>
      </c>
    </row>
    <row r="18" spans="1:14" x14ac:dyDescent="0.3">
      <c r="A18" t="s">
        <v>141</v>
      </c>
    </row>
    <row r="19" spans="1:14" x14ac:dyDescent="0.3">
      <c r="A19" t="s">
        <v>142</v>
      </c>
    </row>
    <row r="20" spans="1:14" s="39" customFormat="1" ht="15" customHeight="1" x14ac:dyDescent="0.3">
      <c r="A20" t="s">
        <v>140</v>
      </c>
      <c r="B20" s="40"/>
      <c r="C20" s="40"/>
      <c r="D20" s="40"/>
      <c r="E20" s="40"/>
      <c r="F20" s="40"/>
      <c r="G20" s="40"/>
      <c r="H20" s="40"/>
      <c r="I20" s="40"/>
      <c r="J20"/>
      <c r="K20"/>
      <c r="L20"/>
      <c r="M20"/>
      <c r="N20"/>
    </row>
    <row r="21" spans="1:14" x14ac:dyDescent="0.3">
      <c r="A21" t="s">
        <v>148</v>
      </c>
    </row>
  </sheetData>
  <mergeCells count="3">
    <mergeCell ref="A1:N1"/>
    <mergeCell ref="A2:N2"/>
    <mergeCell ref="A3:N3"/>
  </mergeCells>
  <conditionalFormatting sqref="I6:I8 I11 I14">
    <cfRule type="cellIs" dxfId="7" priority="8" operator="greaterThan">
      <formula>179700</formula>
    </cfRule>
  </conditionalFormatting>
  <conditionalFormatting sqref="N6:N8 N11 N14">
    <cfRule type="cellIs" dxfId="6" priority="7" operator="greaterThan">
      <formula>0</formula>
    </cfRule>
  </conditionalFormatting>
  <conditionalFormatting sqref="N15:N16">
    <cfRule type="cellIs" dxfId="5" priority="1" operator="greaterThan">
      <formula>0</formula>
    </cfRule>
  </conditionalFormatting>
  <conditionalFormatting sqref="I9:I10">
    <cfRule type="cellIs" dxfId="4" priority="6" operator="greaterThan">
      <formula>179700</formula>
    </cfRule>
  </conditionalFormatting>
  <conditionalFormatting sqref="N9:N10">
    <cfRule type="cellIs" dxfId="3" priority="5" operator="greaterThan">
      <formula>0</formula>
    </cfRule>
  </conditionalFormatting>
  <conditionalFormatting sqref="I12:I13">
    <cfRule type="cellIs" dxfId="2" priority="4" operator="greaterThan">
      <formula>179700</formula>
    </cfRule>
  </conditionalFormatting>
  <conditionalFormatting sqref="N12:N13">
    <cfRule type="cellIs" dxfId="1" priority="3" operator="greaterThan">
      <formula>0</formula>
    </cfRule>
  </conditionalFormatting>
  <conditionalFormatting sqref="I15:I16">
    <cfRule type="cellIs" dxfId="0" priority="2" operator="greaterThan">
      <formula>179700</formula>
    </cfRule>
  </conditionalFormatting>
  <pageMargins left="0.25" right="0.15" top="0.5" bottom="0.5" header="0.3" footer="0.3"/>
  <pageSetup paperSize="5" scale="90" fitToHeight="15" orientation="landscape" r:id="rId1"/>
  <headerFooter>
    <oddHeader>&amp;CCalendar Year 2010 ETA Salary Cap Calculation</oddHeader>
    <oddFooter>&amp;L&amp;"Arial,Regular"&amp;F&amp;R&amp;"Arial,Regular"Page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="150" zoomScaleNormal="150" workbookViewId="0">
      <selection sqref="A1:H1"/>
    </sheetView>
  </sheetViews>
  <sheetFormatPr defaultRowHeight="14.4" x14ac:dyDescent="0.3"/>
  <cols>
    <col min="1" max="1" width="31.5546875" customWidth="1"/>
    <col min="2" max="2" width="11.33203125" customWidth="1"/>
    <col min="3" max="3" width="20.5546875" bestFit="1" customWidth="1"/>
    <col min="4" max="4" width="16.109375" customWidth="1"/>
    <col min="5" max="5" width="20.33203125" customWidth="1"/>
    <col min="6" max="6" width="17.5546875" customWidth="1"/>
    <col min="7" max="7" width="15.33203125" customWidth="1"/>
    <col min="8" max="8" width="18.6640625" customWidth="1"/>
  </cols>
  <sheetData>
    <row r="1" spans="1:9" ht="21" x14ac:dyDescent="0.4">
      <c r="A1" s="57" t="s">
        <v>0</v>
      </c>
      <c r="B1" s="57"/>
      <c r="C1" s="57"/>
      <c r="D1" s="57"/>
      <c r="E1" s="57"/>
      <c r="F1" s="57"/>
      <c r="G1" s="57"/>
      <c r="H1" s="57"/>
      <c r="I1" s="30"/>
    </row>
    <row r="2" spans="1:9" ht="21" x14ac:dyDescent="0.4">
      <c r="A2" s="57" t="s">
        <v>64</v>
      </c>
      <c r="B2" s="57"/>
      <c r="C2" s="57"/>
      <c r="D2" s="57"/>
      <c r="E2" s="57"/>
      <c r="F2" s="57"/>
      <c r="G2" s="57"/>
      <c r="H2" s="57"/>
      <c r="I2" s="30"/>
    </row>
    <row r="3" spans="1:9" ht="21" x14ac:dyDescent="0.4">
      <c r="A3" s="57" t="s">
        <v>65</v>
      </c>
      <c r="B3" s="57"/>
      <c r="C3" s="57"/>
      <c r="D3" s="57"/>
      <c r="E3" s="57"/>
      <c r="F3" s="57"/>
      <c r="G3" s="57"/>
      <c r="H3" s="57"/>
      <c r="I3" s="30"/>
    </row>
    <row r="5" spans="1:9" s="8" customFormat="1" ht="32.25" customHeight="1" x14ac:dyDescent="0.3">
      <c r="A5" s="26" t="s">
        <v>66</v>
      </c>
      <c r="B5" s="26" t="s">
        <v>67</v>
      </c>
      <c r="C5" s="26" t="s">
        <v>68</v>
      </c>
      <c r="D5" s="26" t="s">
        <v>69</v>
      </c>
      <c r="E5" s="26" t="s">
        <v>70</v>
      </c>
      <c r="F5" s="26" t="s">
        <v>71</v>
      </c>
      <c r="G5" s="26" t="s">
        <v>72</v>
      </c>
      <c r="H5" s="26" t="s">
        <v>73</v>
      </c>
    </row>
    <row r="6" spans="1:9" x14ac:dyDescent="0.3">
      <c r="A6" s="27" t="s">
        <v>74</v>
      </c>
      <c r="B6" s="28" t="s">
        <v>75</v>
      </c>
      <c r="C6" s="27" t="s">
        <v>76</v>
      </c>
      <c r="D6" s="29">
        <v>50000</v>
      </c>
      <c r="E6" s="27" t="s">
        <v>89</v>
      </c>
      <c r="F6" s="28" t="s">
        <v>78</v>
      </c>
      <c r="G6" s="28" t="s">
        <v>79</v>
      </c>
      <c r="H6" s="27"/>
    </row>
    <row r="7" spans="1:9" x14ac:dyDescent="0.3">
      <c r="A7" s="27" t="s">
        <v>74</v>
      </c>
      <c r="B7" s="28" t="s">
        <v>80</v>
      </c>
      <c r="C7" s="27" t="s">
        <v>81</v>
      </c>
      <c r="D7" s="29">
        <v>3000</v>
      </c>
      <c r="E7" s="27" t="s">
        <v>86</v>
      </c>
      <c r="F7" s="28" t="s">
        <v>78</v>
      </c>
      <c r="G7" s="28" t="s">
        <v>79</v>
      </c>
      <c r="H7" s="27"/>
    </row>
    <row r="8" spans="1:9" x14ac:dyDescent="0.3">
      <c r="A8" s="27" t="s">
        <v>82</v>
      </c>
      <c r="B8" s="28" t="s">
        <v>83</v>
      </c>
      <c r="C8" s="27" t="s">
        <v>84</v>
      </c>
      <c r="D8" s="29">
        <v>100000</v>
      </c>
      <c r="E8" s="27" t="s">
        <v>85</v>
      </c>
      <c r="F8" s="28" t="s">
        <v>87</v>
      </c>
      <c r="G8" s="28" t="s">
        <v>79</v>
      </c>
      <c r="H8" s="27"/>
    </row>
    <row r="9" spans="1:9" x14ac:dyDescent="0.3">
      <c r="A9" s="27" t="s">
        <v>94</v>
      </c>
      <c r="B9" s="28"/>
      <c r="C9" s="27" t="s">
        <v>92</v>
      </c>
      <c r="D9" s="29">
        <v>23000</v>
      </c>
      <c r="E9" s="27" t="s">
        <v>93</v>
      </c>
      <c r="F9" s="28" t="s">
        <v>78</v>
      </c>
      <c r="G9" s="28" t="s">
        <v>79</v>
      </c>
      <c r="H9" s="27"/>
    </row>
    <row r="10" spans="1:9" x14ac:dyDescent="0.3">
      <c r="A10" s="27" t="s">
        <v>74</v>
      </c>
      <c r="B10" s="28" t="s">
        <v>75</v>
      </c>
      <c r="C10" s="27" t="s">
        <v>88</v>
      </c>
      <c r="D10" s="29">
        <v>10000</v>
      </c>
      <c r="E10" s="27" t="s">
        <v>77</v>
      </c>
      <c r="F10" s="28" t="s">
        <v>78</v>
      </c>
      <c r="G10" s="28" t="s">
        <v>79</v>
      </c>
      <c r="H10" s="27" t="s">
        <v>90</v>
      </c>
    </row>
    <row r="11" spans="1:9" x14ac:dyDescent="0.3">
      <c r="B11" s="24"/>
      <c r="D11" s="25"/>
      <c r="F11" s="24"/>
      <c r="G11" s="24"/>
    </row>
    <row r="12" spans="1:9" x14ac:dyDescent="0.3">
      <c r="A12" t="s">
        <v>91</v>
      </c>
      <c r="B12" s="24"/>
      <c r="D12" s="25"/>
      <c r="F12" s="24"/>
      <c r="G12" s="24"/>
    </row>
    <row r="13" spans="1:9" x14ac:dyDescent="0.3">
      <c r="B13" s="24"/>
      <c r="F13" s="24"/>
      <c r="G13" s="24"/>
    </row>
    <row r="14" spans="1:9" x14ac:dyDescent="0.3">
      <c r="F14" s="24"/>
      <c r="G14" s="24"/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zoomScale="150" zoomScaleNormal="150" workbookViewId="0">
      <selection sqref="A1:O1"/>
    </sheetView>
  </sheetViews>
  <sheetFormatPr defaultRowHeight="14.4" x14ac:dyDescent="0.3"/>
  <cols>
    <col min="1" max="1" width="20.88671875" bestFit="1" customWidth="1"/>
    <col min="2" max="2" width="7.88671875" style="1" bestFit="1" customWidth="1"/>
    <col min="3" max="11" width="7.44140625" style="1" bestFit="1" customWidth="1"/>
    <col min="12" max="12" width="8" style="1" bestFit="1" customWidth="1"/>
    <col min="13" max="14" width="7.44140625" style="1" bestFit="1" customWidth="1"/>
    <col min="15" max="15" width="8.33203125" style="1" bestFit="1" customWidth="1"/>
  </cols>
  <sheetData>
    <row r="1" spans="1:15" ht="21" x14ac:dyDescent="0.4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15" ht="21" x14ac:dyDescent="0.4">
      <c r="A2" s="57" t="s">
        <v>108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ht="21" x14ac:dyDescent="0.4">
      <c r="A3" s="57" t="s">
        <v>61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5" spans="1:15" s="52" customFormat="1" x14ac:dyDescent="0.3">
      <c r="B5" s="31" t="s">
        <v>121</v>
      </c>
      <c r="C5" s="31" t="s">
        <v>109</v>
      </c>
      <c r="D5" s="31" t="s">
        <v>110</v>
      </c>
      <c r="E5" s="31" t="s">
        <v>111</v>
      </c>
      <c r="F5" s="31" t="s">
        <v>112</v>
      </c>
      <c r="G5" s="31" t="s">
        <v>113</v>
      </c>
      <c r="H5" s="31" t="s">
        <v>114</v>
      </c>
      <c r="I5" s="31" t="s">
        <v>115</v>
      </c>
      <c r="J5" s="31" t="s">
        <v>116</v>
      </c>
      <c r="K5" s="31" t="s">
        <v>117</v>
      </c>
      <c r="L5" s="31" t="s">
        <v>127</v>
      </c>
      <c r="M5" s="31" t="s">
        <v>118</v>
      </c>
      <c r="N5" s="31" t="s">
        <v>119</v>
      </c>
      <c r="O5" s="31" t="s">
        <v>120</v>
      </c>
    </row>
    <row r="6" spans="1:15" x14ac:dyDescent="0.3">
      <c r="A6" t="s">
        <v>122</v>
      </c>
      <c r="B6" s="54">
        <v>57694</v>
      </c>
      <c r="O6" s="1">
        <f>SUM(B6:N6)</f>
        <v>57694</v>
      </c>
    </row>
    <row r="8" spans="1:15" x14ac:dyDescent="0.3">
      <c r="A8" t="s">
        <v>123</v>
      </c>
    </row>
    <row r="9" spans="1:15" x14ac:dyDescent="0.3">
      <c r="A9" s="53" t="s">
        <v>124</v>
      </c>
      <c r="C9" s="1">
        <v>34963</v>
      </c>
      <c r="D9" s="1">
        <v>17253</v>
      </c>
      <c r="E9" s="1">
        <v>17490</v>
      </c>
      <c r="F9" s="1">
        <v>8678</v>
      </c>
      <c r="G9" s="1">
        <v>22734</v>
      </c>
      <c r="H9" s="1">
        <v>17162</v>
      </c>
      <c r="I9" s="1">
        <v>8542</v>
      </c>
      <c r="J9" s="1">
        <v>8603</v>
      </c>
      <c r="K9" s="1">
        <v>3255</v>
      </c>
      <c r="L9" s="1">
        <v>8722</v>
      </c>
      <c r="M9" s="1">
        <v>17448</v>
      </c>
      <c r="N9" s="1">
        <v>8435</v>
      </c>
      <c r="O9" s="1">
        <f>SUM(B9:N9)</f>
        <v>173285</v>
      </c>
    </row>
    <row r="10" spans="1:15" x14ac:dyDescent="0.3">
      <c r="A10" t="s">
        <v>149</v>
      </c>
      <c r="C10" s="55">
        <f>+'Exhibit D'!$C$33</f>
        <v>0.29953822017885989</v>
      </c>
      <c r="D10" s="55">
        <f>+'Exhibit D'!$C$33</f>
        <v>0.29953822017885989</v>
      </c>
      <c r="E10" s="55">
        <f>+'Exhibit D'!$C$33</f>
        <v>0.29953822017885989</v>
      </c>
      <c r="F10" s="55">
        <f>+'Exhibit D'!$C$33</f>
        <v>0.29953822017885989</v>
      </c>
      <c r="G10" s="55">
        <f>+'Exhibit D'!$C$33</f>
        <v>0.29953822017885989</v>
      </c>
      <c r="H10" s="55">
        <f>+'Exhibit D'!$C$33</f>
        <v>0.29953822017885989</v>
      </c>
      <c r="I10" s="55">
        <f>+'Exhibit D'!$C$33</f>
        <v>0.29953822017885989</v>
      </c>
      <c r="J10" s="55">
        <f>+'Exhibit D'!$C$33</f>
        <v>0.29953822017885989</v>
      </c>
      <c r="K10" s="55">
        <f>+'Exhibit D'!$C$33</f>
        <v>0.29953822017885989</v>
      </c>
      <c r="L10" s="55">
        <f>+'Exhibit D'!$C$33</f>
        <v>0.29953822017885989</v>
      </c>
      <c r="M10" s="55">
        <f>+'Exhibit D'!$C$33</f>
        <v>0.29953822017885989</v>
      </c>
      <c r="N10" s="55">
        <f>+'Exhibit D'!$C$33</f>
        <v>0.29953822017885989</v>
      </c>
    </row>
    <row r="11" spans="1:15" x14ac:dyDescent="0.3">
      <c r="A11" t="s">
        <v>125</v>
      </c>
      <c r="C11" s="1">
        <f>+C9*C10</f>
        <v>10472.754792113479</v>
      </c>
      <c r="D11" s="1">
        <f t="shared" ref="D11:N11" si="0">+D9*D10</f>
        <v>5167.9329127458695</v>
      </c>
      <c r="E11" s="1">
        <f t="shared" si="0"/>
        <v>5238.9234709282591</v>
      </c>
      <c r="F11" s="1">
        <f t="shared" si="0"/>
        <v>2599.3926747121463</v>
      </c>
      <c r="G11" s="1">
        <f t="shared" si="0"/>
        <v>6809.7018975462006</v>
      </c>
      <c r="H11" s="1">
        <f t="shared" si="0"/>
        <v>5140.6749347095938</v>
      </c>
      <c r="I11" s="1">
        <f t="shared" si="0"/>
        <v>2558.6554767678213</v>
      </c>
      <c r="J11" s="1">
        <f t="shared" si="0"/>
        <v>2576.9273081987317</v>
      </c>
      <c r="K11" s="1">
        <f t="shared" si="0"/>
        <v>974.99690668218898</v>
      </c>
      <c r="L11" s="1">
        <f t="shared" si="0"/>
        <v>2612.5723564000159</v>
      </c>
      <c r="M11" s="1">
        <f t="shared" si="0"/>
        <v>5226.3428656807473</v>
      </c>
      <c r="N11" s="1">
        <f t="shared" si="0"/>
        <v>2526.6048872086831</v>
      </c>
      <c r="O11" s="54">
        <f>SUM(B11:N11)</f>
        <v>51905.48048369374</v>
      </c>
    </row>
    <row r="13" spans="1:15" x14ac:dyDescent="0.3">
      <c r="A13" t="s">
        <v>126</v>
      </c>
      <c r="B13" s="54">
        <f>+O11-B6</f>
        <v>-5788.5195163062599</v>
      </c>
    </row>
  </sheetData>
  <mergeCells count="3">
    <mergeCell ref="A1:O1"/>
    <mergeCell ref="A2:O2"/>
    <mergeCell ref="A3:O3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Exhibit B</vt:lpstr>
      <vt:lpstr>Exhibit C</vt:lpstr>
      <vt:lpstr>Exhibit D</vt:lpstr>
      <vt:lpstr>Exhibit E - ETA Salary Cap Calc</vt:lpstr>
      <vt:lpstr>Exhibit F</vt:lpstr>
      <vt:lpstr>ICR Applied</vt:lpstr>
      <vt:lpstr>'Exhibit E - ETA Salary Cap Calc'!Print_Area</vt:lpstr>
      <vt:lpstr>'Exhibit E - ETA Salary Cap Calc'!Print_Titles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Modling</dc:creator>
  <cp:lastModifiedBy>Womack, Caroline (Tisha) B.</cp:lastModifiedBy>
  <cp:lastPrinted>2015-03-05T13:54:45Z</cp:lastPrinted>
  <dcterms:created xsi:type="dcterms:W3CDTF">2015-03-03T17:42:44Z</dcterms:created>
  <dcterms:modified xsi:type="dcterms:W3CDTF">2015-05-15T17:00:28Z</dcterms:modified>
</cp:coreProperties>
</file>