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Calendar Year 2017" sheetId="1" r:id="rId1"/>
    <sheet name="Calendar Year 2015-2016" sheetId="2" r:id="rId2"/>
    <sheet name="Calendar Year 2014" sheetId="3" r:id="rId3"/>
    <sheet name="Calendar Year 2013" sheetId="4" r:id="rId4"/>
    <sheet name="Calendar Year 2012" sheetId="5" r:id="rId5"/>
    <sheet name="Calendar Year 2011" sheetId="6" r:id="rId6"/>
    <sheet name="Calendar Year 2010" sheetId="7" r:id="rId7"/>
    <sheet name="Calendar Year 2009" sheetId="8" r:id="rId8"/>
    <sheet name="Calendar Year 2008" sheetId="9" r:id="rId9"/>
    <sheet name="Calendar Year 2006" sheetId="10" r:id="rId10"/>
    <sheet name="Calendar Year 2007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JAMESCL</author>
  </authors>
  <commentLis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10.xml><?xml version="1.0" encoding="utf-8"?>
<comments xmlns="http://schemas.openxmlformats.org/spreadsheetml/2006/main">
  <authors>
    <author>JAMESCL</author>
  </authors>
  <commentList>
    <comment ref="A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11.xml><?xml version="1.0" encoding="utf-8"?>
<comments xmlns="http://schemas.openxmlformats.org/spreadsheetml/2006/main">
  <authors>
    <author>JAMESCL</author>
  </authors>
  <commentList>
    <comment ref="A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2.xml><?xml version="1.0" encoding="utf-8"?>
<comments xmlns="http://schemas.openxmlformats.org/spreadsheetml/2006/main">
  <authors>
    <author>JAMESCL</author>
  </authors>
  <commentLis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3.xml><?xml version="1.0" encoding="utf-8"?>
<comments xmlns="http://schemas.openxmlformats.org/spreadsheetml/2006/main">
  <authors>
    <author>JAMESCL</author>
  </authors>
  <commentLis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4.xml><?xml version="1.0" encoding="utf-8"?>
<comments xmlns="http://schemas.openxmlformats.org/spreadsheetml/2006/main">
  <authors>
    <author>JAMESCL</author>
  </authors>
  <commentLis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5.xml><?xml version="1.0" encoding="utf-8"?>
<comments xmlns="http://schemas.openxmlformats.org/spreadsheetml/2006/main">
  <authors>
    <author>JAMESCL</author>
  </authors>
  <commentLis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6.xml><?xml version="1.0" encoding="utf-8"?>
<comments xmlns="http://schemas.openxmlformats.org/spreadsheetml/2006/main">
  <authors>
    <author>JAMESCL</author>
  </authors>
  <commentLis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7.xml><?xml version="1.0" encoding="utf-8"?>
<comments xmlns="http://schemas.openxmlformats.org/spreadsheetml/2006/main">
  <authors>
    <author>JAMESCL</author>
  </authors>
  <commentList>
    <comment ref="A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8.xml><?xml version="1.0" encoding="utf-8"?>
<comments xmlns="http://schemas.openxmlformats.org/spreadsheetml/2006/main">
  <authors>
    <author>JAMESCL</author>
  </authors>
  <commentList>
    <comment ref="A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comments9.xml><?xml version="1.0" encoding="utf-8"?>
<comments xmlns="http://schemas.openxmlformats.org/spreadsheetml/2006/main">
  <authors>
    <author>JAMESCL</author>
  </authors>
  <commentList>
    <comment ref="A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North HUB, South HUB, Central Office
</t>
        </r>
      </text>
    </comment>
    <comment ref="A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Milton, Pensacola</t>
        </r>
      </text>
    </comment>
    <comment ref="A1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Walton Beach</t>
        </r>
      </text>
    </comment>
    <comment ref="A1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Marianna</t>
        </r>
      </text>
    </comment>
    <comment ref="A1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Panama City</t>
        </r>
      </text>
    </comment>
    <comment ref="A1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Tallahassee</t>
        </r>
      </text>
    </comment>
    <comment ref="A1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Jasper, Jefferson, Lafayette, Madison, Perry, Suwannee</t>
        </r>
      </text>
    </comment>
    <comment ref="A1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 City, Old Town</t>
        </r>
      </text>
    </comment>
    <comment ref="A1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Fernandina Beach, Gateway Worksource Career Ctr, Jacksonville Downtown, Jacksonville Southside, Orange Park, Palatka, St.  Augustine</t>
        </r>
      </text>
    </comment>
    <comment ref="A1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Gainesville</t>
        </r>
      </text>
    </comment>
    <comment ref="A1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Ocala</t>
        </r>
      </text>
    </comment>
    <comment ref="A1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Daytona Beach, Deland, Palm Coast One Stop Center</t>
        </r>
      </text>
    </comment>
    <comment ref="A2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East Orange County WCF, Lake/Sumter County WCF. Osceola County WCF, Seminole County WCF  </t>
        </r>
      </text>
    </comment>
    <comment ref="A2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Cocoa, Melbourne/Palm Bay, Titusville</t>
        </r>
      </text>
    </comment>
    <comment ref="A2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Clearwater, Pinellas Park, St. Petersburg, Tarpon Spring </t>
        </r>
      </text>
    </comment>
    <comment ref="A23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Brandon, Plant City, Tampa</t>
        </r>
      </text>
    </comment>
    <comment ref="A24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Brooksville, Dade City, West Pasco</t>
        </r>
      </text>
    </comment>
    <comment ref="A25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Lakeland South, Winter Haven</t>
        </r>
      </text>
    </comment>
    <comment ref="A26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Bradenton, Sarasota, Venice</t>
        </r>
      </text>
    </comment>
    <comment ref="A27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Sebring</t>
        </r>
      </text>
    </comment>
    <comment ref="A28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 Pierce, Port St. Lucie, Stuart, Vero Beach</t>
        </r>
      </text>
    </comment>
    <comment ref="A29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Belle Glade, Boynton Beach, Riviera Beach</t>
        </r>
      </text>
    </comment>
    <comment ref="A30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Ft. Lauderdale, North Broward, South Broward</t>
        </r>
      </text>
    </comment>
    <comment ref="A31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Carol City, Hialeah Downtown, Hialeah Gardens, Homestead, Key West, Little Havana #2, Miami Beach, Miami Northside, West Dade, Miami Beach, Perrine</t>
        </r>
      </text>
    </comment>
    <comment ref="A32" authorId="0">
      <text>
        <r>
          <rPr>
            <b/>
            <sz val="8"/>
            <rFont val="Tahoma"/>
            <family val="2"/>
          </rPr>
          <t>JAMESCL:</t>
        </r>
        <r>
          <rPr>
            <sz val="8"/>
            <rFont val="Tahoma"/>
            <family val="2"/>
          </rPr>
          <t xml:space="preserve">
Clewiston, Ft. Myers, Immokalee, Naples, Port Charlotte</t>
        </r>
      </text>
    </comment>
  </commentList>
</comments>
</file>

<file path=xl/sharedStrings.xml><?xml version="1.0" encoding="utf-8"?>
<sst xmlns="http://schemas.openxmlformats.org/spreadsheetml/2006/main" count="713" uniqueCount="637">
  <si>
    <t>RWB</t>
  </si>
  <si>
    <t>Total</t>
  </si>
  <si>
    <t xml:space="preserve"> </t>
  </si>
  <si>
    <t>Jan 06 06</t>
  </si>
  <si>
    <t>Jan 13 06</t>
  </si>
  <si>
    <t>Jan 27 06</t>
  </si>
  <si>
    <t>Feb 03 06</t>
  </si>
  <si>
    <t>Feb 10 06</t>
  </si>
  <si>
    <t>Feb 17 06</t>
  </si>
  <si>
    <t>Feb 24 06</t>
  </si>
  <si>
    <t>Mar 03 06</t>
  </si>
  <si>
    <t>Mar 10 06</t>
  </si>
  <si>
    <t>Mar 17 06</t>
  </si>
  <si>
    <t>Mar 24 06</t>
  </si>
  <si>
    <t>Mar 31 06</t>
  </si>
  <si>
    <t>Apr 07 06</t>
  </si>
  <si>
    <t>Apr 21 06</t>
  </si>
  <si>
    <t>Apr 28 06</t>
  </si>
  <si>
    <t>May 05  06</t>
  </si>
  <si>
    <t>May 12 06</t>
  </si>
  <si>
    <t>May 19 06</t>
  </si>
  <si>
    <t>Jun 16 05</t>
  </si>
  <si>
    <t>Jun 09 06</t>
  </si>
  <si>
    <t>Jun 02 06</t>
  </si>
  <si>
    <t>Jun 23 06</t>
  </si>
  <si>
    <t>Jun 30 06</t>
  </si>
  <si>
    <t>July 7 06</t>
  </si>
  <si>
    <t>July 14 06</t>
  </si>
  <si>
    <t>July 21 06</t>
  </si>
  <si>
    <t>July 28 06</t>
  </si>
  <si>
    <t>Aug 04 06</t>
  </si>
  <si>
    <t>Aug 11 06</t>
  </si>
  <si>
    <t>Aug 18 06</t>
  </si>
  <si>
    <t>Aug 25 06</t>
  </si>
  <si>
    <t>Sept 01 06</t>
  </si>
  <si>
    <t>Sept 0806</t>
  </si>
  <si>
    <t>Sept 15 06</t>
  </si>
  <si>
    <t>Sept 22 06</t>
  </si>
  <si>
    <t>Sept 29 06</t>
  </si>
  <si>
    <t>Oct 06 06</t>
  </si>
  <si>
    <t>Oct 13 06</t>
  </si>
  <si>
    <t>Oct 20 06</t>
  </si>
  <si>
    <t>Oct 27 06</t>
  </si>
  <si>
    <t>Nov 17 06</t>
  </si>
  <si>
    <t>Nov 3 06</t>
  </si>
  <si>
    <t>Nov 10 06</t>
  </si>
  <si>
    <t>Nov 24 06</t>
  </si>
  <si>
    <t>Dec 01 06</t>
  </si>
  <si>
    <t>Dec 08 06</t>
  </si>
  <si>
    <t>Dec 15 06</t>
  </si>
  <si>
    <t>Dec 22 06</t>
  </si>
  <si>
    <t>Dec 29 06</t>
  </si>
  <si>
    <t>Jan 05 07</t>
  </si>
  <si>
    <t>Jan 12 07</t>
  </si>
  <si>
    <t>Jan 19 07</t>
  </si>
  <si>
    <t>Jan 26 07</t>
  </si>
  <si>
    <t>Feb 02 07</t>
  </si>
  <si>
    <t>Feb 09 07</t>
  </si>
  <si>
    <t>Feb 16 07</t>
  </si>
  <si>
    <t>Feb 23 07</t>
  </si>
  <si>
    <t>Mar 02 07</t>
  </si>
  <si>
    <t>Mar 09 07</t>
  </si>
  <si>
    <t>Mar 16 07</t>
  </si>
  <si>
    <t>Mar 23 07</t>
  </si>
  <si>
    <t>Mar 30 07</t>
  </si>
  <si>
    <t>Apr 06 07</t>
  </si>
  <si>
    <t>Apr 20 07</t>
  </si>
  <si>
    <t>Apr 13 07</t>
  </si>
  <si>
    <t>Apr 27 07</t>
  </si>
  <si>
    <t>May 4 07</t>
  </si>
  <si>
    <t>May 11 07</t>
  </si>
  <si>
    <t>May 18 07</t>
  </si>
  <si>
    <t>May 25 07</t>
  </si>
  <si>
    <t>June 1 07</t>
  </si>
  <si>
    <t>June 08 07</t>
  </si>
  <si>
    <t>June 15 07</t>
  </si>
  <si>
    <t>June 22 07</t>
  </si>
  <si>
    <t>June 29 07</t>
  </si>
  <si>
    <t>July 6 07</t>
  </si>
  <si>
    <t>July 13 07</t>
  </si>
  <si>
    <t>July 20 07</t>
  </si>
  <si>
    <t>July 27 07</t>
  </si>
  <si>
    <t>Aug 03 07</t>
  </si>
  <si>
    <t>Aug 10 07</t>
  </si>
  <si>
    <t>Aug 17 07</t>
  </si>
  <si>
    <t>Aug 24 07</t>
  </si>
  <si>
    <t>Aug 31 07</t>
  </si>
  <si>
    <t>Sept 7 07</t>
  </si>
  <si>
    <t>Sept 14 07</t>
  </si>
  <si>
    <t>Sept 21 07</t>
  </si>
  <si>
    <t>Sept 28 07</t>
  </si>
  <si>
    <t>Oct 05 07</t>
  </si>
  <si>
    <t>Oct 12 07</t>
  </si>
  <si>
    <t>Oct 19 07</t>
  </si>
  <si>
    <t>Oct 26 07</t>
  </si>
  <si>
    <t>Nov 02 07</t>
  </si>
  <si>
    <t>Nov 09 07</t>
  </si>
  <si>
    <t>Nov 16 07</t>
  </si>
  <si>
    <t>Nov 23 07</t>
  </si>
  <si>
    <t>Nov 30 07</t>
  </si>
  <si>
    <t>Dec 07 07</t>
  </si>
  <si>
    <t>Dec 14 07</t>
  </si>
  <si>
    <t>Dec 21 07</t>
  </si>
  <si>
    <t>Dec 28 07</t>
  </si>
  <si>
    <t>Jan 04 08</t>
  </si>
  <si>
    <t>Jan 11 08</t>
  </si>
  <si>
    <t>Jan 18 08</t>
  </si>
  <si>
    <t>Feb 01 08</t>
  </si>
  <si>
    <t>Jan 25 08</t>
  </si>
  <si>
    <t>Feb 8 08</t>
  </si>
  <si>
    <t>Feb 15 08</t>
  </si>
  <si>
    <t>Feb 22 08</t>
  </si>
  <si>
    <t>Feb 29 08</t>
  </si>
  <si>
    <t>Mar 8 08</t>
  </si>
  <si>
    <t>Mar 14 08</t>
  </si>
  <si>
    <t>Mar 21 08</t>
  </si>
  <si>
    <t>Mar 28 05</t>
  </si>
  <si>
    <t>Apr 4 08</t>
  </si>
  <si>
    <t>Apr 11 08</t>
  </si>
  <si>
    <t>Apr 18 08</t>
  </si>
  <si>
    <t>Apr 25 08</t>
  </si>
  <si>
    <t>May 2 08</t>
  </si>
  <si>
    <t>May 9 08</t>
  </si>
  <si>
    <t>May 16 08</t>
  </si>
  <si>
    <t>May 23 08</t>
  </si>
  <si>
    <t>May 30 08</t>
  </si>
  <si>
    <t>Jun 6 08</t>
  </si>
  <si>
    <t>Jun 13 08</t>
  </si>
  <si>
    <t>Jun 20 08</t>
  </si>
  <si>
    <t>Jun 27 08</t>
  </si>
  <si>
    <t>Jul 04 08</t>
  </si>
  <si>
    <t>Jul 11 08</t>
  </si>
  <si>
    <t>Jul 18 08</t>
  </si>
  <si>
    <t>Jul 25 08</t>
  </si>
  <si>
    <t>Aug 1 08</t>
  </si>
  <si>
    <t>Claims  Filed Weekly By Regional Workforce Board</t>
  </si>
  <si>
    <t>New Unemployment Compensation Claims Excluding Emergency Unemployment Compensation Claims</t>
  </si>
  <si>
    <t>Data Source: SAR Report - TOTAL-LELS</t>
  </si>
  <si>
    <t>This report only includes UC, UCFE, UCX, Interstate Agent - New and Additionals</t>
  </si>
  <si>
    <t>Does not include Interstate Liable or Reopens</t>
  </si>
  <si>
    <t>Data Provider: Claudette James</t>
  </si>
  <si>
    <t>Aug 08 08</t>
  </si>
  <si>
    <t>Aug 15 08</t>
  </si>
  <si>
    <t>Aug 22 08</t>
  </si>
  <si>
    <t>Aug 29 08</t>
  </si>
  <si>
    <t>Sept 05 08</t>
  </si>
  <si>
    <t>Sept 12 08</t>
  </si>
  <si>
    <t>Sept 19 08</t>
  </si>
  <si>
    <t>Sept 26 08</t>
  </si>
  <si>
    <t>Oct 03 08</t>
  </si>
  <si>
    <t>Oct 10 08</t>
  </si>
  <si>
    <t>Oct 17 08</t>
  </si>
  <si>
    <t>Oct 24 08</t>
  </si>
  <si>
    <t>Oct 31 08</t>
  </si>
  <si>
    <t>Nov 07 08</t>
  </si>
  <si>
    <t>Nov 14 08</t>
  </si>
  <si>
    <t>Nov 21 08</t>
  </si>
  <si>
    <t>Nov 28 08</t>
  </si>
  <si>
    <t>Dec 05 08</t>
  </si>
  <si>
    <t>Dec 12 08</t>
  </si>
  <si>
    <t>Dec 19 08</t>
  </si>
  <si>
    <t>Dec 26 08</t>
  </si>
  <si>
    <t>Jan 02 09</t>
  </si>
  <si>
    <t>Jan 09 09</t>
  </si>
  <si>
    <t>Jan 16 09</t>
  </si>
  <si>
    <t>Jan 23 09</t>
  </si>
  <si>
    <t>Jan 30 09</t>
  </si>
  <si>
    <t>Feb 06 09</t>
  </si>
  <si>
    <t>Feb 13 09</t>
  </si>
  <si>
    <t>Feb 27 09</t>
  </si>
  <si>
    <t>Feb 20 09</t>
  </si>
  <si>
    <t>Mar 06 09</t>
  </si>
  <si>
    <t>Mar 13 09</t>
  </si>
  <si>
    <t>Mar 20 09</t>
  </si>
  <si>
    <t>Mar 27 09</t>
  </si>
  <si>
    <t>Apr 03 09</t>
  </si>
  <si>
    <t>Apr 10 09</t>
  </si>
  <si>
    <t>Apr 17 09</t>
  </si>
  <si>
    <t>Apr 25 09</t>
  </si>
  <si>
    <t>May 01 09</t>
  </si>
  <si>
    <t>May 08 09</t>
  </si>
  <si>
    <t>May 15 09</t>
  </si>
  <si>
    <t>May 22 09</t>
  </si>
  <si>
    <t>May 29 09</t>
  </si>
  <si>
    <t>June 05 09</t>
  </si>
  <si>
    <t>June 12 09</t>
  </si>
  <si>
    <t>June 19 09</t>
  </si>
  <si>
    <t>June 26 09</t>
  </si>
  <si>
    <t>Jul 10 09</t>
  </si>
  <si>
    <t>Jul 03 09</t>
  </si>
  <si>
    <t>Jul 17 09</t>
  </si>
  <si>
    <t>Jul 24 09</t>
  </si>
  <si>
    <t>Jul 31 09</t>
  </si>
  <si>
    <t>Aug 07 09</t>
  </si>
  <si>
    <t>Aug 14 09</t>
  </si>
  <si>
    <t>Aug 21 09</t>
  </si>
  <si>
    <t>Aug 28 09</t>
  </si>
  <si>
    <t>Sept 04 09</t>
  </si>
  <si>
    <t>Sept 11 09</t>
  </si>
  <si>
    <t>Sept 18 09</t>
  </si>
  <si>
    <t>Sept 25 09</t>
  </si>
  <si>
    <t>Oct 02 09</t>
  </si>
  <si>
    <t>Oct 09 09</t>
  </si>
  <si>
    <t>Oct 16 09</t>
  </si>
  <si>
    <t>Oct 23 09</t>
  </si>
  <si>
    <t>Oct 30 09</t>
  </si>
  <si>
    <t>Nov 06 09</t>
  </si>
  <si>
    <t>Nov 13 09</t>
  </si>
  <si>
    <t>Nov 20 09</t>
  </si>
  <si>
    <t>Nov 27 09</t>
  </si>
  <si>
    <t>Dec 04 09</t>
  </si>
  <si>
    <t>Dec 11 09</t>
  </si>
  <si>
    <t>Dec 18 09</t>
  </si>
  <si>
    <t>Dec 25 09</t>
  </si>
  <si>
    <t>Jan 01 10</t>
  </si>
  <si>
    <t>Jan 08 10</t>
  </si>
  <si>
    <t>Jan 15 10</t>
  </si>
  <si>
    <t>Jan 22 10</t>
  </si>
  <si>
    <t>Jan 29 10</t>
  </si>
  <si>
    <t>Feb 05 10</t>
  </si>
  <si>
    <t>Feb 12 10</t>
  </si>
  <si>
    <t>Feb 19 10</t>
  </si>
  <si>
    <t>Feb 26 10</t>
  </si>
  <si>
    <t>Mar 5 10</t>
  </si>
  <si>
    <t>Mar 12 10</t>
  </si>
  <si>
    <t>Mar 19 10</t>
  </si>
  <si>
    <t>Mar 26 10</t>
  </si>
  <si>
    <t>Apr 02 10</t>
  </si>
  <si>
    <t>Apr 09 10</t>
  </si>
  <si>
    <t>Apr 16 10</t>
  </si>
  <si>
    <t>Apr 23 10</t>
  </si>
  <si>
    <t>Claims Filed Weekly by Regional Workforce Board</t>
  </si>
  <si>
    <t>Dec 31 10</t>
  </si>
  <si>
    <t>Dec 24 10</t>
  </si>
  <si>
    <t>Dec 17 10</t>
  </si>
  <si>
    <t>Dec 10 10</t>
  </si>
  <si>
    <t>Dec 03 10</t>
  </si>
  <si>
    <t>Nov 26 10</t>
  </si>
  <si>
    <t>Nov 19 10</t>
  </si>
  <si>
    <t>Nov 12 10</t>
  </si>
  <si>
    <t>Nov 05 10</t>
  </si>
  <si>
    <t>Oct 29 10</t>
  </si>
  <si>
    <t>Oct 22 10</t>
  </si>
  <si>
    <t>Oct 15 10</t>
  </si>
  <si>
    <t>Oct 8 10</t>
  </si>
  <si>
    <t>Oct 1 10</t>
  </si>
  <si>
    <t>Sept 24 10</t>
  </si>
  <si>
    <t>Sept 17 10</t>
  </si>
  <si>
    <t>Sept 10 10</t>
  </si>
  <si>
    <t>Sept 03 10</t>
  </si>
  <si>
    <t>Aug 28 10</t>
  </si>
  <si>
    <t>Aug 21 10</t>
  </si>
  <si>
    <t>Aug 14 10</t>
  </si>
  <si>
    <t>Aug 06 10</t>
  </si>
  <si>
    <t>July 31 10</t>
  </si>
  <si>
    <t>July 24 10</t>
  </si>
  <si>
    <t>July 17 10</t>
  </si>
  <si>
    <t>July 09 10</t>
  </si>
  <si>
    <t>July 03 10</t>
  </si>
  <si>
    <t>June 25 10</t>
  </si>
  <si>
    <t>June 18 10</t>
  </si>
  <si>
    <t>June 11 10</t>
  </si>
  <si>
    <t>June 04 10</t>
  </si>
  <si>
    <t>May 28 10</t>
  </si>
  <si>
    <t>May 21 10</t>
  </si>
  <si>
    <t>May 14 10</t>
  </si>
  <si>
    <t>May 07 10</t>
  </si>
  <si>
    <t>Apr 30 10</t>
  </si>
  <si>
    <t>Aug 19 11</t>
  </si>
  <si>
    <t>Aug 12 11</t>
  </si>
  <si>
    <t>Aug 5 11</t>
  </si>
  <si>
    <t>July 29 11</t>
  </si>
  <si>
    <t>July 22 11</t>
  </si>
  <si>
    <t>July 15 11</t>
  </si>
  <si>
    <t>July 8 11</t>
  </si>
  <si>
    <t>July 1 11</t>
  </si>
  <si>
    <t>June 24 11</t>
  </si>
  <si>
    <t>June 17 11</t>
  </si>
  <si>
    <t>June 10 11</t>
  </si>
  <si>
    <t>June 3 11</t>
  </si>
  <si>
    <t>May 27 11</t>
  </si>
  <si>
    <t>May 20 11</t>
  </si>
  <si>
    <t>May 13 11</t>
  </si>
  <si>
    <t>May 6 11</t>
  </si>
  <si>
    <t>Apr 29 11</t>
  </si>
  <si>
    <t>Apr 22 11</t>
  </si>
  <si>
    <t>Apr 15 11</t>
  </si>
  <si>
    <t>Apr 8 11</t>
  </si>
  <si>
    <t>Apr 1 11</t>
  </si>
  <si>
    <t>Mar 25 11</t>
  </si>
  <si>
    <t>Mar 18 11</t>
  </si>
  <si>
    <t>Mar 11 11</t>
  </si>
  <si>
    <t>Mar 04 11</t>
  </si>
  <si>
    <t>Feb 25 11</t>
  </si>
  <si>
    <t>Feb 18 11</t>
  </si>
  <si>
    <t>Feb 11 11</t>
  </si>
  <si>
    <t>Feb 04 11</t>
  </si>
  <si>
    <t>Jan 28 11</t>
  </si>
  <si>
    <t>Jan 21 11</t>
  </si>
  <si>
    <t>Jan 14 11</t>
  </si>
  <si>
    <t>Jan 07 11</t>
  </si>
  <si>
    <t>Aug 26 11</t>
  </si>
  <si>
    <t>Sept 2 11</t>
  </si>
  <si>
    <t>Sept 9 11</t>
  </si>
  <si>
    <t>Sept 16 11</t>
  </si>
  <si>
    <t>Sept 23 11</t>
  </si>
  <si>
    <t>Sept 30 11</t>
  </si>
  <si>
    <t>Oct 07 11</t>
  </si>
  <si>
    <t>Oct 14 11</t>
  </si>
  <si>
    <t>Oct 21 11</t>
  </si>
  <si>
    <t>Oct 28 11</t>
  </si>
  <si>
    <t>Nov 4 11</t>
  </si>
  <si>
    <t>Nov 11 11</t>
  </si>
  <si>
    <t>Nov 18 11</t>
  </si>
  <si>
    <t>Nov 25 11</t>
  </si>
  <si>
    <t>Dec 02 11</t>
  </si>
  <si>
    <t>Dec 9 11</t>
  </si>
  <si>
    <t>Dec 16 11</t>
  </si>
  <si>
    <t>Dec 23 11</t>
  </si>
  <si>
    <t>Dec 30 11</t>
  </si>
  <si>
    <t>Jan 06 12</t>
  </si>
  <si>
    <t>Calendar Year</t>
  </si>
  <si>
    <t>Jan 13 12</t>
  </si>
  <si>
    <t>Jan 20 12</t>
  </si>
  <si>
    <t>Jan 27 12</t>
  </si>
  <si>
    <t>Feb 03 12</t>
  </si>
  <si>
    <t>Feb 10 12</t>
  </si>
  <si>
    <t>Feb 17 12</t>
  </si>
  <si>
    <t>Feb 24 12</t>
  </si>
  <si>
    <t>Mar 02 12</t>
  </si>
  <si>
    <t>Mar 09 12</t>
  </si>
  <si>
    <t>Mar 16 12</t>
  </si>
  <si>
    <t>Mar 23 12</t>
  </si>
  <si>
    <t>Mar 30 12</t>
  </si>
  <si>
    <t>Apr 06 12</t>
  </si>
  <si>
    <t>Apr 13 12</t>
  </si>
  <si>
    <t>Apr 20 12</t>
  </si>
  <si>
    <t>Apr 27 12</t>
  </si>
  <si>
    <t>May 04 12</t>
  </si>
  <si>
    <t>May 11 12</t>
  </si>
  <si>
    <t>May 18 12</t>
  </si>
  <si>
    <t>May 25 12</t>
  </si>
  <si>
    <t>June 1 12</t>
  </si>
  <si>
    <t>June 8 12</t>
  </si>
  <si>
    <t>June 15 12</t>
  </si>
  <si>
    <t>June 22 12</t>
  </si>
  <si>
    <t>June 29 12</t>
  </si>
  <si>
    <t>July 6 12</t>
  </si>
  <si>
    <t>July 13 12</t>
  </si>
  <si>
    <t>July 20 12</t>
  </si>
  <si>
    <t>July 27 12</t>
  </si>
  <si>
    <t>Aug 03 12</t>
  </si>
  <si>
    <t>Aug 10 12</t>
  </si>
  <si>
    <t>This report only includes Reemployment Assistance (RA), UCFE, UCX, Interstate Agent - New and Additionals</t>
  </si>
  <si>
    <t>Aug 17 12</t>
  </si>
  <si>
    <t>Aug 24 12</t>
  </si>
  <si>
    <t>Aug 31 12</t>
  </si>
  <si>
    <t>Sept 7 12</t>
  </si>
  <si>
    <t>Sept 14 12</t>
  </si>
  <si>
    <t>Sept 21 12</t>
  </si>
  <si>
    <t>Sept 28 12</t>
  </si>
  <si>
    <t>Oct 05 12</t>
  </si>
  <si>
    <t>Oct 12 12</t>
  </si>
  <si>
    <t>Oct 19 12</t>
  </si>
  <si>
    <t>Oct 26 12</t>
  </si>
  <si>
    <t>Nov 2 12</t>
  </si>
  <si>
    <t>Nov 9 12</t>
  </si>
  <si>
    <t>Nov 16 12</t>
  </si>
  <si>
    <t>Nov 23 12</t>
  </si>
  <si>
    <t>Nov 30 12</t>
  </si>
  <si>
    <t>Dec 07 12</t>
  </si>
  <si>
    <t>Dec 14 12</t>
  </si>
  <si>
    <t>Dec 21 12</t>
  </si>
  <si>
    <t>Dec 28 12</t>
  </si>
  <si>
    <t>Jan 4 13</t>
  </si>
  <si>
    <t>Jan 11 13</t>
  </si>
  <si>
    <t>Jan 18 13</t>
  </si>
  <si>
    <t>Jan 25 13</t>
  </si>
  <si>
    <t>Feb 01 13</t>
  </si>
  <si>
    <t>Feb 08 13</t>
  </si>
  <si>
    <t>Feb 15 13</t>
  </si>
  <si>
    <t>Feb 22 13</t>
  </si>
  <si>
    <t>Mar 1 13</t>
  </si>
  <si>
    <t>Mar 8 13</t>
  </si>
  <si>
    <t>Mar 15 13</t>
  </si>
  <si>
    <t>Mar 22 13</t>
  </si>
  <si>
    <t>Mar 29 13</t>
  </si>
  <si>
    <t>Apr 05 13</t>
  </si>
  <si>
    <t>Apr 12 13</t>
  </si>
  <si>
    <t>Apr 19 13</t>
  </si>
  <si>
    <t>Apr 26 13</t>
  </si>
  <si>
    <t>May 3 13</t>
  </si>
  <si>
    <t>May 10 13</t>
  </si>
  <si>
    <t>May 17 13</t>
  </si>
  <si>
    <t>May 24 13</t>
  </si>
  <si>
    <t>May 31 13</t>
  </si>
  <si>
    <t>June 7 13</t>
  </si>
  <si>
    <t>June 14 13</t>
  </si>
  <si>
    <t>June 21 13</t>
  </si>
  <si>
    <t>June 28 13</t>
  </si>
  <si>
    <t>July 05 13</t>
  </si>
  <si>
    <t>July 12 13</t>
  </si>
  <si>
    <t>July 19 13</t>
  </si>
  <si>
    <t>July 26 13</t>
  </si>
  <si>
    <t>Aug 2 13</t>
  </si>
  <si>
    <t>Aug 9 13</t>
  </si>
  <si>
    <t>Aug 16 13</t>
  </si>
  <si>
    <t>Aug 23 13</t>
  </si>
  <si>
    <t>Aug 30 13</t>
  </si>
  <si>
    <t>Sept 06 13</t>
  </si>
  <si>
    <t>Sept 13 13</t>
  </si>
  <si>
    <t>Sept 20 13</t>
  </si>
  <si>
    <t>Sept 27 13</t>
  </si>
  <si>
    <t>Oct 04 13</t>
  </si>
  <si>
    <t>Oct 11 13</t>
  </si>
  <si>
    <t>Oct 18 13</t>
  </si>
  <si>
    <t>Oct 25 13</t>
  </si>
  <si>
    <t>Nov 1 13</t>
  </si>
  <si>
    <t>Nov 8 13</t>
  </si>
  <si>
    <t>Nov 15 13</t>
  </si>
  <si>
    <t>Nov 22 13</t>
  </si>
  <si>
    <t>Dec 6 13</t>
  </si>
  <si>
    <t>Nov 29 13</t>
  </si>
  <si>
    <t>Dec 13 13</t>
  </si>
  <si>
    <t>Dec 20 13</t>
  </si>
  <si>
    <t>Dec 27 13</t>
  </si>
  <si>
    <t>Data Source: January 2013 - October 12,2013 SAR Report - TOTAL-LELS</t>
  </si>
  <si>
    <t>This report only includes Reemployment Assistance (RA), UCFE, UCX, Interstate Agent - New,  Additionals, Transtional and Reopen</t>
  </si>
  <si>
    <t xml:space="preserve">Does not include Interstate Liable </t>
  </si>
  <si>
    <t>Jan 3 14</t>
  </si>
  <si>
    <t>Jan 10 14</t>
  </si>
  <si>
    <t>Jan 17 14</t>
  </si>
  <si>
    <t>Jan 24 14</t>
  </si>
  <si>
    <t>Jan 31 14</t>
  </si>
  <si>
    <t>Feb 07 14</t>
  </si>
  <si>
    <t>Feb 14 14</t>
  </si>
  <si>
    <t>Feb 21 14</t>
  </si>
  <si>
    <t>Feb 28 14</t>
  </si>
  <si>
    <t>Mar 7 14</t>
  </si>
  <si>
    <t>Mar 14 14</t>
  </si>
  <si>
    <t>Mar 21 14</t>
  </si>
  <si>
    <t>Mar 28 14</t>
  </si>
  <si>
    <t>Apr 04 14</t>
  </si>
  <si>
    <t>Apr 11 14</t>
  </si>
  <si>
    <t>Apr 18 14</t>
  </si>
  <si>
    <t>Apr 25 14</t>
  </si>
  <si>
    <t>May 2 14</t>
  </si>
  <si>
    <t>May 9 14</t>
  </si>
  <si>
    <t>May 16 14</t>
  </si>
  <si>
    <t>May 23 14</t>
  </si>
  <si>
    <t>May 30 14</t>
  </si>
  <si>
    <t>Data Source: Connect - Initial Claims by County of Residence</t>
  </si>
  <si>
    <t>June 7 14</t>
  </si>
  <si>
    <t>June 14 14</t>
  </si>
  <si>
    <t>June 21 14</t>
  </si>
  <si>
    <t>June 28 14</t>
  </si>
  <si>
    <t>July 5,2014</t>
  </si>
  <si>
    <t>July 19,2014</t>
  </si>
  <si>
    <t>July 12,2014</t>
  </si>
  <si>
    <t>July 26,2014</t>
  </si>
  <si>
    <t>August 2,2014</t>
  </si>
  <si>
    <t>August 9,2014</t>
  </si>
  <si>
    <t>August 16,2014</t>
  </si>
  <si>
    <t>August 23,2014</t>
  </si>
  <si>
    <t>August 30,2014</t>
  </si>
  <si>
    <t>September 6,2014</t>
  </si>
  <si>
    <t>September 13,2014</t>
  </si>
  <si>
    <t>September 20,2014</t>
  </si>
  <si>
    <t>September 27,2014</t>
  </si>
  <si>
    <t>October 4,2014</t>
  </si>
  <si>
    <t>October 11,2014</t>
  </si>
  <si>
    <t>October 18,2014</t>
  </si>
  <si>
    <t>October 25,2014</t>
  </si>
  <si>
    <t>November 1,2014</t>
  </si>
  <si>
    <t>November 8,2014</t>
  </si>
  <si>
    <t>November 15,2014</t>
  </si>
  <si>
    <t>November 22,2014</t>
  </si>
  <si>
    <t>November 29,2014</t>
  </si>
  <si>
    <t>December 6,2014</t>
  </si>
  <si>
    <t>December 13,2014</t>
  </si>
  <si>
    <t>December 20,2014</t>
  </si>
  <si>
    <t>December 27,2014</t>
  </si>
  <si>
    <t>January 2,2015</t>
  </si>
  <si>
    <t>January 9,2015</t>
  </si>
  <si>
    <t>January 16,2015</t>
  </si>
  <si>
    <t>January 23,2015</t>
  </si>
  <si>
    <t>January 30,2015</t>
  </si>
  <si>
    <t>February 6,2015</t>
  </si>
  <si>
    <t>February 13,2015</t>
  </si>
  <si>
    <t>February 20,2015</t>
  </si>
  <si>
    <t>February 27,2015</t>
  </si>
  <si>
    <t>March 6,2015</t>
  </si>
  <si>
    <t>March 13,2015</t>
  </si>
  <si>
    <t>March 20,2015</t>
  </si>
  <si>
    <t>March 27,2015</t>
  </si>
  <si>
    <t>April 3,2015</t>
  </si>
  <si>
    <t>April 1,2015</t>
  </si>
  <si>
    <t>April 17,2015</t>
  </si>
  <si>
    <t>April 24,2015</t>
  </si>
  <si>
    <t>May 1,2015</t>
  </si>
  <si>
    <t>May 8,2015</t>
  </si>
  <si>
    <t>May 15,2015</t>
  </si>
  <si>
    <t>May 22,2015</t>
  </si>
  <si>
    <t>May 29,2015</t>
  </si>
  <si>
    <t>June 05,2015</t>
  </si>
  <si>
    <t>June 12,2015</t>
  </si>
  <si>
    <t>June 19,2015</t>
  </si>
  <si>
    <t>June 26,2015</t>
  </si>
  <si>
    <t>July 3,2015</t>
  </si>
  <si>
    <t>July 10,2015</t>
  </si>
  <si>
    <t>July 17,2015</t>
  </si>
  <si>
    <t>July 24,2015</t>
  </si>
  <si>
    <t>July 31,2015</t>
  </si>
  <si>
    <t>August 7,2015</t>
  </si>
  <si>
    <t>August 14,2015</t>
  </si>
  <si>
    <t>August 21,2015</t>
  </si>
  <si>
    <t>August 28,2015</t>
  </si>
  <si>
    <t>September 4,2015</t>
  </si>
  <si>
    <t>September 11,2015</t>
  </si>
  <si>
    <t>September 18,2015</t>
  </si>
  <si>
    <t>September 25,2015</t>
  </si>
  <si>
    <t>October 2,2015</t>
  </si>
  <si>
    <t>October 9,2015</t>
  </si>
  <si>
    <t>October 16,2015</t>
  </si>
  <si>
    <t>October 23,2015</t>
  </si>
  <si>
    <t>October 30,2015</t>
  </si>
  <si>
    <t>November 6,2015</t>
  </si>
  <si>
    <t>November 13,2015</t>
  </si>
  <si>
    <t>November 20,2015</t>
  </si>
  <si>
    <t>November 27,2015</t>
  </si>
  <si>
    <t>December 4,2015</t>
  </si>
  <si>
    <t>December 18,2015</t>
  </si>
  <si>
    <t>December 25,2015</t>
  </si>
  <si>
    <t>January 1,2016</t>
  </si>
  <si>
    <t>January 8,2016</t>
  </si>
  <si>
    <t>January 15,2016</t>
  </si>
  <si>
    <t>January 22,2016</t>
  </si>
  <si>
    <t>January 29,2016</t>
  </si>
  <si>
    <t>February 5,2016</t>
  </si>
  <si>
    <t>February 12,2016</t>
  </si>
  <si>
    <t>February 19,2016</t>
  </si>
  <si>
    <t>February 26,2016</t>
  </si>
  <si>
    <t>March 4,2016</t>
  </si>
  <si>
    <t>March 11,2016</t>
  </si>
  <si>
    <t>March 18,2016</t>
  </si>
  <si>
    <t>March 25,2016</t>
  </si>
  <si>
    <t>April 1,2016</t>
  </si>
  <si>
    <t>April 8,2016</t>
  </si>
  <si>
    <t>April 15,2016</t>
  </si>
  <si>
    <t>April 22,2016</t>
  </si>
  <si>
    <t>April 29,2016</t>
  </si>
  <si>
    <t>May 6,2016</t>
  </si>
  <si>
    <t>May 13,2016</t>
  </si>
  <si>
    <t>May 20,2016</t>
  </si>
  <si>
    <t>May 27,2016</t>
  </si>
  <si>
    <t>June 3,2016</t>
  </si>
  <si>
    <t>June 10,2016</t>
  </si>
  <si>
    <t>June 17,2016</t>
  </si>
  <si>
    <t>June 24,2016</t>
  </si>
  <si>
    <t>July 1,2016</t>
  </si>
  <si>
    <t>July 8,2016</t>
  </si>
  <si>
    <t>July 15,2016</t>
  </si>
  <si>
    <t>July 22,2016</t>
  </si>
  <si>
    <t>July 29,2016</t>
  </si>
  <si>
    <t>August 05,2016</t>
  </si>
  <si>
    <t>August 12,2016</t>
  </si>
  <si>
    <t>August 19,2016</t>
  </si>
  <si>
    <t>August 26,2016</t>
  </si>
  <si>
    <t>September 02,2016</t>
  </si>
  <si>
    <t>September 09,2016</t>
  </si>
  <si>
    <t>Jan 20 06</t>
  </si>
  <si>
    <t>September 16,2016</t>
  </si>
  <si>
    <t>September 23,2016</t>
  </si>
  <si>
    <t>Septermber 30,2016</t>
  </si>
  <si>
    <t>October 07,2016</t>
  </si>
  <si>
    <t>October 14,2016</t>
  </si>
  <si>
    <t>October 21,2016</t>
  </si>
  <si>
    <t>October 28,2016</t>
  </si>
  <si>
    <t>November 25,2016</t>
  </si>
  <si>
    <t>November 04,2016</t>
  </si>
  <si>
    <t>November 11,2016</t>
  </si>
  <si>
    <t>November 18,2016</t>
  </si>
  <si>
    <t>December 02,2016</t>
  </si>
  <si>
    <t>December 09,2016</t>
  </si>
  <si>
    <t>December 16,2016</t>
  </si>
  <si>
    <t>December 23,2016</t>
  </si>
  <si>
    <t>December 30,2016</t>
  </si>
  <si>
    <t>January 06,2017</t>
  </si>
  <si>
    <t>January 13,2017</t>
  </si>
  <si>
    <t>January 20,2017</t>
  </si>
  <si>
    <t>January 27,2017</t>
  </si>
  <si>
    <t>February 03,2017</t>
  </si>
  <si>
    <t>February 10,2017</t>
  </si>
  <si>
    <t>February 17,2017</t>
  </si>
  <si>
    <t>February 24,2017</t>
  </si>
  <si>
    <t>March 03,2017</t>
  </si>
  <si>
    <t>March 10,2017</t>
  </si>
  <si>
    <t>March 17,2017</t>
  </si>
  <si>
    <t>March 24,2017</t>
  </si>
  <si>
    <t>March 31,2017</t>
  </si>
  <si>
    <t>April 07,2017</t>
  </si>
  <si>
    <t>April 14,2017</t>
  </si>
  <si>
    <t>April 21,2017</t>
  </si>
  <si>
    <t>April 28,2017</t>
  </si>
  <si>
    <t>May 05,2017</t>
  </si>
  <si>
    <t>May 13,2017</t>
  </si>
  <si>
    <t>May 20,2017</t>
  </si>
  <si>
    <t>May 27,2017</t>
  </si>
  <si>
    <t>June 03,2017</t>
  </si>
  <si>
    <t>June 10,2017</t>
  </si>
  <si>
    <t>June 17,2017</t>
  </si>
  <si>
    <t>June 24,2017</t>
  </si>
  <si>
    <t>July 01,2017</t>
  </si>
  <si>
    <t>July 08,2017</t>
  </si>
  <si>
    <t>July 15,2017</t>
  </si>
  <si>
    <t>July 22,2017</t>
  </si>
  <si>
    <t>July 29,2017</t>
  </si>
  <si>
    <t>August 05,2017</t>
  </si>
  <si>
    <t>August 12,2017</t>
  </si>
  <si>
    <t>August 19,2017</t>
  </si>
  <si>
    <t>August 26,2017</t>
  </si>
  <si>
    <t>September 2,2017</t>
  </si>
  <si>
    <t>September 9,2017</t>
  </si>
  <si>
    <t>September 16,2017</t>
  </si>
  <si>
    <t>September 23,2017</t>
  </si>
  <si>
    <t>September 30,2017</t>
  </si>
  <si>
    <t>October 07,2017</t>
  </si>
  <si>
    <t>October 14,2017</t>
  </si>
  <si>
    <t>October 21,2017</t>
  </si>
  <si>
    <t>October 28,2017</t>
  </si>
  <si>
    <t>November 04,2017</t>
  </si>
  <si>
    <t>November 11,2017</t>
  </si>
  <si>
    <t>November 18,2017</t>
  </si>
  <si>
    <t>November 25,2017</t>
  </si>
  <si>
    <t>December 02,2017</t>
  </si>
  <si>
    <t>Data Source: October 19, 2013 thru December 27, 2013 Connect - Initial Claims by County of Residence.</t>
  </si>
  <si>
    <t>December 09,2017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</si>
</sst>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50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67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67" applyFont="1" applyFill="1" applyBorder="1" applyAlignment="1">
      <alignment horizont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67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67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68" applyFont="1" applyFill="1" applyBorder="1" applyAlignment="1">
      <alignment horizontal="right" wrapText="1"/>
      <protection/>
    </xf>
    <xf numFmtId="0" fontId="3" fillId="0" borderId="15" xfId="69" applyFont="1" applyFill="1" applyBorder="1" applyAlignment="1">
      <alignment horizontal="right" wrapText="1"/>
      <protection/>
    </xf>
    <xf numFmtId="0" fontId="4" fillId="0" borderId="10" xfId="67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22" xfId="67" applyFont="1" applyFill="1" applyBorder="1" applyAlignment="1">
      <alignment horizontal="center" wrapText="1"/>
      <protection/>
    </xf>
    <xf numFmtId="0" fontId="3" fillId="0" borderId="23" xfId="67" applyFont="1" applyFill="1" applyBorder="1" applyAlignment="1">
      <alignment horizontal="center" wrapText="1"/>
      <protection/>
    </xf>
    <xf numFmtId="0" fontId="3" fillId="0" borderId="24" xfId="67" applyFont="1" applyFill="1" applyBorder="1" applyAlignment="1">
      <alignment horizontal="center" wrapText="1"/>
      <protection/>
    </xf>
    <xf numFmtId="0" fontId="3" fillId="0" borderId="25" xfId="67" applyFont="1" applyFill="1" applyBorder="1" applyAlignment="1">
      <alignment horizontal="center" wrapText="1"/>
      <protection/>
    </xf>
    <xf numFmtId="0" fontId="3" fillId="0" borderId="0" xfId="67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16" fontId="2" fillId="0" borderId="22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6" fontId="2" fillId="0" borderId="26" xfId="0" applyNumberFormat="1" applyFont="1" applyBorder="1" applyAlignment="1">
      <alignment horizontal="center"/>
    </xf>
    <xf numFmtId="16" fontId="2" fillId="0" borderId="27" xfId="0" applyNumberFormat="1" applyFont="1" applyBorder="1" applyAlignment="1">
      <alignment/>
    </xf>
    <xf numFmtId="0" fontId="3" fillId="0" borderId="10" xfId="67" applyFont="1" applyFill="1" applyBorder="1" applyAlignment="1">
      <alignment horizontal="center" wrapText="1"/>
      <protection/>
    </xf>
    <xf numFmtId="0" fontId="4" fillId="0" borderId="0" xfId="67" applyFont="1" applyFill="1" applyBorder="1" applyAlignment="1">
      <alignment horizontal="center" wrapText="1"/>
      <protection/>
    </xf>
    <xf numFmtId="15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 quotePrefix="1">
      <alignment horizontal="center"/>
    </xf>
    <xf numFmtId="16" fontId="2" fillId="0" borderId="26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67" applyFont="1" applyFill="1" applyBorder="1" applyAlignment="1">
      <alignment horizontal="center" wrapText="1"/>
      <protection/>
    </xf>
    <xf numFmtId="0" fontId="5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16" fontId="2" fillId="0" borderId="27" xfId="0" applyNumberFormat="1" applyFont="1" applyBorder="1" applyAlignment="1" quotePrefix="1">
      <alignment horizontal="center"/>
    </xf>
    <xf numFmtId="0" fontId="4" fillId="0" borderId="22" xfId="67" applyFont="1" applyFill="1" applyBorder="1" applyAlignment="1">
      <alignment horizontal="center" wrapText="1"/>
      <protection/>
    </xf>
    <xf numFmtId="16" fontId="2" fillId="0" borderId="15" xfId="0" applyNumberFormat="1" applyFont="1" applyBorder="1" applyAlignment="1" quotePrefix="1">
      <alignment horizontal="center"/>
    </xf>
    <xf numFmtId="0" fontId="4" fillId="0" borderId="15" xfId="67" applyFont="1" applyFill="1" applyBorder="1" applyAlignment="1">
      <alignment horizontal="center" wrapText="1"/>
      <protection/>
    </xf>
    <xf numFmtId="0" fontId="0" fillId="0" borderId="23" xfId="0" applyBorder="1" applyAlignment="1">
      <alignment/>
    </xf>
    <xf numFmtId="16" fontId="2" fillId="0" borderId="14" xfId="0" applyNumberFormat="1" applyFont="1" applyBorder="1" applyAlignment="1" quotePrefix="1">
      <alignment horizontal="center"/>
    </xf>
    <xf numFmtId="16" fontId="2" fillId="0" borderId="0" xfId="0" applyNumberFormat="1" applyFont="1" applyBorder="1" applyAlignment="1" quotePrefix="1">
      <alignment horizontal="center"/>
    </xf>
    <xf numFmtId="16" fontId="2" fillId="0" borderId="23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6" fontId="2" fillId="0" borderId="1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5" xfId="67" applyFont="1" applyFill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57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57" applyFont="1" applyFill="1" applyBorder="1" applyAlignment="1">
      <alignment horizontal="center" wrapText="1"/>
      <protection/>
    </xf>
    <xf numFmtId="0" fontId="3" fillId="0" borderId="22" xfId="57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center"/>
      <protection/>
    </xf>
    <xf numFmtId="0" fontId="3" fillId="0" borderId="29" xfId="59" applyFont="1" applyFill="1" applyBorder="1" applyAlignment="1">
      <alignment horizontal="center"/>
      <protection/>
    </xf>
    <xf numFmtId="0" fontId="3" fillId="0" borderId="15" xfId="59" applyFont="1" applyFill="1" applyBorder="1" applyAlignment="1">
      <alignment horizontal="center" wrapText="1"/>
      <protection/>
    </xf>
    <xf numFmtId="0" fontId="3" fillId="0" borderId="15" xfId="60" applyFont="1" applyFill="1" applyBorder="1" applyAlignment="1">
      <alignment horizontal="right" wrapText="1"/>
      <protection/>
    </xf>
    <xf numFmtId="0" fontId="3" fillId="0" borderId="29" xfId="6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right" wrapText="1"/>
      <protection/>
    </xf>
    <xf numFmtId="16" fontId="2" fillId="0" borderId="13" xfId="0" applyNumberFormat="1" applyFont="1" applyBorder="1" applyAlignment="1" quotePrefix="1">
      <alignment horizontal="center"/>
    </xf>
    <xf numFmtId="0" fontId="3" fillId="0" borderId="30" xfId="61" applyFont="1" applyFill="1" applyBorder="1" applyAlignment="1">
      <alignment horizontal="center"/>
      <protection/>
    </xf>
    <xf numFmtId="0" fontId="3" fillId="0" borderId="13" xfId="61" applyFont="1" applyFill="1" applyBorder="1" applyAlignment="1">
      <alignment horizontal="right" wrapText="1"/>
      <protection/>
    </xf>
    <xf numFmtId="0" fontId="4" fillId="0" borderId="13" xfId="67" applyFont="1" applyFill="1" applyBorder="1" applyAlignment="1">
      <alignment horizontal="center" wrapText="1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67" applyFont="1" applyFill="1" applyBorder="1" applyAlignment="1">
      <alignment horizontal="right" wrapText="1"/>
      <protection/>
    </xf>
    <xf numFmtId="0" fontId="3" fillId="0" borderId="29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right" wrapText="1"/>
      <protection/>
    </xf>
    <xf numFmtId="0" fontId="3" fillId="0" borderId="15" xfId="63" applyFont="1" applyFill="1" applyBorder="1" applyAlignment="1">
      <alignment horizontal="right" wrapText="1"/>
      <protection/>
    </xf>
    <xf numFmtId="0" fontId="3" fillId="0" borderId="29" xfId="63" applyFont="1" applyFill="1" applyBorder="1" applyAlignment="1">
      <alignment horizontal="center"/>
      <protection/>
    </xf>
    <xf numFmtId="0" fontId="3" fillId="0" borderId="15" xfId="64" applyFont="1" applyFill="1" applyBorder="1" applyAlignment="1">
      <alignment horizontal="right" wrapText="1"/>
      <protection/>
    </xf>
    <xf numFmtId="0" fontId="3" fillId="0" borderId="30" xfId="63" applyFont="1" applyFill="1" applyBorder="1" applyAlignment="1">
      <alignment horizontal="center"/>
      <protection/>
    </xf>
    <xf numFmtId="0" fontId="3" fillId="0" borderId="13" xfId="63" applyFont="1" applyFill="1" applyBorder="1" applyAlignment="1">
      <alignment horizontal="right" wrapText="1"/>
      <protection/>
    </xf>
    <xf numFmtId="0" fontId="3" fillId="0" borderId="15" xfId="64" applyFont="1" applyFill="1" applyBorder="1" applyAlignment="1">
      <alignment horizontal="center"/>
      <protection/>
    </xf>
    <xf numFmtId="0" fontId="47" fillId="33" borderId="15" xfId="64" applyFont="1" applyFill="1" applyBorder="1" applyAlignment="1">
      <alignment horizontal="center"/>
      <protection/>
    </xf>
    <xf numFmtId="0" fontId="2" fillId="34" borderId="15" xfId="0" applyFont="1" applyFill="1" applyBorder="1" applyAlignment="1">
      <alignment horizontal="center"/>
    </xf>
    <xf numFmtId="0" fontId="3" fillId="0" borderId="15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right" wrapText="1"/>
      <protection/>
    </xf>
    <xf numFmtId="0" fontId="3" fillId="0" borderId="15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right" wrapText="1"/>
      <protection/>
    </xf>
    <xf numFmtId="14" fontId="48" fillId="0" borderId="15" xfId="0" applyNumberFormat="1" applyFont="1" applyBorder="1" applyAlignment="1">
      <alignment/>
    </xf>
    <xf numFmtId="0" fontId="3" fillId="0" borderId="31" xfId="65" applyFont="1" applyFill="1" applyBorder="1" applyAlignment="1">
      <alignment horizontal="right" wrapText="1"/>
      <protection/>
    </xf>
    <xf numFmtId="0" fontId="3" fillId="0" borderId="31" xfId="66" applyFont="1" applyFill="1" applyBorder="1" applyAlignment="1">
      <alignment horizontal="right" wrapText="1"/>
      <protection/>
    </xf>
    <xf numFmtId="0" fontId="3" fillId="0" borderId="0" xfId="66" applyFont="1" applyFill="1" applyBorder="1" applyAlignment="1">
      <alignment horizontal="right" wrapText="1"/>
      <protection/>
    </xf>
    <xf numFmtId="0" fontId="4" fillId="0" borderId="15" xfId="67" applyFont="1" applyFill="1" applyBorder="1" applyAlignment="1">
      <alignment horizontal="right" wrapText="1"/>
      <protection/>
    </xf>
    <xf numFmtId="0" fontId="0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5" fontId="5" fillId="0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endar Year 2011" xfId="57"/>
    <cellStyle name="Normal_Calendar Year 2011_1" xfId="58"/>
    <cellStyle name="Normal_Calendar Year 2011_2" xfId="59"/>
    <cellStyle name="Normal_Calendar Year 2012" xfId="60"/>
    <cellStyle name="Normal_Calendar Year 2012_1" xfId="61"/>
    <cellStyle name="Normal_Calendar Year 2012_2" xfId="62"/>
    <cellStyle name="Normal_Calendar Year 2012_3" xfId="63"/>
    <cellStyle name="Normal_Calendar Year 2012_4" xfId="64"/>
    <cellStyle name="Normal_Calendar Year 2012_5" xfId="65"/>
    <cellStyle name="Normal_Calendar Year 2012_6" xfId="66"/>
    <cellStyle name="Normal_Sheet1" xfId="67"/>
    <cellStyle name="Normal_Sheet2" xfId="68"/>
    <cellStyle name="Normal_Sheet3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zoomScalePageLayoutView="0" workbookViewId="0" topLeftCell="AN1">
      <selection activeCell="AY35" sqref="AY35"/>
    </sheetView>
  </sheetViews>
  <sheetFormatPr defaultColWidth="9.140625" defaultRowHeight="12.75"/>
  <cols>
    <col min="2" max="5" width="15.28125" style="0" bestFit="1" customWidth="1"/>
    <col min="6" max="6" width="16.140625" style="0" bestFit="1" customWidth="1"/>
    <col min="7" max="7" width="17.28125" style="0" customWidth="1"/>
    <col min="8" max="8" width="16.28125" style="0" customWidth="1"/>
    <col min="9" max="9" width="18.421875" style="0" customWidth="1"/>
    <col min="10" max="10" width="17.8515625" style="0" customWidth="1"/>
    <col min="11" max="11" width="18.28125" style="0" customWidth="1"/>
    <col min="12" max="12" width="18.00390625" style="0" customWidth="1"/>
    <col min="13" max="13" width="15.57421875" style="0" customWidth="1"/>
    <col min="14" max="14" width="18.28125" style="0" customWidth="1"/>
    <col min="15" max="15" width="15.8515625" style="0" customWidth="1"/>
    <col min="16" max="16" width="18.421875" style="0" customWidth="1"/>
    <col min="17" max="17" width="20.8515625" style="0" customWidth="1"/>
    <col min="18" max="19" width="18.28125" style="0" customWidth="1"/>
    <col min="20" max="20" width="18.00390625" style="0" customWidth="1"/>
    <col min="21" max="21" width="17.00390625" style="0" customWidth="1"/>
    <col min="22" max="22" width="18.28125" style="0" customWidth="1"/>
    <col min="23" max="23" width="17.28125" style="0" customWidth="1"/>
    <col min="24" max="24" width="16.140625" style="0" customWidth="1"/>
    <col min="25" max="25" width="17.8515625" style="0" customWidth="1"/>
    <col min="26" max="26" width="18.140625" style="0" customWidth="1"/>
    <col min="27" max="27" width="18.421875" style="0" customWidth="1"/>
    <col min="28" max="29" width="17.8515625" style="0" customWidth="1"/>
    <col min="30" max="30" width="17.7109375" style="0" customWidth="1"/>
    <col min="31" max="31" width="18.00390625" style="0" customWidth="1"/>
    <col min="32" max="32" width="18.421875" style="0" customWidth="1"/>
    <col min="33" max="33" width="18.00390625" style="0" customWidth="1"/>
    <col min="34" max="34" width="18.421875" style="0" customWidth="1"/>
    <col min="35" max="36" width="18.140625" style="0" customWidth="1"/>
    <col min="37" max="38" width="18.28125" style="0" customWidth="1"/>
    <col min="39" max="39" width="18.00390625" style="0" customWidth="1"/>
    <col min="40" max="41" width="18.421875" style="0" customWidth="1"/>
    <col min="42" max="42" width="18.28125" style="0" customWidth="1"/>
    <col min="43" max="43" width="18.140625" style="0" customWidth="1"/>
    <col min="44" max="44" width="17.8515625" style="0" customWidth="1"/>
    <col min="45" max="45" width="18.421875" style="0" customWidth="1"/>
    <col min="46" max="46" width="19.7109375" style="0" customWidth="1"/>
    <col min="47" max="47" width="18.140625" style="0" customWidth="1"/>
    <col min="48" max="48" width="18.28125" style="0" customWidth="1"/>
    <col min="49" max="49" width="17.8515625" style="0" customWidth="1"/>
    <col min="50" max="50" width="18.140625" style="0" customWidth="1"/>
  </cols>
  <sheetData>
    <row r="1" ht="12.75">
      <c r="A1" s="16" t="s">
        <v>231</v>
      </c>
    </row>
    <row r="2" spans="11:15" ht="12.75">
      <c r="K2" s="16" t="s">
        <v>135</v>
      </c>
      <c r="L2" s="16"/>
      <c r="M2" s="16"/>
      <c r="N2" s="16"/>
      <c r="O2" s="16"/>
    </row>
    <row r="3" spans="1:9" s="16" customFormat="1" ht="12.75">
      <c r="A3" s="15"/>
      <c r="I3" s="16" t="s">
        <v>136</v>
      </c>
    </row>
    <row r="4" s="16" customFormat="1" ht="12.75"/>
    <row r="5" s="16" customFormat="1" ht="12.75">
      <c r="A5" s="16" t="s">
        <v>427</v>
      </c>
    </row>
    <row r="6" s="16" customFormat="1" ht="12.75">
      <c r="A6" s="16" t="s">
        <v>428</v>
      </c>
    </row>
    <row r="8" spans="1:50" ht="13.5" thickBot="1">
      <c r="A8" s="41" t="s">
        <v>0</v>
      </c>
      <c r="B8" s="98" t="s">
        <v>587</v>
      </c>
      <c r="C8" s="98" t="s">
        <v>588</v>
      </c>
      <c r="D8" s="98" t="s">
        <v>589</v>
      </c>
      <c r="E8" s="98" t="s">
        <v>590</v>
      </c>
      <c r="F8" s="98" t="s">
        <v>591</v>
      </c>
      <c r="G8" s="98" t="s">
        <v>592</v>
      </c>
      <c r="H8" s="98" t="s">
        <v>593</v>
      </c>
      <c r="I8" s="99" t="s">
        <v>594</v>
      </c>
      <c r="J8" s="99" t="s">
        <v>595</v>
      </c>
      <c r="K8" s="99" t="s">
        <v>596</v>
      </c>
      <c r="L8" s="99" t="s">
        <v>597</v>
      </c>
      <c r="M8" s="99" t="s">
        <v>598</v>
      </c>
      <c r="N8" s="99" t="s">
        <v>599</v>
      </c>
      <c r="O8" s="99" t="s">
        <v>600</v>
      </c>
      <c r="P8" s="98" t="s">
        <v>601</v>
      </c>
      <c r="Q8" s="101" t="s">
        <v>602</v>
      </c>
      <c r="R8" s="99" t="s">
        <v>603</v>
      </c>
      <c r="S8" s="98" t="s">
        <v>604</v>
      </c>
      <c r="T8" s="98" t="s">
        <v>605</v>
      </c>
      <c r="U8" s="99" t="s">
        <v>606</v>
      </c>
      <c r="V8" s="99" t="s">
        <v>607</v>
      </c>
      <c r="W8" s="99" t="s">
        <v>608</v>
      </c>
      <c r="X8" s="99" t="s">
        <v>609</v>
      </c>
      <c r="Y8" s="99" t="s">
        <v>610</v>
      </c>
      <c r="Z8" s="98" t="s">
        <v>611</v>
      </c>
      <c r="AA8" s="98" t="s">
        <v>612</v>
      </c>
      <c r="AB8" s="98" t="s">
        <v>613</v>
      </c>
      <c r="AC8" s="98" t="s">
        <v>614</v>
      </c>
      <c r="AD8" s="99" t="s">
        <v>615</v>
      </c>
      <c r="AE8" s="98" t="s">
        <v>616</v>
      </c>
      <c r="AF8" s="99" t="s">
        <v>617</v>
      </c>
      <c r="AG8" s="99" t="s">
        <v>618</v>
      </c>
      <c r="AH8" s="99" t="s">
        <v>619</v>
      </c>
      <c r="AI8" s="98" t="s">
        <v>620</v>
      </c>
      <c r="AJ8" s="98" t="s">
        <v>621</v>
      </c>
      <c r="AK8" s="98" t="s">
        <v>622</v>
      </c>
      <c r="AL8" s="98" t="s">
        <v>623</v>
      </c>
      <c r="AM8" s="98" t="s">
        <v>624</v>
      </c>
      <c r="AN8" s="98" t="s">
        <v>625</v>
      </c>
      <c r="AO8" s="98" t="s">
        <v>626</v>
      </c>
      <c r="AP8" s="98" t="s">
        <v>627</v>
      </c>
      <c r="AQ8" s="98" t="s">
        <v>628</v>
      </c>
      <c r="AR8" s="102" t="s">
        <v>629</v>
      </c>
      <c r="AS8" s="99" t="s">
        <v>630</v>
      </c>
      <c r="AT8" s="99" t="s">
        <v>631</v>
      </c>
      <c r="AU8" s="99" t="s">
        <v>632</v>
      </c>
      <c r="AV8" s="99" t="s">
        <v>633</v>
      </c>
      <c r="AW8" s="98" t="s">
        <v>634</v>
      </c>
      <c r="AX8" s="98" t="s">
        <v>636</v>
      </c>
    </row>
    <row r="9" spans="1:50" ht="12.75">
      <c r="A9" s="2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03"/>
      <c r="AS9" s="6"/>
      <c r="AT9" s="6"/>
      <c r="AU9" s="6"/>
      <c r="AV9" s="6"/>
      <c r="AW9" s="6"/>
      <c r="AX9" s="6"/>
    </row>
    <row r="10" spans="1:50" ht="12.75">
      <c r="A10" s="1">
        <v>0</v>
      </c>
      <c r="B10" s="6">
        <v>238</v>
      </c>
      <c r="C10" s="6">
        <v>251</v>
      </c>
      <c r="D10" s="6">
        <v>192</v>
      </c>
      <c r="E10" s="6">
        <v>231</v>
      </c>
      <c r="F10" s="6">
        <v>218</v>
      </c>
      <c r="G10" s="6">
        <v>198</v>
      </c>
      <c r="H10" s="6">
        <v>169</v>
      </c>
      <c r="I10" s="100">
        <v>175</v>
      </c>
      <c r="J10" s="6">
        <v>179</v>
      </c>
      <c r="K10" s="6">
        <v>173</v>
      </c>
      <c r="L10" s="6">
        <v>163</v>
      </c>
      <c r="M10" s="6">
        <v>166</v>
      </c>
      <c r="N10" s="6">
        <v>187</v>
      </c>
      <c r="O10" s="6">
        <v>224</v>
      </c>
      <c r="P10" s="6">
        <v>179</v>
      </c>
      <c r="Q10" s="6">
        <v>210</v>
      </c>
      <c r="R10" s="6">
        <v>184</v>
      </c>
      <c r="S10" s="6">
        <v>175</v>
      </c>
      <c r="T10" s="6">
        <v>195</v>
      </c>
      <c r="U10" s="6">
        <v>210</v>
      </c>
      <c r="V10" s="6">
        <v>204</v>
      </c>
      <c r="W10" s="6">
        <v>190</v>
      </c>
      <c r="X10" s="6">
        <v>230</v>
      </c>
      <c r="Y10" s="6">
        <v>189</v>
      </c>
      <c r="Z10" s="6">
        <v>234</v>
      </c>
      <c r="AA10" s="6">
        <v>195</v>
      </c>
      <c r="AB10" s="6">
        <v>230</v>
      </c>
      <c r="AC10" s="6">
        <v>248</v>
      </c>
      <c r="AD10" s="6">
        <v>191</v>
      </c>
      <c r="AE10" s="6">
        <v>195</v>
      </c>
      <c r="AF10" s="6">
        <v>208</v>
      </c>
      <c r="AG10" s="6">
        <v>216</v>
      </c>
      <c r="AH10" s="6">
        <v>204</v>
      </c>
      <c r="AI10" s="6">
        <v>203</v>
      </c>
      <c r="AJ10" s="6">
        <v>172</v>
      </c>
      <c r="AK10" s="6">
        <v>157</v>
      </c>
      <c r="AL10" s="6">
        <v>189</v>
      </c>
      <c r="AM10" s="6">
        <v>182</v>
      </c>
      <c r="AN10" s="6">
        <v>210</v>
      </c>
      <c r="AO10" s="6">
        <v>239</v>
      </c>
      <c r="AP10" s="6">
        <v>113</v>
      </c>
      <c r="AQ10" s="6">
        <v>178</v>
      </c>
      <c r="AR10" s="103">
        <v>197</v>
      </c>
      <c r="AS10" s="6">
        <v>214</v>
      </c>
      <c r="AT10" s="6">
        <v>185</v>
      </c>
      <c r="AU10" s="6">
        <v>210</v>
      </c>
      <c r="AV10" s="6">
        <v>131</v>
      </c>
      <c r="AW10" s="6">
        <v>254</v>
      </c>
      <c r="AX10" s="6">
        <v>202</v>
      </c>
    </row>
    <row r="11" spans="1:50" ht="12.75">
      <c r="A11" s="4">
        <v>1</v>
      </c>
      <c r="B11" s="6">
        <v>169</v>
      </c>
      <c r="C11" s="6">
        <v>147</v>
      </c>
      <c r="D11" s="6">
        <v>107</v>
      </c>
      <c r="E11" s="6">
        <v>119</v>
      </c>
      <c r="F11" s="6">
        <v>116</v>
      </c>
      <c r="G11" s="6">
        <v>116</v>
      </c>
      <c r="H11" s="6">
        <v>111</v>
      </c>
      <c r="I11" s="100">
        <v>94</v>
      </c>
      <c r="J11" s="6">
        <v>93</v>
      </c>
      <c r="K11" s="6">
        <v>102</v>
      </c>
      <c r="L11" s="6">
        <v>102</v>
      </c>
      <c r="M11" s="6">
        <v>97</v>
      </c>
      <c r="N11" s="6">
        <v>105</v>
      </c>
      <c r="O11" s="6">
        <v>110</v>
      </c>
      <c r="P11" s="6">
        <v>86</v>
      </c>
      <c r="Q11" s="6">
        <v>101</v>
      </c>
      <c r="R11" s="6">
        <v>134</v>
      </c>
      <c r="S11" s="6">
        <v>107</v>
      </c>
      <c r="T11" s="6">
        <v>96</v>
      </c>
      <c r="U11" s="6">
        <v>112</v>
      </c>
      <c r="V11" s="6">
        <v>117</v>
      </c>
      <c r="W11" s="6">
        <v>118</v>
      </c>
      <c r="X11" s="6">
        <v>221</v>
      </c>
      <c r="Y11" s="6">
        <v>139</v>
      </c>
      <c r="Z11" s="6">
        <v>139</v>
      </c>
      <c r="AA11" s="6">
        <v>127</v>
      </c>
      <c r="AB11" s="6">
        <v>125</v>
      </c>
      <c r="AC11" s="6">
        <v>128</v>
      </c>
      <c r="AD11" s="6">
        <v>131</v>
      </c>
      <c r="AE11" s="6">
        <v>107</v>
      </c>
      <c r="AF11" s="6">
        <v>137</v>
      </c>
      <c r="AG11" s="6">
        <v>109</v>
      </c>
      <c r="AH11" s="6">
        <v>121</v>
      </c>
      <c r="AI11" s="6">
        <v>127</v>
      </c>
      <c r="AJ11" s="6">
        <v>117</v>
      </c>
      <c r="AK11" s="6">
        <v>95</v>
      </c>
      <c r="AL11" s="6">
        <v>78</v>
      </c>
      <c r="AM11" s="6">
        <v>129</v>
      </c>
      <c r="AN11" s="6">
        <v>102</v>
      </c>
      <c r="AO11" s="6">
        <v>144</v>
      </c>
      <c r="AP11" s="6">
        <v>118</v>
      </c>
      <c r="AQ11" s="6">
        <v>102</v>
      </c>
      <c r="AR11" s="103">
        <v>109</v>
      </c>
      <c r="AS11" s="6">
        <v>96</v>
      </c>
      <c r="AT11" s="6">
        <v>109</v>
      </c>
      <c r="AU11" s="6">
        <v>126</v>
      </c>
      <c r="AV11" s="6">
        <v>71</v>
      </c>
      <c r="AW11" s="6">
        <v>133</v>
      </c>
      <c r="AX11" s="6">
        <v>134</v>
      </c>
    </row>
    <row r="12" spans="1:50" ht="12.75">
      <c r="A12" s="4">
        <v>2</v>
      </c>
      <c r="B12" s="6">
        <v>72</v>
      </c>
      <c r="C12" s="6">
        <v>81</v>
      </c>
      <c r="D12" s="6">
        <v>59</v>
      </c>
      <c r="E12" s="6">
        <v>57</v>
      </c>
      <c r="F12" s="6">
        <v>55</v>
      </c>
      <c r="G12" s="6">
        <v>41</v>
      </c>
      <c r="H12" s="6">
        <v>47</v>
      </c>
      <c r="I12" s="100">
        <v>52</v>
      </c>
      <c r="J12" s="6">
        <v>43</v>
      </c>
      <c r="K12" s="6">
        <v>34</v>
      </c>
      <c r="L12" s="6">
        <v>32</v>
      </c>
      <c r="M12" s="6">
        <v>31</v>
      </c>
      <c r="N12" s="6">
        <v>52</v>
      </c>
      <c r="O12" s="6">
        <v>54</v>
      </c>
      <c r="P12" s="6">
        <v>36</v>
      </c>
      <c r="Q12" s="6">
        <v>44</v>
      </c>
      <c r="R12" s="6">
        <v>45</v>
      </c>
      <c r="S12" s="6">
        <v>46</v>
      </c>
      <c r="T12" s="6">
        <v>27</v>
      </c>
      <c r="U12" s="6">
        <v>42</v>
      </c>
      <c r="V12" s="6">
        <v>34</v>
      </c>
      <c r="W12" s="6">
        <v>56</v>
      </c>
      <c r="X12" s="6">
        <v>76</v>
      </c>
      <c r="Y12" s="6">
        <v>51</v>
      </c>
      <c r="Z12" s="6">
        <v>46</v>
      </c>
      <c r="AA12" s="6">
        <v>61</v>
      </c>
      <c r="AB12" s="6">
        <v>51</v>
      </c>
      <c r="AC12" s="6">
        <v>45</v>
      </c>
      <c r="AD12" s="6">
        <v>59</v>
      </c>
      <c r="AE12" s="6">
        <v>41</v>
      </c>
      <c r="AF12" s="6">
        <v>41</v>
      </c>
      <c r="AG12" s="6">
        <v>46</v>
      </c>
      <c r="AH12" s="6">
        <v>49</v>
      </c>
      <c r="AI12" s="6">
        <v>46</v>
      </c>
      <c r="AJ12" s="6">
        <v>29</v>
      </c>
      <c r="AK12" s="6">
        <v>47</v>
      </c>
      <c r="AL12" s="6">
        <v>46</v>
      </c>
      <c r="AM12" s="6">
        <v>53</v>
      </c>
      <c r="AN12" s="6">
        <v>54</v>
      </c>
      <c r="AO12" s="6">
        <v>56</v>
      </c>
      <c r="AP12" s="6">
        <v>52</v>
      </c>
      <c r="AQ12" s="6">
        <v>63</v>
      </c>
      <c r="AR12" s="103">
        <v>43</v>
      </c>
      <c r="AS12" s="6">
        <v>52</v>
      </c>
      <c r="AT12" s="6">
        <v>62</v>
      </c>
      <c r="AU12" s="6">
        <v>58</v>
      </c>
      <c r="AV12" s="6">
        <v>35</v>
      </c>
      <c r="AW12" s="6">
        <v>76</v>
      </c>
      <c r="AX12" s="6">
        <v>74</v>
      </c>
    </row>
    <row r="13" spans="1:50" ht="12.75">
      <c r="A13" s="4">
        <v>3</v>
      </c>
      <c r="B13" s="6">
        <v>36</v>
      </c>
      <c r="C13" s="6">
        <v>32</v>
      </c>
      <c r="D13" s="6">
        <v>29</v>
      </c>
      <c r="E13" s="6">
        <v>24</v>
      </c>
      <c r="F13" s="6">
        <v>12</v>
      </c>
      <c r="G13" s="6">
        <v>23</v>
      </c>
      <c r="H13" s="6">
        <v>17</v>
      </c>
      <c r="I13" s="100">
        <v>21</v>
      </c>
      <c r="J13" s="6">
        <v>13</v>
      </c>
      <c r="K13" s="6">
        <v>20</v>
      </c>
      <c r="L13" s="6">
        <v>18</v>
      </c>
      <c r="M13" s="6">
        <v>23</v>
      </c>
      <c r="N13" s="6">
        <v>19</v>
      </c>
      <c r="O13" s="6">
        <v>22</v>
      </c>
      <c r="P13" s="6">
        <v>20</v>
      </c>
      <c r="Q13" s="6">
        <v>50</v>
      </c>
      <c r="R13" s="6">
        <v>43</v>
      </c>
      <c r="S13" s="6">
        <v>19</v>
      </c>
      <c r="T13" s="6">
        <v>20</v>
      </c>
      <c r="U13" s="6">
        <v>16</v>
      </c>
      <c r="V13" s="6">
        <v>17</v>
      </c>
      <c r="W13" s="6">
        <v>32</v>
      </c>
      <c r="X13" s="6">
        <v>39</v>
      </c>
      <c r="Y13" s="6">
        <v>24</v>
      </c>
      <c r="Z13" s="6">
        <v>33</v>
      </c>
      <c r="AA13" s="6">
        <v>27</v>
      </c>
      <c r="AB13" s="6">
        <v>26</v>
      </c>
      <c r="AC13" s="6">
        <v>25</v>
      </c>
      <c r="AD13" s="6">
        <v>25</v>
      </c>
      <c r="AE13" s="6">
        <v>22</v>
      </c>
      <c r="AF13" s="6">
        <v>15</v>
      </c>
      <c r="AG13" s="6">
        <v>25</v>
      </c>
      <c r="AH13" s="6">
        <v>24</v>
      </c>
      <c r="AI13" s="6">
        <v>19</v>
      </c>
      <c r="AJ13" s="6">
        <v>14</v>
      </c>
      <c r="AK13" s="6">
        <v>18</v>
      </c>
      <c r="AL13" s="6">
        <v>24</v>
      </c>
      <c r="AM13" s="6">
        <v>20</v>
      </c>
      <c r="AN13" s="6">
        <v>17</v>
      </c>
      <c r="AO13" s="6">
        <v>32</v>
      </c>
      <c r="AP13" s="6">
        <v>19</v>
      </c>
      <c r="AQ13" s="6">
        <v>19</v>
      </c>
      <c r="AR13" s="103">
        <v>18</v>
      </c>
      <c r="AS13" s="6">
        <v>19</v>
      </c>
      <c r="AT13" s="6">
        <v>23</v>
      </c>
      <c r="AU13" s="6">
        <v>29</v>
      </c>
      <c r="AV13" s="6">
        <v>17</v>
      </c>
      <c r="AW13" s="6">
        <v>29</v>
      </c>
      <c r="AX13" s="6">
        <v>23</v>
      </c>
    </row>
    <row r="14" spans="1:50" ht="12.75">
      <c r="A14" s="4">
        <v>4</v>
      </c>
      <c r="B14" s="6">
        <v>123</v>
      </c>
      <c r="C14" s="6">
        <v>127</v>
      </c>
      <c r="D14" s="6">
        <v>83</v>
      </c>
      <c r="E14" s="6">
        <v>76</v>
      </c>
      <c r="F14" s="6">
        <v>62</v>
      </c>
      <c r="G14" s="6">
        <v>70</v>
      </c>
      <c r="H14" s="6">
        <v>59</v>
      </c>
      <c r="I14" s="100">
        <v>44</v>
      </c>
      <c r="J14" s="6">
        <v>25</v>
      </c>
      <c r="K14" s="6">
        <v>57</v>
      </c>
      <c r="L14" s="6">
        <v>49</v>
      </c>
      <c r="M14" s="6">
        <v>38</v>
      </c>
      <c r="N14" s="6">
        <v>50</v>
      </c>
      <c r="O14" s="6">
        <v>84</v>
      </c>
      <c r="P14" s="6">
        <v>39</v>
      </c>
      <c r="Q14" s="6">
        <v>16</v>
      </c>
      <c r="R14" s="6">
        <v>72</v>
      </c>
      <c r="S14" s="6">
        <v>61</v>
      </c>
      <c r="T14" s="6">
        <v>58</v>
      </c>
      <c r="U14" s="6">
        <v>47</v>
      </c>
      <c r="V14" s="6">
        <v>42</v>
      </c>
      <c r="W14" s="6">
        <v>57</v>
      </c>
      <c r="X14" s="6">
        <v>80</v>
      </c>
      <c r="Y14" s="6">
        <v>58</v>
      </c>
      <c r="Z14" s="6">
        <v>68</v>
      </c>
      <c r="AA14" s="6">
        <v>69</v>
      </c>
      <c r="AB14" s="6">
        <v>56</v>
      </c>
      <c r="AC14" s="6">
        <v>62</v>
      </c>
      <c r="AD14" s="6">
        <v>52</v>
      </c>
      <c r="AE14" s="6">
        <v>55</v>
      </c>
      <c r="AF14" s="6">
        <v>60</v>
      </c>
      <c r="AG14" s="6">
        <v>50</v>
      </c>
      <c r="AH14" s="6">
        <v>60</v>
      </c>
      <c r="AI14" s="6">
        <v>44</v>
      </c>
      <c r="AJ14" s="6">
        <v>56</v>
      </c>
      <c r="AK14" s="6">
        <v>58</v>
      </c>
      <c r="AL14" s="6">
        <v>46</v>
      </c>
      <c r="AM14" s="6">
        <v>50</v>
      </c>
      <c r="AN14" s="6">
        <v>47</v>
      </c>
      <c r="AO14" s="6">
        <v>64</v>
      </c>
      <c r="AP14" s="6">
        <v>101</v>
      </c>
      <c r="AQ14" s="6">
        <v>51</v>
      </c>
      <c r="AR14" s="103">
        <v>72</v>
      </c>
      <c r="AS14" s="6">
        <v>107</v>
      </c>
      <c r="AT14" s="6">
        <v>113</v>
      </c>
      <c r="AU14" s="6">
        <v>126</v>
      </c>
      <c r="AV14" s="6">
        <v>55</v>
      </c>
      <c r="AW14" s="6">
        <v>107</v>
      </c>
      <c r="AX14" s="6">
        <v>127</v>
      </c>
    </row>
    <row r="15" spans="1:50" ht="12.75">
      <c r="A15" s="4">
        <v>5</v>
      </c>
      <c r="B15" s="6">
        <v>125</v>
      </c>
      <c r="C15" s="6">
        <v>106</v>
      </c>
      <c r="D15" s="6">
        <v>92</v>
      </c>
      <c r="E15" s="6">
        <v>93</v>
      </c>
      <c r="F15" s="6">
        <v>111</v>
      </c>
      <c r="G15" s="6">
        <v>77</v>
      </c>
      <c r="H15" s="6">
        <v>57</v>
      </c>
      <c r="I15" s="100">
        <v>60</v>
      </c>
      <c r="J15" s="6">
        <v>71</v>
      </c>
      <c r="K15" s="6">
        <v>86</v>
      </c>
      <c r="L15" s="6">
        <v>71</v>
      </c>
      <c r="M15" s="6">
        <v>60</v>
      </c>
      <c r="N15" s="6">
        <v>91</v>
      </c>
      <c r="O15" s="6">
        <v>96</v>
      </c>
      <c r="P15" s="6">
        <v>62</v>
      </c>
      <c r="Q15" s="6">
        <v>74</v>
      </c>
      <c r="R15" s="6">
        <v>104</v>
      </c>
      <c r="S15" s="6">
        <v>87</v>
      </c>
      <c r="T15" s="6">
        <v>111</v>
      </c>
      <c r="U15" s="6">
        <v>113</v>
      </c>
      <c r="V15" s="6">
        <v>83</v>
      </c>
      <c r="W15" s="6">
        <v>84</v>
      </c>
      <c r="X15" s="6">
        <v>119</v>
      </c>
      <c r="Y15" s="6">
        <v>105</v>
      </c>
      <c r="Z15" s="6">
        <v>100</v>
      </c>
      <c r="AA15" s="6">
        <v>105</v>
      </c>
      <c r="AB15" s="6">
        <v>126</v>
      </c>
      <c r="AC15" s="6">
        <v>113</v>
      </c>
      <c r="AD15" s="6">
        <v>122</v>
      </c>
      <c r="AE15" s="6">
        <v>86</v>
      </c>
      <c r="AF15" s="6">
        <v>101</v>
      </c>
      <c r="AG15" s="6">
        <v>96</v>
      </c>
      <c r="AH15" s="6">
        <v>80</v>
      </c>
      <c r="AI15" s="6">
        <v>67</v>
      </c>
      <c r="AJ15" s="6">
        <v>64</v>
      </c>
      <c r="AK15" s="6">
        <v>58</v>
      </c>
      <c r="AL15" s="6">
        <v>73</v>
      </c>
      <c r="AM15" s="6">
        <v>81</v>
      </c>
      <c r="AN15" s="6">
        <v>84</v>
      </c>
      <c r="AO15" s="6">
        <v>88</v>
      </c>
      <c r="AP15" s="6">
        <v>75</v>
      </c>
      <c r="AQ15" s="6">
        <v>86</v>
      </c>
      <c r="AR15" s="103">
        <v>69</v>
      </c>
      <c r="AS15" s="6">
        <v>69</v>
      </c>
      <c r="AT15" s="6">
        <v>84</v>
      </c>
      <c r="AU15" s="6">
        <v>85</v>
      </c>
      <c r="AV15" s="6">
        <v>62</v>
      </c>
      <c r="AW15" s="6">
        <v>102</v>
      </c>
      <c r="AX15" s="6">
        <v>109</v>
      </c>
    </row>
    <row r="16" spans="1:50" ht="12.75">
      <c r="A16" s="4">
        <v>6</v>
      </c>
      <c r="B16" s="6">
        <v>30</v>
      </c>
      <c r="C16" s="6">
        <v>33</v>
      </c>
      <c r="D16" s="6">
        <v>34</v>
      </c>
      <c r="E16" s="6">
        <v>28</v>
      </c>
      <c r="F16" s="6">
        <v>29</v>
      </c>
      <c r="G16" s="6">
        <v>40</v>
      </c>
      <c r="H16" s="6">
        <v>39</v>
      </c>
      <c r="I16" s="100">
        <v>25</v>
      </c>
      <c r="J16" s="6">
        <v>38</v>
      </c>
      <c r="K16" s="6">
        <v>28</v>
      </c>
      <c r="L16" s="6">
        <v>16</v>
      </c>
      <c r="M16" s="6">
        <v>22</v>
      </c>
      <c r="N16" s="6">
        <v>20</v>
      </c>
      <c r="O16" s="6">
        <v>16</v>
      </c>
      <c r="P16" s="6">
        <v>20</v>
      </c>
      <c r="Q16" s="6">
        <v>46</v>
      </c>
      <c r="R16" s="6">
        <v>25</v>
      </c>
      <c r="S16" s="6">
        <v>28</v>
      </c>
      <c r="T16" s="6">
        <v>23</v>
      </c>
      <c r="U16" s="6">
        <v>26</v>
      </c>
      <c r="V16" s="6">
        <v>22</v>
      </c>
      <c r="W16" s="6">
        <v>30</v>
      </c>
      <c r="X16" s="6">
        <v>20</v>
      </c>
      <c r="Y16" s="6">
        <v>29</v>
      </c>
      <c r="Z16" s="6">
        <v>30</v>
      </c>
      <c r="AA16" s="6">
        <v>23</v>
      </c>
      <c r="AB16" s="6">
        <v>43</v>
      </c>
      <c r="AC16" s="6">
        <v>28</v>
      </c>
      <c r="AD16" s="6">
        <v>32</v>
      </c>
      <c r="AE16" s="6">
        <v>23</v>
      </c>
      <c r="AF16" s="6">
        <v>22</v>
      </c>
      <c r="AG16" s="6">
        <v>23</v>
      </c>
      <c r="AH16" s="6">
        <v>27</v>
      </c>
      <c r="AI16" s="6">
        <v>26</v>
      </c>
      <c r="AJ16" s="6">
        <v>24</v>
      </c>
      <c r="AK16" s="6">
        <v>15</v>
      </c>
      <c r="AL16" s="6">
        <v>17</v>
      </c>
      <c r="AM16" s="6">
        <v>33</v>
      </c>
      <c r="AN16" s="6">
        <v>17</v>
      </c>
      <c r="AO16" s="6">
        <v>21</v>
      </c>
      <c r="AP16" s="6">
        <v>30</v>
      </c>
      <c r="AQ16" s="6">
        <v>32</v>
      </c>
      <c r="AR16" s="103">
        <v>23</v>
      </c>
      <c r="AS16" s="6">
        <v>24</v>
      </c>
      <c r="AT16" s="6">
        <v>29</v>
      </c>
      <c r="AU16" s="6">
        <v>26</v>
      </c>
      <c r="AV16" s="6">
        <v>11</v>
      </c>
      <c r="AW16" s="6">
        <v>26</v>
      </c>
      <c r="AX16" s="6">
        <v>28</v>
      </c>
    </row>
    <row r="17" spans="1:50" ht="12.75">
      <c r="A17" s="4">
        <v>7</v>
      </c>
      <c r="B17" s="6">
        <v>41</v>
      </c>
      <c r="C17" s="6">
        <v>25</v>
      </c>
      <c r="D17" s="6">
        <v>37</v>
      </c>
      <c r="E17" s="6">
        <v>29</v>
      </c>
      <c r="F17" s="6">
        <v>28</v>
      </c>
      <c r="G17" s="6">
        <v>40</v>
      </c>
      <c r="H17" s="6">
        <v>27</v>
      </c>
      <c r="I17" s="100">
        <v>19</v>
      </c>
      <c r="J17" s="6">
        <v>9</v>
      </c>
      <c r="K17" s="6">
        <v>24</v>
      </c>
      <c r="L17" s="6">
        <v>18</v>
      </c>
      <c r="M17" s="6">
        <v>15</v>
      </c>
      <c r="N17" s="6">
        <v>27</v>
      </c>
      <c r="O17" s="6">
        <v>24</v>
      </c>
      <c r="P17" s="6">
        <v>29</v>
      </c>
      <c r="Q17" s="6">
        <v>16</v>
      </c>
      <c r="R17" s="6">
        <v>19</v>
      </c>
      <c r="S17" s="6">
        <v>22</v>
      </c>
      <c r="T17" s="6">
        <v>26</v>
      </c>
      <c r="U17" s="6">
        <v>29</v>
      </c>
      <c r="V17" s="6">
        <v>18</v>
      </c>
      <c r="W17" s="6">
        <v>22</v>
      </c>
      <c r="X17" s="6">
        <v>40</v>
      </c>
      <c r="Y17" s="6">
        <v>28</v>
      </c>
      <c r="Z17" s="6">
        <v>44</v>
      </c>
      <c r="AA17" s="6">
        <v>32</v>
      </c>
      <c r="AB17" s="6">
        <v>27</v>
      </c>
      <c r="AC17" s="6">
        <v>32</v>
      </c>
      <c r="AD17" s="6">
        <v>34</v>
      </c>
      <c r="AE17" s="6">
        <v>37</v>
      </c>
      <c r="AF17" s="6">
        <v>19</v>
      </c>
      <c r="AG17" s="6">
        <v>23</v>
      </c>
      <c r="AH17" s="6">
        <v>27</v>
      </c>
      <c r="AI17" s="6">
        <v>26</v>
      </c>
      <c r="AJ17" s="6">
        <v>20</v>
      </c>
      <c r="AK17" s="6">
        <v>14</v>
      </c>
      <c r="AL17" s="6">
        <v>11</v>
      </c>
      <c r="AM17" s="6">
        <v>42</v>
      </c>
      <c r="AN17" s="6">
        <v>30</v>
      </c>
      <c r="AO17" s="6">
        <v>46</v>
      </c>
      <c r="AP17" s="6">
        <v>24</v>
      </c>
      <c r="AQ17" s="6">
        <v>37</v>
      </c>
      <c r="AR17" s="103">
        <v>23</v>
      </c>
      <c r="AS17" s="6">
        <v>23</v>
      </c>
      <c r="AT17" s="6">
        <v>31</v>
      </c>
      <c r="AU17" s="6">
        <v>25</v>
      </c>
      <c r="AV17" s="6">
        <v>10</v>
      </c>
      <c r="AW17" s="6">
        <v>30</v>
      </c>
      <c r="AX17" s="6">
        <v>21</v>
      </c>
    </row>
    <row r="18" spans="1:50" ht="12.75">
      <c r="A18" s="4">
        <v>8</v>
      </c>
      <c r="B18" s="6">
        <v>627</v>
      </c>
      <c r="C18" s="6">
        <v>623</v>
      </c>
      <c r="D18" s="6">
        <v>507</v>
      </c>
      <c r="E18" s="6">
        <v>535</v>
      </c>
      <c r="F18" s="6">
        <v>504</v>
      </c>
      <c r="G18" s="6">
        <v>505</v>
      </c>
      <c r="H18" s="6">
        <v>426</v>
      </c>
      <c r="I18" s="100">
        <v>392</v>
      </c>
      <c r="J18" s="6">
        <v>377</v>
      </c>
      <c r="K18" s="6">
        <v>411</v>
      </c>
      <c r="L18" s="6">
        <v>426</v>
      </c>
      <c r="M18" s="6">
        <v>431</v>
      </c>
      <c r="N18" s="6">
        <v>450</v>
      </c>
      <c r="O18" s="6">
        <v>507</v>
      </c>
      <c r="P18" s="6">
        <v>432</v>
      </c>
      <c r="Q18" s="6">
        <v>499</v>
      </c>
      <c r="R18" s="6">
        <v>421</v>
      </c>
      <c r="S18" s="6">
        <v>495</v>
      </c>
      <c r="T18" s="6">
        <v>444</v>
      </c>
      <c r="U18" s="6">
        <v>444</v>
      </c>
      <c r="V18" s="6">
        <v>424</v>
      </c>
      <c r="W18" s="6">
        <v>462</v>
      </c>
      <c r="X18" s="6">
        <v>891</v>
      </c>
      <c r="Y18" s="6">
        <v>727</v>
      </c>
      <c r="Z18" s="6">
        <v>751</v>
      </c>
      <c r="AA18" s="6">
        <v>576</v>
      </c>
      <c r="AB18" s="6">
        <v>637</v>
      </c>
      <c r="AC18" s="6">
        <v>594</v>
      </c>
      <c r="AD18" s="6">
        <v>556</v>
      </c>
      <c r="AE18" s="6">
        <v>503</v>
      </c>
      <c r="AF18" s="6">
        <v>523</v>
      </c>
      <c r="AG18" s="6">
        <v>533</v>
      </c>
      <c r="AH18" s="6">
        <v>484</v>
      </c>
      <c r="AI18" s="6">
        <v>472</v>
      </c>
      <c r="AJ18" s="6">
        <v>454</v>
      </c>
      <c r="AK18" s="6">
        <v>339</v>
      </c>
      <c r="AL18" s="6">
        <v>510</v>
      </c>
      <c r="AM18" s="6">
        <v>804</v>
      </c>
      <c r="AN18" s="6">
        <v>676</v>
      </c>
      <c r="AO18" s="6">
        <v>649</v>
      </c>
      <c r="AP18" s="6">
        <v>611</v>
      </c>
      <c r="AQ18" s="6">
        <v>547</v>
      </c>
      <c r="AR18" s="103">
        <v>492</v>
      </c>
      <c r="AS18" s="6">
        <v>503</v>
      </c>
      <c r="AT18" s="6">
        <v>430</v>
      </c>
      <c r="AU18" s="6">
        <v>472</v>
      </c>
      <c r="AV18" s="6">
        <v>290</v>
      </c>
      <c r="AW18" s="6">
        <v>461</v>
      </c>
      <c r="AX18" s="6">
        <v>451</v>
      </c>
    </row>
    <row r="19" spans="1:50" ht="12.75">
      <c r="A19" s="4">
        <v>9</v>
      </c>
      <c r="B19" s="6">
        <v>51</v>
      </c>
      <c r="C19" s="6">
        <v>58</v>
      </c>
      <c r="D19" s="6">
        <v>50</v>
      </c>
      <c r="E19" s="6">
        <v>56</v>
      </c>
      <c r="F19" s="6">
        <v>61</v>
      </c>
      <c r="G19" s="6">
        <v>59</v>
      </c>
      <c r="H19" s="6">
        <v>49</v>
      </c>
      <c r="I19" s="100">
        <v>43</v>
      </c>
      <c r="J19" s="6">
        <v>56</v>
      </c>
      <c r="K19" s="6">
        <v>51</v>
      </c>
      <c r="L19" s="6">
        <v>55</v>
      </c>
      <c r="M19" s="6">
        <v>41</v>
      </c>
      <c r="N19" s="6">
        <v>55</v>
      </c>
      <c r="O19" s="6">
        <v>68</v>
      </c>
      <c r="P19" s="6">
        <v>53</v>
      </c>
      <c r="Q19" s="6">
        <v>32</v>
      </c>
      <c r="R19" s="6">
        <v>54</v>
      </c>
      <c r="S19" s="6">
        <v>84</v>
      </c>
      <c r="T19" s="6">
        <v>66</v>
      </c>
      <c r="U19" s="6">
        <v>73</v>
      </c>
      <c r="V19" s="6">
        <v>54</v>
      </c>
      <c r="W19" s="6">
        <v>45</v>
      </c>
      <c r="X19" s="6">
        <v>58</v>
      </c>
      <c r="Y19" s="6">
        <v>72</v>
      </c>
      <c r="Z19" s="6">
        <v>76</v>
      </c>
      <c r="AA19" s="6">
        <v>72</v>
      </c>
      <c r="AB19" s="6">
        <v>65</v>
      </c>
      <c r="AC19" s="6">
        <v>83</v>
      </c>
      <c r="AD19" s="6">
        <v>58</v>
      </c>
      <c r="AE19" s="6">
        <v>56</v>
      </c>
      <c r="AF19" s="6">
        <v>51</v>
      </c>
      <c r="AG19" s="6">
        <v>65</v>
      </c>
      <c r="AH19" s="6">
        <v>46</v>
      </c>
      <c r="AI19" s="6">
        <v>53</v>
      </c>
      <c r="AJ19" s="6">
        <v>66</v>
      </c>
      <c r="AK19" s="6">
        <v>52</v>
      </c>
      <c r="AL19" s="6">
        <v>41</v>
      </c>
      <c r="AM19" s="6">
        <v>86</v>
      </c>
      <c r="AN19" s="6">
        <v>95</v>
      </c>
      <c r="AO19" s="6">
        <v>92</v>
      </c>
      <c r="AP19" s="6">
        <v>123</v>
      </c>
      <c r="AQ19" s="6">
        <v>95</v>
      </c>
      <c r="AR19" s="103">
        <v>70</v>
      </c>
      <c r="AS19" s="6">
        <v>70</v>
      </c>
      <c r="AT19" s="6">
        <v>67</v>
      </c>
      <c r="AU19" s="6">
        <v>71</v>
      </c>
      <c r="AV19" s="6">
        <v>42</v>
      </c>
      <c r="AW19" s="6">
        <v>79</v>
      </c>
      <c r="AX19" s="6">
        <v>73</v>
      </c>
    </row>
    <row r="20" spans="1:50" ht="12.75">
      <c r="A20" s="4">
        <v>10</v>
      </c>
      <c r="B20" s="6">
        <v>154</v>
      </c>
      <c r="C20" s="6">
        <v>158</v>
      </c>
      <c r="D20" s="6">
        <v>125</v>
      </c>
      <c r="E20" s="6">
        <v>147</v>
      </c>
      <c r="F20" s="6">
        <v>138</v>
      </c>
      <c r="G20" s="6">
        <v>124</v>
      </c>
      <c r="H20" s="6">
        <v>100</v>
      </c>
      <c r="I20" s="100">
        <v>103</v>
      </c>
      <c r="J20" s="6">
        <v>115</v>
      </c>
      <c r="K20" s="6">
        <v>118</v>
      </c>
      <c r="L20" s="6">
        <v>112</v>
      </c>
      <c r="M20" s="6">
        <v>82</v>
      </c>
      <c r="N20" s="6">
        <v>105</v>
      </c>
      <c r="O20" s="6">
        <v>128</v>
      </c>
      <c r="P20" s="6">
        <v>107</v>
      </c>
      <c r="Q20" s="6">
        <v>91</v>
      </c>
      <c r="R20" s="6">
        <v>121</v>
      </c>
      <c r="S20" s="6">
        <v>124</v>
      </c>
      <c r="T20" s="6">
        <v>125</v>
      </c>
      <c r="U20" s="6">
        <v>144</v>
      </c>
      <c r="V20" s="6">
        <v>129</v>
      </c>
      <c r="W20" s="6">
        <v>134</v>
      </c>
      <c r="X20" s="6">
        <v>155</v>
      </c>
      <c r="Y20" s="6">
        <v>141</v>
      </c>
      <c r="Z20" s="6">
        <v>125</v>
      </c>
      <c r="AA20" s="6">
        <v>139</v>
      </c>
      <c r="AB20" s="6">
        <v>142</v>
      </c>
      <c r="AC20" s="6">
        <v>129</v>
      </c>
      <c r="AD20" s="6">
        <v>124</v>
      </c>
      <c r="AE20" s="6">
        <v>95</v>
      </c>
      <c r="AF20" s="6">
        <v>126</v>
      </c>
      <c r="AG20" s="6">
        <v>109</v>
      </c>
      <c r="AH20" s="6">
        <v>133</v>
      </c>
      <c r="AI20" s="6">
        <v>104</v>
      </c>
      <c r="AJ20" s="6">
        <v>137</v>
      </c>
      <c r="AK20" s="6">
        <v>89</v>
      </c>
      <c r="AL20" s="6">
        <v>170</v>
      </c>
      <c r="AM20" s="6">
        <v>267</v>
      </c>
      <c r="AN20" s="6">
        <v>239</v>
      </c>
      <c r="AO20" s="6">
        <v>249</v>
      </c>
      <c r="AP20" s="6">
        <v>187</v>
      </c>
      <c r="AQ20" s="6">
        <v>160</v>
      </c>
      <c r="AR20" s="103">
        <v>127</v>
      </c>
      <c r="AS20" s="6">
        <v>131</v>
      </c>
      <c r="AT20" s="6">
        <v>113</v>
      </c>
      <c r="AU20" s="6">
        <v>122</v>
      </c>
      <c r="AV20" s="6">
        <v>86</v>
      </c>
      <c r="AW20" s="6">
        <v>170</v>
      </c>
      <c r="AX20" s="6">
        <v>129</v>
      </c>
    </row>
    <row r="21" spans="1:50" ht="12.75">
      <c r="A21" s="4">
        <v>11</v>
      </c>
      <c r="B21" s="6">
        <v>215</v>
      </c>
      <c r="C21" s="6">
        <v>207</v>
      </c>
      <c r="D21" s="6">
        <v>179</v>
      </c>
      <c r="E21" s="6">
        <v>165</v>
      </c>
      <c r="F21" s="6">
        <v>185</v>
      </c>
      <c r="G21" s="6">
        <v>161</v>
      </c>
      <c r="H21" s="6">
        <v>162</v>
      </c>
      <c r="I21" s="100">
        <v>149</v>
      </c>
      <c r="J21" s="6">
        <v>147</v>
      </c>
      <c r="K21" s="6">
        <v>153</v>
      </c>
      <c r="L21" s="6">
        <v>164</v>
      </c>
      <c r="M21" s="6">
        <v>131</v>
      </c>
      <c r="N21" s="6">
        <v>141</v>
      </c>
      <c r="O21" s="6">
        <v>204</v>
      </c>
      <c r="P21" s="6">
        <v>171</v>
      </c>
      <c r="Q21" s="6">
        <v>198</v>
      </c>
      <c r="R21" s="6">
        <v>164</v>
      </c>
      <c r="S21" s="6">
        <v>180</v>
      </c>
      <c r="T21" s="6">
        <v>182</v>
      </c>
      <c r="U21" s="6">
        <v>186</v>
      </c>
      <c r="V21" s="6">
        <v>163</v>
      </c>
      <c r="W21" s="6">
        <v>164</v>
      </c>
      <c r="X21" s="6">
        <v>211</v>
      </c>
      <c r="Y21" s="6">
        <v>164</v>
      </c>
      <c r="Z21" s="6">
        <v>210</v>
      </c>
      <c r="AA21" s="6">
        <v>158</v>
      </c>
      <c r="AB21" s="6">
        <v>199</v>
      </c>
      <c r="AC21" s="6">
        <v>172</v>
      </c>
      <c r="AD21" s="6">
        <v>185</v>
      </c>
      <c r="AE21" s="6">
        <v>195</v>
      </c>
      <c r="AF21" s="6">
        <v>232</v>
      </c>
      <c r="AG21" s="6">
        <v>250</v>
      </c>
      <c r="AH21" s="6">
        <v>206</v>
      </c>
      <c r="AI21" s="6">
        <v>184</v>
      </c>
      <c r="AJ21" s="6">
        <v>192</v>
      </c>
      <c r="AK21" s="6">
        <v>127</v>
      </c>
      <c r="AL21" s="6">
        <v>217</v>
      </c>
      <c r="AM21" s="6">
        <v>370</v>
      </c>
      <c r="AN21" s="6">
        <v>322</v>
      </c>
      <c r="AO21" s="6">
        <v>366</v>
      </c>
      <c r="AP21" s="6">
        <v>325</v>
      </c>
      <c r="AQ21" s="6">
        <v>232</v>
      </c>
      <c r="AR21" s="103">
        <v>207</v>
      </c>
      <c r="AS21" s="6">
        <v>173</v>
      </c>
      <c r="AT21" s="6">
        <v>190</v>
      </c>
      <c r="AU21" s="6">
        <v>151</v>
      </c>
      <c r="AV21" s="6">
        <v>109</v>
      </c>
      <c r="AW21" s="6">
        <v>182</v>
      </c>
      <c r="AX21" s="6">
        <v>193</v>
      </c>
    </row>
    <row r="22" spans="1:50" ht="12.75">
      <c r="A22" s="4">
        <v>12</v>
      </c>
      <c r="B22" s="6">
        <v>916</v>
      </c>
      <c r="C22" s="6">
        <v>874</v>
      </c>
      <c r="D22" s="6">
        <v>723</v>
      </c>
      <c r="E22" s="6">
        <v>815</v>
      </c>
      <c r="F22" s="6">
        <v>767</v>
      </c>
      <c r="G22" s="6">
        <v>808</v>
      </c>
      <c r="H22" s="6">
        <v>681</v>
      </c>
      <c r="I22" s="100">
        <v>593</v>
      </c>
      <c r="J22" s="6">
        <v>637</v>
      </c>
      <c r="K22" s="6">
        <v>715</v>
      </c>
      <c r="L22" s="6">
        <v>581</v>
      </c>
      <c r="M22" s="6">
        <v>618</v>
      </c>
      <c r="N22" s="6">
        <v>681</v>
      </c>
      <c r="O22" s="6">
        <v>935</v>
      </c>
      <c r="P22" s="6">
        <v>718</v>
      </c>
      <c r="Q22" s="6">
        <v>719</v>
      </c>
      <c r="R22" s="6">
        <v>696</v>
      </c>
      <c r="S22" s="6">
        <v>823</v>
      </c>
      <c r="T22" s="6">
        <v>755</v>
      </c>
      <c r="U22" s="6">
        <v>740</v>
      </c>
      <c r="V22" s="6">
        <v>740</v>
      </c>
      <c r="W22" s="6">
        <v>758</v>
      </c>
      <c r="X22" s="6">
        <v>938</v>
      </c>
      <c r="Y22" s="6">
        <v>866</v>
      </c>
      <c r="Z22" s="6">
        <v>814</v>
      </c>
      <c r="AA22" s="6">
        <v>823</v>
      </c>
      <c r="AB22" s="6">
        <v>881</v>
      </c>
      <c r="AC22" s="6">
        <v>912</v>
      </c>
      <c r="AD22" s="6">
        <v>828</v>
      </c>
      <c r="AE22" s="6">
        <v>750</v>
      </c>
      <c r="AF22" s="6">
        <v>779</v>
      </c>
      <c r="AG22" s="6">
        <v>795</v>
      </c>
      <c r="AH22" s="6">
        <v>798</v>
      </c>
      <c r="AI22" s="6">
        <v>702</v>
      </c>
      <c r="AJ22" s="6">
        <v>762</v>
      </c>
      <c r="AK22" s="6">
        <v>517</v>
      </c>
      <c r="AL22" s="6">
        <v>733</v>
      </c>
      <c r="AM22" s="6">
        <v>1311</v>
      </c>
      <c r="AN22" s="6">
        <v>1158</v>
      </c>
      <c r="AO22" s="6">
        <v>1166</v>
      </c>
      <c r="AP22" s="6">
        <v>1060</v>
      </c>
      <c r="AQ22" s="6">
        <v>920</v>
      </c>
      <c r="AR22" s="103">
        <v>879</v>
      </c>
      <c r="AS22" s="6">
        <v>831</v>
      </c>
      <c r="AT22" s="6">
        <v>749</v>
      </c>
      <c r="AU22" s="6">
        <v>776</v>
      </c>
      <c r="AV22" s="6">
        <v>474</v>
      </c>
      <c r="AW22" s="6">
        <v>764</v>
      </c>
      <c r="AX22" s="6">
        <v>789</v>
      </c>
    </row>
    <row r="23" spans="1:50" ht="12.75">
      <c r="A23" s="4">
        <v>13</v>
      </c>
      <c r="B23" s="6">
        <v>188</v>
      </c>
      <c r="C23" s="6">
        <v>224</v>
      </c>
      <c r="D23" s="6">
        <v>155</v>
      </c>
      <c r="E23" s="6">
        <v>197</v>
      </c>
      <c r="F23" s="6">
        <v>184</v>
      </c>
      <c r="G23" s="6">
        <v>184</v>
      </c>
      <c r="H23" s="6">
        <v>150</v>
      </c>
      <c r="I23" s="100">
        <v>133</v>
      </c>
      <c r="J23" s="6">
        <v>157</v>
      </c>
      <c r="K23" s="6">
        <v>162</v>
      </c>
      <c r="L23" s="6">
        <v>160</v>
      </c>
      <c r="M23" s="6">
        <v>114</v>
      </c>
      <c r="N23" s="6">
        <v>116</v>
      </c>
      <c r="O23" s="6">
        <v>178</v>
      </c>
      <c r="P23" s="6">
        <v>132</v>
      </c>
      <c r="Q23" s="6">
        <v>209</v>
      </c>
      <c r="R23" s="6">
        <v>154</v>
      </c>
      <c r="S23" s="6">
        <v>175</v>
      </c>
      <c r="T23" s="6">
        <v>153</v>
      </c>
      <c r="U23" s="6">
        <v>152</v>
      </c>
      <c r="V23" s="6">
        <v>158</v>
      </c>
      <c r="W23" s="6">
        <v>152</v>
      </c>
      <c r="X23" s="6">
        <v>206</v>
      </c>
      <c r="Y23" s="6">
        <v>174</v>
      </c>
      <c r="Z23" s="6">
        <v>151</v>
      </c>
      <c r="AA23" s="6">
        <v>156</v>
      </c>
      <c r="AB23" s="6">
        <v>176</v>
      </c>
      <c r="AC23" s="6">
        <v>166</v>
      </c>
      <c r="AD23" s="6">
        <v>160</v>
      </c>
      <c r="AE23" s="6">
        <v>160</v>
      </c>
      <c r="AF23" s="6">
        <v>155</v>
      </c>
      <c r="AG23" s="6">
        <v>171</v>
      </c>
      <c r="AH23" s="6">
        <v>131</v>
      </c>
      <c r="AI23" s="6">
        <v>145</v>
      </c>
      <c r="AJ23" s="6">
        <v>145</v>
      </c>
      <c r="AK23" s="6">
        <v>81</v>
      </c>
      <c r="AL23" s="6">
        <v>238</v>
      </c>
      <c r="AM23" s="6">
        <v>498</v>
      </c>
      <c r="AN23" s="6">
        <v>395</v>
      </c>
      <c r="AO23" s="6">
        <v>339</v>
      </c>
      <c r="AP23" s="6">
        <v>287</v>
      </c>
      <c r="AQ23" s="6">
        <v>189</v>
      </c>
      <c r="AR23" s="103">
        <v>182</v>
      </c>
      <c r="AS23" s="6">
        <v>159</v>
      </c>
      <c r="AT23" s="6">
        <v>133</v>
      </c>
      <c r="AU23" s="6">
        <v>151</v>
      </c>
      <c r="AV23" s="6">
        <v>88</v>
      </c>
      <c r="AW23" s="6">
        <v>151</v>
      </c>
      <c r="AX23" s="6">
        <v>116</v>
      </c>
    </row>
    <row r="24" spans="1:50" ht="12.75">
      <c r="A24" s="4">
        <v>14</v>
      </c>
      <c r="B24" s="6">
        <v>330</v>
      </c>
      <c r="C24" s="6">
        <v>308</v>
      </c>
      <c r="D24" s="6">
        <v>271</v>
      </c>
      <c r="E24" s="6">
        <v>290</v>
      </c>
      <c r="F24" s="6">
        <v>280</v>
      </c>
      <c r="G24" s="6">
        <v>296</v>
      </c>
      <c r="H24" s="6">
        <v>232</v>
      </c>
      <c r="I24" s="100">
        <v>226</v>
      </c>
      <c r="J24" s="6">
        <v>218</v>
      </c>
      <c r="K24" s="6">
        <v>251</v>
      </c>
      <c r="L24" s="6">
        <v>201</v>
      </c>
      <c r="M24" s="6">
        <v>205</v>
      </c>
      <c r="N24" s="6">
        <v>231</v>
      </c>
      <c r="O24" s="6">
        <v>303</v>
      </c>
      <c r="P24" s="6">
        <v>230</v>
      </c>
      <c r="Q24" s="6">
        <v>407</v>
      </c>
      <c r="R24" s="6">
        <v>217</v>
      </c>
      <c r="S24" s="6">
        <v>254</v>
      </c>
      <c r="T24" s="6">
        <v>261</v>
      </c>
      <c r="U24" s="6">
        <v>221</v>
      </c>
      <c r="V24" s="6">
        <v>241</v>
      </c>
      <c r="W24" s="6">
        <v>236</v>
      </c>
      <c r="X24" s="6">
        <v>276</v>
      </c>
      <c r="Y24" s="6">
        <v>256</v>
      </c>
      <c r="Z24" s="6">
        <v>245</v>
      </c>
      <c r="AA24" s="6">
        <v>275</v>
      </c>
      <c r="AB24" s="6">
        <v>254</v>
      </c>
      <c r="AC24" s="6">
        <v>265</v>
      </c>
      <c r="AD24" s="6">
        <v>292</v>
      </c>
      <c r="AE24" s="6">
        <v>264</v>
      </c>
      <c r="AF24" s="6">
        <v>247</v>
      </c>
      <c r="AG24" s="6">
        <v>261</v>
      </c>
      <c r="AH24" s="6">
        <v>230</v>
      </c>
      <c r="AI24" s="6">
        <v>262</v>
      </c>
      <c r="AJ24" s="6">
        <v>223</v>
      </c>
      <c r="AK24" s="6">
        <v>159</v>
      </c>
      <c r="AL24" s="6">
        <v>315</v>
      </c>
      <c r="AM24" s="6">
        <v>839</v>
      </c>
      <c r="AN24" s="6">
        <v>740</v>
      </c>
      <c r="AO24" s="6">
        <v>692</v>
      </c>
      <c r="AP24" s="6">
        <v>507</v>
      </c>
      <c r="AQ24" s="6">
        <v>395</v>
      </c>
      <c r="AR24" s="103">
        <v>311</v>
      </c>
      <c r="AS24" s="6">
        <v>304</v>
      </c>
      <c r="AT24" s="6">
        <v>281</v>
      </c>
      <c r="AU24" s="6">
        <v>337</v>
      </c>
      <c r="AV24" s="6">
        <v>184</v>
      </c>
      <c r="AW24" s="6">
        <v>233</v>
      </c>
      <c r="AX24" s="6">
        <v>224</v>
      </c>
    </row>
    <row r="25" spans="1:50" ht="12.75">
      <c r="A25" s="4">
        <v>15</v>
      </c>
      <c r="B25" s="6">
        <v>540</v>
      </c>
      <c r="C25" s="6">
        <v>472</v>
      </c>
      <c r="D25" s="6">
        <v>442</v>
      </c>
      <c r="E25" s="6">
        <v>439</v>
      </c>
      <c r="F25" s="6">
        <v>420</v>
      </c>
      <c r="G25" s="6">
        <v>406</v>
      </c>
      <c r="H25" s="6">
        <v>399</v>
      </c>
      <c r="I25" s="100">
        <v>352</v>
      </c>
      <c r="J25" s="6">
        <v>364</v>
      </c>
      <c r="K25" s="6">
        <v>425</v>
      </c>
      <c r="L25" s="6">
        <v>407</v>
      </c>
      <c r="M25" s="6">
        <v>374</v>
      </c>
      <c r="N25" s="6">
        <v>408</v>
      </c>
      <c r="O25" s="6">
        <v>556</v>
      </c>
      <c r="P25" s="6">
        <v>394</v>
      </c>
      <c r="Q25" s="6">
        <v>38</v>
      </c>
      <c r="R25" s="6">
        <v>405</v>
      </c>
      <c r="S25" s="6">
        <v>458</v>
      </c>
      <c r="T25" s="6">
        <v>448</v>
      </c>
      <c r="U25" s="6">
        <v>436</v>
      </c>
      <c r="V25" s="6">
        <v>426</v>
      </c>
      <c r="W25" s="6">
        <v>403</v>
      </c>
      <c r="X25" s="6">
        <v>564</v>
      </c>
      <c r="Y25" s="6">
        <v>466</v>
      </c>
      <c r="Z25" s="6">
        <v>462</v>
      </c>
      <c r="AA25" s="6">
        <v>477</v>
      </c>
      <c r="AB25" s="6">
        <v>543</v>
      </c>
      <c r="AC25" s="6">
        <v>509</v>
      </c>
      <c r="AD25" s="6">
        <v>484</v>
      </c>
      <c r="AE25" s="6">
        <v>421</v>
      </c>
      <c r="AF25" s="6">
        <v>444</v>
      </c>
      <c r="AG25" s="6">
        <v>417</v>
      </c>
      <c r="AH25" s="6">
        <v>436</v>
      </c>
      <c r="AI25" s="6">
        <v>390</v>
      </c>
      <c r="AJ25" s="6">
        <v>422</v>
      </c>
      <c r="AK25" s="6">
        <v>266</v>
      </c>
      <c r="AL25" s="6">
        <v>429</v>
      </c>
      <c r="AM25" s="6">
        <v>768</v>
      </c>
      <c r="AN25" s="6">
        <v>700</v>
      </c>
      <c r="AO25" s="6">
        <v>736</v>
      </c>
      <c r="AP25" s="6">
        <v>617</v>
      </c>
      <c r="AQ25" s="6">
        <v>508</v>
      </c>
      <c r="AR25" s="103">
        <v>444</v>
      </c>
      <c r="AS25" s="6">
        <v>455</v>
      </c>
      <c r="AT25" s="6">
        <v>397</v>
      </c>
      <c r="AU25" s="6">
        <v>462</v>
      </c>
      <c r="AV25" s="6">
        <v>278</v>
      </c>
      <c r="AW25" s="6">
        <v>426</v>
      </c>
      <c r="AX25" s="6">
        <v>418</v>
      </c>
    </row>
    <row r="26" spans="1:50" ht="12.75">
      <c r="A26" s="4">
        <v>16</v>
      </c>
      <c r="B26" s="6">
        <v>222</v>
      </c>
      <c r="C26" s="6">
        <v>202</v>
      </c>
      <c r="D26" s="6">
        <v>182</v>
      </c>
      <c r="E26" s="6">
        <v>193</v>
      </c>
      <c r="F26" s="6">
        <v>180</v>
      </c>
      <c r="G26" s="6">
        <v>177</v>
      </c>
      <c r="H26" s="6">
        <v>169</v>
      </c>
      <c r="I26" s="100">
        <v>134</v>
      </c>
      <c r="J26" s="6">
        <v>167</v>
      </c>
      <c r="K26" s="6">
        <v>150</v>
      </c>
      <c r="L26" s="6">
        <v>152</v>
      </c>
      <c r="M26" s="6">
        <v>148</v>
      </c>
      <c r="N26" s="6">
        <v>172</v>
      </c>
      <c r="O26" s="6">
        <v>196</v>
      </c>
      <c r="P26" s="6">
        <v>145</v>
      </c>
      <c r="Q26" s="6">
        <v>296</v>
      </c>
      <c r="R26" s="6">
        <v>159</v>
      </c>
      <c r="S26" s="6">
        <v>180</v>
      </c>
      <c r="T26" s="6">
        <v>191</v>
      </c>
      <c r="U26" s="6">
        <v>175</v>
      </c>
      <c r="V26" s="6">
        <v>191</v>
      </c>
      <c r="W26" s="6">
        <v>163</v>
      </c>
      <c r="X26" s="6">
        <v>214</v>
      </c>
      <c r="Y26" s="6">
        <v>166</v>
      </c>
      <c r="Z26" s="6">
        <v>185</v>
      </c>
      <c r="AA26" s="6">
        <v>200</v>
      </c>
      <c r="AB26" s="6">
        <v>196</v>
      </c>
      <c r="AC26" s="6">
        <v>181</v>
      </c>
      <c r="AD26" s="6">
        <v>187</v>
      </c>
      <c r="AE26" s="6">
        <v>157</v>
      </c>
      <c r="AF26" s="6">
        <v>179</v>
      </c>
      <c r="AG26" s="6">
        <v>165</v>
      </c>
      <c r="AH26" s="6">
        <v>176</v>
      </c>
      <c r="AI26" s="6">
        <v>158</v>
      </c>
      <c r="AJ26" s="6">
        <v>169</v>
      </c>
      <c r="AK26" s="6">
        <v>108</v>
      </c>
      <c r="AL26" s="6">
        <v>199</v>
      </c>
      <c r="AM26" s="6">
        <v>423</v>
      </c>
      <c r="AN26" s="6">
        <v>348</v>
      </c>
      <c r="AO26" s="6">
        <v>324</v>
      </c>
      <c r="AP26" s="6">
        <v>261</v>
      </c>
      <c r="AQ26" s="6">
        <v>249</v>
      </c>
      <c r="AR26" s="103">
        <v>180</v>
      </c>
      <c r="AS26" s="6">
        <v>192</v>
      </c>
      <c r="AT26" s="6">
        <v>181</v>
      </c>
      <c r="AU26" s="6">
        <v>172</v>
      </c>
      <c r="AV26" s="6">
        <v>126</v>
      </c>
      <c r="AW26" s="6">
        <v>201</v>
      </c>
      <c r="AX26" s="6">
        <v>176</v>
      </c>
    </row>
    <row r="27" spans="1:50" ht="12.75">
      <c r="A27" s="4">
        <v>17</v>
      </c>
      <c r="B27" s="6">
        <v>226</v>
      </c>
      <c r="C27" s="6">
        <v>212</v>
      </c>
      <c r="D27" s="6">
        <v>183</v>
      </c>
      <c r="E27" s="6">
        <v>157</v>
      </c>
      <c r="F27" s="6">
        <v>176</v>
      </c>
      <c r="G27" s="6">
        <v>176</v>
      </c>
      <c r="H27" s="6">
        <v>170</v>
      </c>
      <c r="I27" s="100">
        <v>160</v>
      </c>
      <c r="J27" s="6">
        <v>140</v>
      </c>
      <c r="K27" s="6">
        <v>176</v>
      </c>
      <c r="L27" s="6">
        <v>156</v>
      </c>
      <c r="M27" s="6">
        <v>170</v>
      </c>
      <c r="N27" s="6">
        <v>157</v>
      </c>
      <c r="O27" s="6">
        <v>202</v>
      </c>
      <c r="P27" s="6">
        <v>192</v>
      </c>
      <c r="Q27" s="6">
        <v>65</v>
      </c>
      <c r="R27" s="6">
        <v>190</v>
      </c>
      <c r="S27" s="6">
        <v>216</v>
      </c>
      <c r="T27" s="6">
        <v>197</v>
      </c>
      <c r="U27" s="6">
        <v>207</v>
      </c>
      <c r="V27" s="6">
        <v>235</v>
      </c>
      <c r="W27" s="6">
        <v>214</v>
      </c>
      <c r="X27" s="6">
        <v>288</v>
      </c>
      <c r="Y27" s="6">
        <v>264</v>
      </c>
      <c r="Z27" s="6">
        <v>247</v>
      </c>
      <c r="AA27" s="6">
        <v>225</v>
      </c>
      <c r="AB27" s="6">
        <v>304</v>
      </c>
      <c r="AC27" s="6">
        <v>298</v>
      </c>
      <c r="AD27" s="6">
        <v>241</v>
      </c>
      <c r="AE27" s="6">
        <v>207</v>
      </c>
      <c r="AF27" s="6">
        <v>238</v>
      </c>
      <c r="AG27" s="6">
        <v>231</v>
      </c>
      <c r="AH27" s="6">
        <v>223</v>
      </c>
      <c r="AI27" s="6">
        <v>188</v>
      </c>
      <c r="AJ27" s="6">
        <v>197</v>
      </c>
      <c r="AK27" s="6">
        <v>141</v>
      </c>
      <c r="AL27" s="6">
        <v>248</v>
      </c>
      <c r="AM27" s="6">
        <v>474</v>
      </c>
      <c r="AN27" s="6">
        <v>356</v>
      </c>
      <c r="AO27" s="6">
        <v>316</v>
      </c>
      <c r="AP27" s="6">
        <v>301</v>
      </c>
      <c r="AQ27" s="6">
        <v>250</v>
      </c>
      <c r="AR27" s="103">
        <v>200</v>
      </c>
      <c r="AS27" s="6">
        <v>195</v>
      </c>
      <c r="AT27" s="6">
        <v>183</v>
      </c>
      <c r="AU27" s="6">
        <v>176</v>
      </c>
      <c r="AV27" s="6">
        <v>129</v>
      </c>
      <c r="AW27" s="6">
        <v>179</v>
      </c>
      <c r="AX27" s="6">
        <v>185</v>
      </c>
    </row>
    <row r="28" spans="1:50" ht="12.75">
      <c r="A28" s="4">
        <v>18</v>
      </c>
      <c r="B28" s="6">
        <v>170</v>
      </c>
      <c r="C28" s="6">
        <v>163</v>
      </c>
      <c r="D28" s="6">
        <v>153</v>
      </c>
      <c r="E28" s="6">
        <v>131</v>
      </c>
      <c r="F28" s="6">
        <v>135</v>
      </c>
      <c r="G28" s="6">
        <v>141</v>
      </c>
      <c r="H28" s="6">
        <v>129</v>
      </c>
      <c r="I28" s="100">
        <v>109</v>
      </c>
      <c r="J28" s="6">
        <v>115</v>
      </c>
      <c r="K28" s="6">
        <v>128</v>
      </c>
      <c r="L28" s="6">
        <v>111</v>
      </c>
      <c r="M28" s="6">
        <v>128</v>
      </c>
      <c r="N28" s="6">
        <v>125</v>
      </c>
      <c r="O28" s="6">
        <v>163</v>
      </c>
      <c r="P28" s="6">
        <v>137</v>
      </c>
      <c r="Q28" s="6">
        <v>61</v>
      </c>
      <c r="R28" s="6">
        <v>145</v>
      </c>
      <c r="S28" s="6">
        <v>147</v>
      </c>
      <c r="T28" s="6">
        <v>131</v>
      </c>
      <c r="U28" s="6">
        <v>147</v>
      </c>
      <c r="V28" s="6">
        <v>136</v>
      </c>
      <c r="W28" s="6">
        <v>183</v>
      </c>
      <c r="X28" s="6">
        <v>201</v>
      </c>
      <c r="Y28" s="6">
        <v>171</v>
      </c>
      <c r="Z28" s="6">
        <v>182</v>
      </c>
      <c r="AA28" s="6">
        <v>200</v>
      </c>
      <c r="AB28" s="6">
        <v>206</v>
      </c>
      <c r="AC28" s="6">
        <v>204</v>
      </c>
      <c r="AD28" s="6">
        <v>170</v>
      </c>
      <c r="AE28" s="6">
        <v>172</v>
      </c>
      <c r="AF28" s="6">
        <v>171</v>
      </c>
      <c r="AG28" s="6">
        <v>151</v>
      </c>
      <c r="AH28" s="6">
        <v>164</v>
      </c>
      <c r="AI28" s="6">
        <v>148</v>
      </c>
      <c r="AJ28" s="6">
        <v>149</v>
      </c>
      <c r="AK28" s="6">
        <v>108</v>
      </c>
      <c r="AL28" s="6">
        <v>207</v>
      </c>
      <c r="AM28" s="6">
        <v>364</v>
      </c>
      <c r="AN28" s="6">
        <v>328</v>
      </c>
      <c r="AO28" s="6">
        <v>302</v>
      </c>
      <c r="AP28" s="6">
        <v>218</v>
      </c>
      <c r="AQ28" s="6">
        <v>223</v>
      </c>
      <c r="AR28" s="103">
        <v>185</v>
      </c>
      <c r="AS28" s="6">
        <v>170</v>
      </c>
      <c r="AT28" s="6">
        <v>149</v>
      </c>
      <c r="AU28" s="6">
        <v>158</v>
      </c>
      <c r="AV28" s="6">
        <v>81</v>
      </c>
      <c r="AW28" s="6">
        <v>122</v>
      </c>
      <c r="AX28" s="6">
        <v>124</v>
      </c>
    </row>
    <row r="29" spans="1:50" ht="12.75">
      <c r="A29" s="4">
        <v>19</v>
      </c>
      <c r="B29" s="6">
        <v>26</v>
      </c>
      <c r="C29" s="6">
        <v>31</v>
      </c>
      <c r="D29" s="6">
        <v>26</v>
      </c>
      <c r="E29" s="6">
        <v>19</v>
      </c>
      <c r="F29" s="6">
        <v>25</v>
      </c>
      <c r="G29" s="6">
        <v>28</v>
      </c>
      <c r="H29" s="6">
        <v>19</v>
      </c>
      <c r="I29" s="100">
        <v>20</v>
      </c>
      <c r="J29" s="6">
        <v>19</v>
      </c>
      <c r="K29" s="6">
        <v>29</v>
      </c>
      <c r="L29" s="6">
        <v>29</v>
      </c>
      <c r="M29" s="6">
        <v>29</v>
      </c>
      <c r="N29" s="6">
        <v>18</v>
      </c>
      <c r="O29" s="6">
        <v>37</v>
      </c>
      <c r="P29" s="6">
        <v>36</v>
      </c>
      <c r="Q29" s="6">
        <v>75</v>
      </c>
      <c r="R29" s="6">
        <v>28</v>
      </c>
      <c r="S29" s="6">
        <v>35</v>
      </c>
      <c r="T29" s="6">
        <v>39</v>
      </c>
      <c r="U29" s="6">
        <v>43</v>
      </c>
      <c r="V29" s="6">
        <v>47</v>
      </c>
      <c r="W29" s="6">
        <v>46</v>
      </c>
      <c r="X29" s="6">
        <v>59</v>
      </c>
      <c r="Y29" s="6">
        <v>50</v>
      </c>
      <c r="Z29" s="6">
        <v>50</v>
      </c>
      <c r="AA29" s="6">
        <v>69</v>
      </c>
      <c r="AB29" s="6">
        <v>65</v>
      </c>
      <c r="AC29" s="6">
        <v>72</v>
      </c>
      <c r="AD29" s="6">
        <v>41</v>
      </c>
      <c r="AE29" s="6">
        <v>51</v>
      </c>
      <c r="AF29" s="6">
        <v>53</v>
      </c>
      <c r="AG29" s="6">
        <v>47</v>
      </c>
      <c r="AH29" s="6">
        <v>53</v>
      </c>
      <c r="AI29" s="6">
        <v>37</v>
      </c>
      <c r="AJ29" s="6">
        <v>40</v>
      </c>
      <c r="AK29" s="6">
        <v>20</v>
      </c>
      <c r="AL29" s="6">
        <v>54</v>
      </c>
      <c r="AM29" s="6">
        <v>217</v>
      </c>
      <c r="AN29" s="6">
        <v>160</v>
      </c>
      <c r="AO29" s="6">
        <v>181</v>
      </c>
      <c r="AP29" s="6">
        <v>160</v>
      </c>
      <c r="AQ29" s="6">
        <v>88</v>
      </c>
      <c r="AR29" s="103">
        <v>65</v>
      </c>
      <c r="AS29" s="6">
        <v>41</v>
      </c>
      <c r="AT29" s="6">
        <v>40</v>
      </c>
      <c r="AU29" s="6">
        <v>32</v>
      </c>
      <c r="AV29" s="6">
        <v>24</v>
      </c>
      <c r="AW29" s="6">
        <v>30</v>
      </c>
      <c r="AX29" s="6">
        <v>34</v>
      </c>
    </row>
    <row r="30" spans="1:50" ht="12.75">
      <c r="A30" s="4">
        <v>20</v>
      </c>
      <c r="B30" s="6">
        <v>143</v>
      </c>
      <c r="C30" s="6">
        <v>148</v>
      </c>
      <c r="D30" s="6">
        <v>123</v>
      </c>
      <c r="E30" s="6">
        <v>140</v>
      </c>
      <c r="F30" s="6">
        <v>131</v>
      </c>
      <c r="G30" s="6">
        <v>138</v>
      </c>
      <c r="H30" s="6">
        <v>113</v>
      </c>
      <c r="I30" s="100">
        <v>96</v>
      </c>
      <c r="J30" s="6">
        <v>102</v>
      </c>
      <c r="K30" s="6">
        <v>142</v>
      </c>
      <c r="L30" s="6">
        <v>122</v>
      </c>
      <c r="M30" s="6">
        <v>124</v>
      </c>
      <c r="N30" s="6">
        <v>121</v>
      </c>
      <c r="O30" s="6">
        <v>188</v>
      </c>
      <c r="P30" s="6">
        <v>170</v>
      </c>
      <c r="Q30" s="6">
        <v>496</v>
      </c>
      <c r="R30" s="6">
        <v>213</v>
      </c>
      <c r="S30" s="6">
        <v>206</v>
      </c>
      <c r="T30" s="6">
        <v>216</v>
      </c>
      <c r="U30" s="6">
        <v>217</v>
      </c>
      <c r="V30" s="6">
        <v>186</v>
      </c>
      <c r="W30" s="6">
        <v>234</v>
      </c>
      <c r="X30" s="6">
        <v>331</v>
      </c>
      <c r="Y30" s="6">
        <v>244</v>
      </c>
      <c r="Z30" s="6">
        <v>239</v>
      </c>
      <c r="AA30" s="6">
        <v>232</v>
      </c>
      <c r="AB30" s="6">
        <v>337</v>
      </c>
      <c r="AC30" s="6">
        <v>218</v>
      </c>
      <c r="AD30" s="6">
        <v>236</v>
      </c>
      <c r="AE30" s="6">
        <v>211</v>
      </c>
      <c r="AF30" s="6">
        <v>212</v>
      </c>
      <c r="AG30" s="6">
        <v>212</v>
      </c>
      <c r="AH30" s="6">
        <v>218</v>
      </c>
      <c r="AI30" s="6">
        <v>191</v>
      </c>
      <c r="AJ30" s="6">
        <v>211</v>
      </c>
      <c r="AK30" s="6">
        <v>97</v>
      </c>
      <c r="AL30" s="6">
        <v>235</v>
      </c>
      <c r="AM30" s="6">
        <v>358</v>
      </c>
      <c r="AN30" s="6">
        <v>328</v>
      </c>
      <c r="AO30" s="6">
        <v>315</v>
      </c>
      <c r="AP30" s="6">
        <v>277</v>
      </c>
      <c r="AQ30" s="6">
        <v>272</v>
      </c>
      <c r="AR30" s="103">
        <v>230</v>
      </c>
      <c r="AS30" s="6">
        <v>187</v>
      </c>
      <c r="AT30" s="6">
        <v>184</v>
      </c>
      <c r="AU30" s="6">
        <v>186</v>
      </c>
      <c r="AV30" s="6">
        <v>96</v>
      </c>
      <c r="AW30" s="6">
        <v>165</v>
      </c>
      <c r="AX30" s="6">
        <v>163</v>
      </c>
    </row>
    <row r="31" spans="1:50" ht="12.75">
      <c r="A31" s="4">
        <v>21</v>
      </c>
      <c r="B31" s="6">
        <v>456</v>
      </c>
      <c r="C31" s="6">
        <v>468</v>
      </c>
      <c r="D31" s="6">
        <v>426</v>
      </c>
      <c r="E31" s="6">
        <v>379</v>
      </c>
      <c r="F31" s="6">
        <v>428</v>
      </c>
      <c r="G31" s="6">
        <v>371</v>
      </c>
      <c r="H31" s="6">
        <v>332</v>
      </c>
      <c r="I31" s="100">
        <v>342</v>
      </c>
      <c r="J31" s="6">
        <v>339</v>
      </c>
      <c r="K31" s="6">
        <v>364</v>
      </c>
      <c r="L31" s="6">
        <v>350</v>
      </c>
      <c r="M31" s="6">
        <v>325</v>
      </c>
      <c r="N31" s="6">
        <v>392</v>
      </c>
      <c r="O31" s="6">
        <v>456</v>
      </c>
      <c r="P31" s="6">
        <v>379</v>
      </c>
      <c r="Q31" s="6">
        <v>598</v>
      </c>
      <c r="R31" s="6">
        <v>377</v>
      </c>
      <c r="S31" s="6">
        <v>426</v>
      </c>
      <c r="T31" s="6">
        <v>425</v>
      </c>
      <c r="U31" s="6">
        <v>482</v>
      </c>
      <c r="V31" s="6">
        <v>474</v>
      </c>
      <c r="W31" s="6">
        <v>497</v>
      </c>
      <c r="X31" s="6">
        <v>621</v>
      </c>
      <c r="Y31" s="6">
        <v>556</v>
      </c>
      <c r="Z31" s="6">
        <v>517</v>
      </c>
      <c r="AA31" s="6">
        <v>544</v>
      </c>
      <c r="AB31" s="6">
        <v>685</v>
      </c>
      <c r="AC31" s="6">
        <v>735</v>
      </c>
      <c r="AD31" s="6">
        <v>653</v>
      </c>
      <c r="AE31" s="6">
        <v>480</v>
      </c>
      <c r="AF31" s="6">
        <v>579</v>
      </c>
      <c r="AG31" s="6">
        <v>522</v>
      </c>
      <c r="AH31" s="6">
        <v>517</v>
      </c>
      <c r="AI31" s="6">
        <v>417</v>
      </c>
      <c r="AJ31" s="6">
        <v>406</v>
      </c>
      <c r="AK31" s="6">
        <v>228</v>
      </c>
      <c r="AL31" s="6">
        <v>436</v>
      </c>
      <c r="AM31" s="6">
        <v>871</v>
      </c>
      <c r="AN31" s="6">
        <v>841</v>
      </c>
      <c r="AO31" s="6">
        <v>785</v>
      </c>
      <c r="AP31" s="6">
        <v>596</v>
      </c>
      <c r="AQ31" s="6">
        <v>570</v>
      </c>
      <c r="AR31" s="103">
        <v>455</v>
      </c>
      <c r="AS31" s="6">
        <v>428</v>
      </c>
      <c r="AT31" s="6">
        <v>359</v>
      </c>
      <c r="AU31" s="6">
        <v>391</v>
      </c>
      <c r="AV31" s="6">
        <v>210</v>
      </c>
      <c r="AW31" s="6">
        <v>363</v>
      </c>
      <c r="AX31" s="6">
        <v>365</v>
      </c>
    </row>
    <row r="32" spans="1:50" ht="12.75">
      <c r="A32" s="4">
        <v>22</v>
      </c>
      <c r="B32" s="6">
        <v>698</v>
      </c>
      <c r="C32" s="6">
        <v>654</v>
      </c>
      <c r="D32" s="6">
        <v>590</v>
      </c>
      <c r="E32" s="6">
        <v>618</v>
      </c>
      <c r="F32" s="6">
        <v>671</v>
      </c>
      <c r="G32" s="6">
        <v>623</v>
      </c>
      <c r="H32" s="6">
        <v>585</v>
      </c>
      <c r="I32" s="100">
        <v>579</v>
      </c>
      <c r="J32" s="6">
        <v>602</v>
      </c>
      <c r="K32" s="6">
        <v>639</v>
      </c>
      <c r="L32" s="6">
        <v>576</v>
      </c>
      <c r="M32" s="6">
        <v>568</v>
      </c>
      <c r="N32" s="6">
        <v>537</v>
      </c>
      <c r="O32" s="6">
        <v>726</v>
      </c>
      <c r="P32" s="6">
        <v>562</v>
      </c>
      <c r="Q32" s="6">
        <v>849</v>
      </c>
      <c r="R32" s="6">
        <v>558</v>
      </c>
      <c r="S32" s="6">
        <v>636</v>
      </c>
      <c r="T32" s="6">
        <v>630</v>
      </c>
      <c r="U32" s="6">
        <v>599</v>
      </c>
      <c r="V32" s="6">
        <v>592</v>
      </c>
      <c r="W32" s="6">
        <v>577</v>
      </c>
      <c r="X32" s="6">
        <v>688</v>
      </c>
      <c r="Y32" s="6">
        <v>753</v>
      </c>
      <c r="Z32" s="6">
        <v>664</v>
      </c>
      <c r="AA32" s="6">
        <v>637</v>
      </c>
      <c r="AB32" s="6">
        <v>730</v>
      </c>
      <c r="AC32" s="6">
        <v>700</v>
      </c>
      <c r="AD32" s="6">
        <v>648</v>
      </c>
      <c r="AE32" s="6">
        <v>595</v>
      </c>
      <c r="AF32" s="6">
        <v>635</v>
      </c>
      <c r="AG32" s="6">
        <v>661</v>
      </c>
      <c r="AH32" s="6">
        <v>566</v>
      </c>
      <c r="AI32" s="6">
        <v>621</v>
      </c>
      <c r="AJ32" s="6">
        <v>534</v>
      </c>
      <c r="AK32" s="6">
        <v>314</v>
      </c>
      <c r="AL32" s="6">
        <v>735</v>
      </c>
      <c r="AM32" s="6">
        <v>1712</v>
      </c>
      <c r="AN32" s="6">
        <v>1453</v>
      </c>
      <c r="AO32" s="6">
        <v>1446</v>
      </c>
      <c r="AP32" s="6">
        <v>1014</v>
      </c>
      <c r="AQ32" s="6">
        <v>931</v>
      </c>
      <c r="AR32" s="103">
        <v>713</v>
      </c>
      <c r="AS32" s="6">
        <v>691</v>
      </c>
      <c r="AT32" s="6">
        <v>586</v>
      </c>
      <c r="AU32" s="6">
        <v>664</v>
      </c>
      <c r="AV32" s="6">
        <v>353</v>
      </c>
      <c r="AW32" s="6">
        <v>620</v>
      </c>
      <c r="AX32" s="6">
        <v>533</v>
      </c>
    </row>
    <row r="33" spans="1:50" ht="12.75">
      <c r="A33" s="7">
        <v>23</v>
      </c>
      <c r="B33" s="6">
        <v>872</v>
      </c>
      <c r="C33" s="6">
        <v>836</v>
      </c>
      <c r="D33" s="6">
        <v>789</v>
      </c>
      <c r="E33" s="6">
        <v>816</v>
      </c>
      <c r="F33" s="6">
        <v>760</v>
      </c>
      <c r="G33" s="6">
        <v>782</v>
      </c>
      <c r="H33" s="6">
        <v>734</v>
      </c>
      <c r="I33" s="100">
        <v>674</v>
      </c>
      <c r="J33" s="6">
        <v>660</v>
      </c>
      <c r="K33" s="6">
        <v>989</v>
      </c>
      <c r="L33" s="6">
        <v>804</v>
      </c>
      <c r="M33" s="6">
        <v>714</v>
      </c>
      <c r="N33" s="6">
        <v>820</v>
      </c>
      <c r="O33" s="6">
        <v>1194</v>
      </c>
      <c r="P33" s="6">
        <v>867</v>
      </c>
      <c r="Q33" s="6">
        <v>36</v>
      </c>
      <c r="R33" s="6">
        <v>796</v>
      </c>
      <c r="S33" s="6">
        <v>813</v>
      </c>
      <c r="T33" s="6">
        <v>825</v>
      </c>
      <c r="U33" s="6">
        <v>817</v>
      </c>
      <c r="V33" s="6">
        <v>843</v>
      </c>
      <c r="W33" s="6">
        <v>749</v>
      </c>
      <c r="X33" s="6">
        <v>992</v>
      </c>
      <c r="Y33" s="6">
        <v>943</v>
      </c>
      <c r="Z33" s="6">
        <v>812</v>
      </c>
      <c r="AA33" s="6">
        <v>859</v>
      </c>
      <c r="AB33" s="6">
        <v>895</v>
      </c>
      <c r="AC33" s="6">
        <v>914</v>
      </c>
      <c r="AD33" s="6">
        <v>841</v>
      </c>
      <c r="AE33" s="6">
        <v>697</v>
      </c>
      <c r="AF33" s="6">
        <v>808</v>
      </c>
      <c r="AG33" s="6">
        <v>755</v>
      </c>
      <c r="AH33" s="6">
        <v>740</v>
      </c>
      <c r="AI33" s="6">
        <v>710</v>
      </c>
      <c r="AJ33" s="6">
        <v>728</v>
      </c>
      <c r="AK33" s="6">
        <v>368</v>
      </c>
      <c r="AL33" s="6">
        <v>1909</v>
      </c>
      <c r="AM33" s="6">
        <v>3748</v>
      </c>
      <c r="AN33" s="6">
        <v>3033</v>
      </c>
      <c r="AO33" s="6">
        <v>2414</v>
      </c>
      <c r="AP33" s="6">
        <v>1749</v>
      </c>
      <c r="AQ33" s="6">
        <v>1510</v>
      </c>
      <c r="AR33" s="103">
        <v>1078</v>
      </c>
      <c r="AS33" s="6">
        <v>1015</v>
      </c>
      <c r="AT33" s="6">
        <v>824</v>
      </c>
      <c r="AU33" s="6">
        <v>857</v>
      </c>
      <c r="AV33" s="6">
        <v>462</v>
      </c>
      <c r="AW33" s="6">
        <v>692</v>
      </c>
      <c r="AX33" s="6">
        <v>661</v>
      </c>
    </row>
    <row r="34" spans="1:50" ht="13.5" thickBot="1">
      <c r="A34" s="10">
        <v>24</v>
      </c>
      <c r="B34" s="6">
        <v>306</v>
      </c>
      <c r="C34" s="6">
        <v>276</v>
      </c>
      <c r="D34" s="6">
        <v>221</v>
      </c>
      <c r="E34" s="6">
        <v>255</v>
      </c>
      <c r="F34" s="6">
        <v>264</v>
      </c>
      <c r="G34" s="6">
        <v>243</v>
      </c>
      <c r="H34" s="6">
        <v>230</v>
      </c>
      <c r="I34" s="100">
        <v>201</v>
      </c>
      <c r="J34" s="6">
        <v>202</v>
      </c>
      <c r="K34" s="6">
        <v>249</v>
      </c>
      <c r="L34" s="6">
        <v>221</v>
      </c>
      <c r="M34" s="6">
        <v>200</v>
      </c>
      <c r="N34" s="6">
        <v>226</v>
      </c>
      <c r="O34" s="6">
        <v>298</v>
      </c>
      <c r="P34" s="6">
        <v>211</v>
      </c>
      <c r="Q34" s="6">
        <v>250</v>
      </c>
      <c r="R34" s="6">
        <v>219</v>
      </c>
      <c r="S34" s="6">
        <v>345</v>
      </c>
      <c r="T34" s="6">
        <v>369</v>
      </c>
      <c r="U34" s="6">
        <v>358</v>
      </c>
      <c r="V34" s="6">
        <v>332</v>
      </c>
      <c r="W34" s="6">
        <v>451</v>
      </c>
      <c r="X34" s="6">
        <v>480</v>
      </c>
      <c r="Y34" s="6">
        <v>446</v>
      </c>
      <c r="Z34" s="6">
        <v>419</v>
      </c>
      <c r="AA34" s="6">
        <v>442</v>
      </c>
      <c r="AB34" s="6">
        <v>525</v>
      </c>
      <c r="AC34" s="6">
        <v>456</v>
      </c>
      <c r="AD34" s="6">
        <v>412</v>
      </c>
      <c r="AE34" s="6">
        <v>369</v>
      </c>
      <c r="AF34" s="6">
        <v>387</v>
      </c>
      <c r="AG34" s="6">
        <v>360</v>
      </c>
      <c r="AH34" s="6">
        <v>320</v>
      </c>
      <c r="AI34" s="6">
        <v>329</v>
      </c>
      <c r="AJ34" s="6">
        <v>253</v>
      </c>
      <c r="AK34" s="6">
        <v>177</v>
      </c>
      <c r="AL34" s="6">
        <v>1111</v>
      </c>
      <c r="AM34" s="6">
        <v>2606</v>
      </c>
      <c r="AN34" s="6">
        <v>1606</v>
      </c>
      <c r="AO34" s="6">
        <v>977</v>
      </c>
      <c r="AP34" s="6">
        <v>667</v>
      </c>
      <c r="AQ34" s="6">
        <v>533</v>
      </c>
      <c r="AR34" s="103">
        <v>412</v>
      </c>
      <c r="AS34" s="6">
        <v>378</v>
      </c>
      <c r="AT34" s="6">
        <v>252</v>
      </c>
      <c r="AU34" s="6">
        <v>285</v>
      </c>
      <c r="AV34" s="6">
        <v>160</v>
      </c>
      <c r="AW34" s="6">
        <v>211</v>
      </c>
      <c r="AX34" s="6">
        <v>236</v>
      </c>
    </row>
    <row r="35" spans="1:50" ht="13.5" thickTop="1">
      <c r="A35" s="15" t="s">
        <v>1</v>
      </c>
      <c r="B35" s="6">
        <f aca="true" t="shared" si="0" ref="B35:G35">SUM(B10:B34)</f>
        <v>6974</v>
      </c>
      <c r="C35" s="6">
        <f t="shared" si="0"/>
        <v>6716</v>
      </c>
      <c r="D35" s="6">
        <f t="shared" si="0"/>
        <v>5778</v>
      </c>
      <c r="E35" s="6">
        <f t="shared" si="0"/>
        <v>6009</v>
      </c>
      <c r="F35" s="6">
        <f t="shared" si="0"/>
        <v>5940</v>
      </c>
      <c r="G35" s="6">
        <f t="shared" si="0"/>
        <v>5827</v>
      </c>
      <c r="H35" s="6">
        <v>5206</v>
      </c>
      <c r="I35" s="100">
        <f>SUM(I10:I34)</f>
        <v>4796</v>
      </c>
      <c r="J35" s="6">
        <v>4888</v>
      </c>
      <c r="K35" s="6">
        <f>SUM(K10:K34)</f>
        <v>5676</v>
      </c>
      <c r="L35" s="6">
        <f>SUM(L10:L34)</f>
        <v>5096</v>
      </c>
      <c r="M35" s="6">
        <f>SUM(M10:M34)</f>
        <v>4854</v>
      </c>
      <c r="N35" s="6">
        <f>SUM(N10:N34)</f>
        <v>5306</v>
      </c>
      <c r="O35" s="6">
        <v>6969</v>
      </c>
      <c r="P35" s="6">
        <f aca="true" t="shared" si="1" ref="P35:U35">SUM(P10:P34)</f>
        <v>5407</v>
      </c>
      <c r="Q35" s="6">
        <f t="shared" si="1"/>
        <v>5476</v>
      </c>
      <c r="R35" s="6">
        <f t="shared" si="1"/>
        <v>5543</v>
      </c>
      <c r="S35" s="6">
        <f t="shared" si="1"/>
        <v>6142</v>
      </c>
      <c r="T35" s="6">
        <f t="shared" si="1"/>
        <v>6013</v>
      </c>
      <c r="U35" s="6">
        <f t="shared" si="1"/>
        <v>6036</v>
      </c>
      <c r="V35" s="6">
        <f aca="true" t="shared" si="2" ref="V35:AA35">SUM(V10:V34)</f>
        <v>5908</v>
      </c>
      <c r="W35" s="6">
        <f t="shared" si="2"/>
        <v>6057</v>
      </c>
      <c r="X35" s="6">
        <f t="shared" si="2"/>
        <v>7998</v>
      </c>
      <c r="Y35" s="6">
        <f t="shared" si="2"/>
        <v>7082</v>
      </c>
      <c r="Z35" s="6">
        <f t="shared" si="2"/>
        <v>6843</v>
      </c>
      <c r="AA35" s="6">
        <f t="shared" si="2"/>
        <v>6723</v>
      </c>
      <c r="AB35" s="6">
        <f aca="true" t="shared" si="3" ref="AB35:AG35">SUM(AB10:AB34)</f>
        <v>7524</v>
      </c>
      <c r="AC35" s="6">
        <f t="shared" si="3"/>
        <v>7289</v>
      </c>
      <c r="AD35" s="6">
        <f t="shared" si="3"/>
        <v>6762</v>
      </c>
      <c r="AE35" s="6">
        <f t="shared" si="3"/>
        <v>5949</v>
      </c>
      <c r="AF35" s="6">
        <f t="shared" si="3"/>
        <v>6422</v>
      </c>
      <c r="AG35" s="6">
        <f t="shared" si="3"/>
        <v>6293</v>
      </c>
      <c r="AH35" s="6">
        <f aca="true" t="shared" si="4" ref="AH35:AM35">SUM(AH10:AH34)</f>
        <v>6033</v>
      </c>
      <c r="AI35" s="6">
        <f t="shared" si="4"/>
        <v>5669</v>
      </c>
      <c r="AJ35" s="6">
        <f t="shared" si="4"/>
        <v>5584</v>
      </c>
      <c r="AK35" s="6">
        <f t="shared" si="4"/>
        <v>3653</v>
      </c>
      <c r="AL35" s="6">
        <f t="shared" si="4"/>
        <v>8271</v>
      </c>
      <c r="AM35" s="6">
        <f t="shared" si="4"/>
        <v>16306</v>
      </c>
      <c r="AN35" s="6">
        <f aca="true" t="shared" si="5" ref="AN35:AS35">SUM(AN10:AN34)</f>
        <v>13339</v>
      </c>
      <c r="AO35" s="6">
        <f t="shared" si="5"/>
        <v>12039</v>
      </c>
      <c r="AP35" s="6">
        <f t="shared" si="5"/>
        <v>9492</v>
      </c>
      <c r="AQ35" s="6">
        <f t="shared" si="5"/>
        <v>8240</v>
      </c>
      <c r="AR35" s="103">
        <f t="shared" si="5"/>
        <v>6784</v>
      </c>
      <c r="AS35" s="6">
        <f t="shared" si="5"/>
        <v>6527</v>
      </c>
      <c r="AT35" s="6">
        <f>SUM(AT10:AT34)</f>
        <v>5754</v>
      </c>
      <c r="AU35" s="6">
        <f>SUM(AU10:AU34)</f>
        <v>6148</v>
      </c>
      <c r="AV35" s="6">
        <f>SUM(AV10:AV34)</f>
        <v>3584</v>
      </c>
      <c r="AW35" s="6">
        <f>SUM(AW10:AW34)</f>
        <v>5806</v>
      </c>
      <c r="AX35" s="6">
        <f>SUM(AX10:AX34)</f>
        <v>5588</v>
      </c>
    </row>
    <row r="41" spans="1:8" ht="12.75">
      <c r="A41" s="16" t="s">
        <v>451</v>
      </c>
      <c r="B41" s="16"/>
      <c r="C41" s="16"/>
      <c r="D41" s="16"/>
      <c r="E41" s="16"/>
      <c r="F41" s="16"/>
      <c r="G41" s="16"/>
      <c r="H41" s="16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36"/>
  <sheetViews>
    <sheetView zoomScalePageLayoutView="0" workbookViewId="0" topLeftCell="A1">
      <selection activeCell="A36" sqref="A36"/>
    </sheetView>
  </sheetViews>
  <sheetFormatPr defaultColWidth="9.140625" defaultRowHeight="12.75"/>
  <cols>
    <col min="2" max="53" width="11.140625" style="0" customWidth="1"/>
  </cols>
  <sheetData>
    <row r="1" spans="1:5" ht="12.75">
      <c r="A1" s="16" t="s">
        <v>231</v>
      </c>
      <c r="B1" s="16"/>
      <c r="C1" s="16"/>
      <c r="D1" s="16"/>
      <c r="E1" s="16"/>
    </row>
    <row r="3" ht="12.75">
      <c r="A3" s="16" t="s">
        <v>138</v>
      </c>
    </row>
    <row r="4" ht="12.75">
      <c r="A4" s="16" t="s">
        <v>139</v>
      </c>
    </row>
    <row r="6" spans="1:53" ht="13.5" thickBot="1">
      <c r="A6" s="26" t="s">
        <v>0</v>
      </c>
      <c r="B6" s="26" t="s">
        <v>51</v>
      </c>
      <c r="C6" s="26" t="s">
        <v>50</v>
      </c>
      <c r="D6" s="26" t="s">
        <v>49</v>
      </c>
      <c r="E6" s="26" t="s">
        <v>48</v>
      </c>
      <c r="F6" s="26" t="s">
        <v>47</v>
      </c>
      <c r="G6" s="27" t="s">
        <v>46</v>
      </c>
      <c r="H6" s="26" t="s">
        <v>43</v>
      </c>
      <c r="I6" s="26" t="s">
        <v>45</v>
      </c>
      <c r="J6" s="26" t="s">
        <v>44</v>
      </c>
      <c r="K6" s="26" t="s">
        <v>42</v>
      </c>
      <c r="L6" s="26" t="s">
        <v>41</v>
      </c>
      <c r="M6" s="26" t="s">
        <v>40</v>
      </c>
      <c r="N6" s="26" t="s">
        <v>39</v>
      </c>
      <c r="O6" s="26" t="s">
        <v>38</v>
      </c>
      <c r="P6" s="26" t="s">
        <v>37</v>
      </c>
      <c r="Q6" s="26" t="s">
        <v>36</v>
      </c>
      <c r="R6" s="26" t="s">
        <v>35</v>
      </c>
      <c r="S6" s="26" t="s">
        <v>34</v>
      </c>
      <c r="T6" s="26" t="s">
        <v>33</v>
      </c>
      <c r="U6" s="26" t="s">
        <v>32</v>
      </c>
      <c r="V6" s="26" t="s">
        <v>31</v>
      </c>
      <c r="W6" s="26" t="s">
        <v>30</v>
      </c>
      <c r="X6" s="26" t="s">
        <v>29</v>
      </c>
      <c r="Y6" s="26" t="s">
        <v>28</v>
      </c>
      <c r="Z6" s="26" t="s">
        <v>27</v>
      </c>
      <c r="AA6" s="26" t="s">
        <v>26</v>
      </c>
      <c r="AB6" s="26" t="s">
        <v>25</v>
      </c>
      <c r="AC6" s="26" t="s">
        <v>24</v>
      </c>
      <c r="AD6" s="26" t="s">
        <v>21</v>
      </c>
      <c r="AE6" s="27" t="s">
        <v>22</v>
      </c>
      <c r="AF6" s="27" t="s">
        <v>23</v>
      </c>
      <c r="AG6" s="27">
        <v>38863</v>
      </c>
      <c r="AH6" s="26" t="s">
        <v>20</v>
      </c>
      <c r="AI6" s="26" t="s">
        <v>19</v>
      </c>
      <c r="AJ6" s="26" t="s">
        <v>18</v>
      </c>
      <c r="AK6" s="27" t="s">
        <v>17</v>
      </c>
      <c r="AL6" s="26" t="s">
        <v>16</v>
      </c>
      <c r="AM6" s="27">
        <v>38821</v>
      </c>
      <c r="AN6" s="26" t="s">
        <v>15</v>
      </c>
      <c r="AO6" s="26" t="s">
        <v>14</v>
      </c>
      <c r="AP6" s="26" t="s">
        <v>13</v>
      </c>
      <c r="AQ6" s="26" t="s">
        <v>12</v>
      </c>
      <c r="AR6" s="26" t="s">
        <v>11</v>
      </c>
      <c r="AS6" s="26" t="s">
        <v>10</v>
      </c>
      <c r="AT6" s="26" t="s">
        <v>9</v>
      </c>
      <c r="AU6" s="26" t="s">
        <v>8</v>
      </c>
      <c r="AV6" s="26" t="s">
        <v>7</v>
      </c>
      <c r="AW6" s="26" t="s">
        <v>6</v>
      </c>
      <c r="AX6" s="26" t="s">
        <v>5</v>
      </c>
      <c r="AY6" s="28" t="s">
        <v>570</v>
      </c>
      <c r="AZ6" s="28" t="s">
        <v>4</v>
      </c>
      <c r="BA6" s="28" t="s">
        <v>3</v>
      </c>
    </row>
    <row r="7" spans="1:53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5"/>
      <c r="AV7" s="25"/>
      <c r="AW7" s="25"/>
      <c r="AX7" s="25"/>
      <c r="AY7" s="25"/>
      <c r="AZ7" s="25"/>
      <c r="BA7" s="25"/>
    </row>
    <row r="8" spans="1:53" ht="12.75">
      <c r="A8" s="1">
        <v>0</v>
      </c>
      <c r="B8" s="1">
        <v>370</v>
      </c>
      <c r="C8" s="1">
        <v>484</v>
      </c>
      <c r="D8" s="1">
        <v>488</v>
      </c>
      <c r="E8" s="1">
        <v>629</v>
      </c>
      <c r="F8" s="1">
        <v>572</v>
      </c>
      <c r="G8" s="1">
        <v>396</v>
      </c>
      <c r="H8" s="1">
        <v>603</v>
      </c>
      <c r="I8" s="1">
        <v>467</v>
      </c>
      <c r="J8" s="1">
        <v>511</v>
      </c>
      <c r="K8" s="1">
        <v>419</v>
      </c>
      <c r="L8" s="1">
        <v>515</v>
      </c>
      <c r="M8" s="1">
        <v>410</v>
      </c>
      <c r="N8" s="1">
        <v>523</v>
      </c>
      <c r="O8" s="1">
        <v>465</v>
      </c>
      <c r="P8" s="1">
        <v>430</v>
      </c>
      <c r="Q8" s="1">
        <v>460</v>
      </c>
      <c r="R8" s="1">
        <v>394</v>
      </c>
      <c r="S8" s="15">
        <v>488</v>
      </c>
      <c r="T8" s="18">
        <v>482</v>
      </c>
      <c r="U8" s="18">
        <v>489</v>
      </c>
      <c r="V8" s="18">
        <v>544</v>
      </c>
      <c r="W8" s="18">
        <v>514</v>
      </c>
      <c r="X8" s="18">
        <v>440</v>
      </c>
      <c r="Y8" s="18">
        <v>512</v>
      </c>
      <c r="Z8" s="18">
        <v>581</v>
      </c>
      <c r="AA8" s="18">
        <v>568</v>
      </c>
      <c r="AB8" s="18">
        <v>471</v>
      </c>
      <c r="AC8" s="18">
        <v>526</v>
      </c>
      <c r="AD8" s="18">
        <v>552</v>
      </c>
      <c r="AE8" s="18">
        <v>541</v>
      </c>
      <c r="AF8" s="18">
        <v>698</v>
      </c>
      <c r="AG8" s="18">
        <v>477</v>
      </c>
      <c r="AH8" s="18">
        <v>490</v>
      </c>
      <c r="AI8" s="18">
        <v>443</v>
      </c>
      <c r="AJ8" s="18">
        <v>441</v>
      </c>
      <c r="AK8" s="18">
        <v>408</v>
      </c>
      <c r="AL8" s="18">
        <v>403</v>
      </c>
      <c r="AM8" s="18">
        <v>383</v>
      </c>
      <c r="AN8" s="18">
        <v>485</v>
      </c>
      <c r="AO8" s="18">
        <v>376</v>
      </c>
      <c r="AP8" s="18">
        <v>401</v>
      </c>
      <c r="AQ8" s="18">
        <v>467</v>
      </c>
      <c r="AR8" s="18">
        <v>454</v>
      </c>
      <c r="AS8" s="18">
        <v>424</v>
      </c>
      <c r="AT8" s="18">
        <v>406</v>
      </c>
      <c r="AU8" s="2">
        <v>456</v>
      </c>
      <c r="AV8" s="2">
        <v>504</v>
      </c>
      <c r="AW8" s="2">
        <v>514</v>
      </c>
      <c r="AX8" s="3">
        <v>546</v>
      </c>
      <c r="AY8" s="3">
        <v>500</v>
      </c>
      <c r="AZ8" s="13">
        <v>656</v>
      </c>
      <c r="BA8" s="14">
        <v>615</v>
      </c>
    </row>
    <row r="9" spans="1:53" ht="12.75">
      <c r="A9" s="4">
        <v>1</v>
      </c>
      <c r="B9" s="19">
        <v>224</v>
      </c>
      <c r="C9" s="19">
        <v>288</v>
      </c>
      <c r="D9" s="19">
        <v>240</v>
      </c>
      <c r="E9" s="19">
        <v>236</v>
      </c>
      <c r="F9" s="19">
        <v>287</v>
      </c>
      <c r="G9" s="19">
        <v>186</v>
      </c>
      <c r="H9" s="19">
        <v>237</v>
      </c>
      <c r="I9" s="19">
        <v>187</v>
      </c>
      <c r="J9" s="19">
        <v>193</v>
      </c>
      <c r="K9" s="19">
        <v>206</v>
      </c>
      <c r="L9" s="19">
        <v>190</v>
      </c>
      <c r="M9" s="19">
        <v>237</v>
      </c>
      <c r="N9" s="19">
        <v>420</v>
      </c>
      <c r="O9" s="19">
        <v>175</v>
      </c>
      <c r="P9" s="19">
        <v>173</v>
      </c>
      <c r="Q9" s="19">
        <v>185</v>
      </c>
      <c r="R9" s="19">
        <v>160</v>
      </c>
      <c r="S9" s="19">
        <v>171</v>
      </c>
      <c r="T9" s="19">
        <v>199</v>
      </c>
      <c r="U9" s="19">
        <v>162</v>
      </c>
      <c r="V9" s="19">
        <v>190</v>
      </c>
      <c r="W9" s="19">
        <v>208</v>
      </c>
      <c r="X9" s="19">
        <v>165</v>
      </c>
      <c r="Y9" s="19">
        <v>174</v>
      </c>
      <c r="Z9" s="19">
        <v>190</v>
      </c>
      <c r="AA9" s="19">
        <v>217</v>
      </c>
      <c r="AB9" s="19">
        <v>164</v>
      </c>
      <c r="AC9" s="19">
        <v>170</v>
      </c>
      <c r="AD9" s="19">
        <v>155</v>
      </c>
      <c r="AE9" s="19">
        <v>181</v>
      </c>
      <c r="AF9" s="19">
        <v>413</v>
      </c>
      <c r="AG9" s="19">
        <v>350</v>
      </c>
      <c r="AH9" s="19">
        <v>146</v>
      </c>
      <c r="AI9" s="19">
        <v>234</v>
      </c>
      <c r="AJ9" s="19">
        <v>170</v>
      </c>
      <c r="AK9" s="19">
        <v>139</v>
      </c>
      <c r="AL9" s="19">
        <v>138</v>
      </c>
      <c r="AM9" s="19">
        <v>193</v>
      </c>
      <c r="AN9" s="19">
        <v>193</v>
      </c>
      <c r="AO9" s="19">
        <v>113</v>
      </c>
      <c r="AP9" s="19">
        <v>112</v>
      </c>
      <c r="AQ9" s="19">
        <v>272</v>
      </c>
      <c r="AR9" s="19">
        <v>131</v>
      </c>
      <c r="AS9" s="19">
        <v>136</v>
      </c>
      <c r="AT9" s="19">
        <v>135</v>
      </c>
      <c r="AU9" s="5">
        <v>120</v>
      </c>
      <c r="AV9" s="5">
        <v>145</v>
      </c>
      <c r="AW9" s="5">
        <v>164</v>
      </c>
      <c r="AX9" s="6">
        <v>173</v>
      </c>
      <c r="AY9" s="6">
        <v>174</v>
      </c>
      <c r="AZ9" s="13">
        <v>192</v>
      </c>
      <c r="BA9" s="14">
        <v>196</v>
      </c>
    </row>
    <row r="10" spans="1:53" ht="12.75">
      <c r="A10" s="4">
        <v>2</v>
      </c>
      <c r="B10" s="19">
        <v>80</v>
      </c>
      <c r="C10" s="19">
        <v>134</v>
      </c>
      <c r="D10" s="19">
        <v>153</v>
      </c>
      <c r="E10" s="19">
        <v>176</v>
      </c>
      <c r="F10" s="19">
        <v>140</v>
      </c>
      <c r="G10" s="19">
        <v>83</v>
      </c>
      <c r="H10" s="19">
        <v>116</v>
      </c>
      <c r="I10" s="19">
        <v>95</v>
      </c>
      <c r="J10" s="19">
        <v>110</v>
      </c>
      <c r="K10" s="19">
        <v>115</v>
      </c>
      <c r="L10" s="19">
        <v>133</v>
      </c>
      <c r="M10" s="19">
        <v>102</v>
      </c>
      <c r="N10" s="19">
        <v>154</v>
      </c>
      <c r="O10" s="19">
        <v>84</v>
      </c>
      <c r="P10" s="19">
        <v>86</v>
      </c>
      <c r="Q10" s="19">
        <v>83</v>
      </c>
      <c r="R10" s="19">
        <v>78</v>
      </c>
      <c r="S10" s="19">
        <v>110</v>
      </c>
      <c r="T10" s="19">
        <v>95</v>
      </c>
      <c r="U10" s="19">
        <v>92</v>
      </c>
      <c r="V10" s="19">
        <v>92</v>
      </c>
      <c r="W10" s="19">
        <v>92</v>
      </c>
      <c r="X10" s="19">
        <v>98</v>
      </c>
      <c r="Y10" s="19">
        <v>91</v>
      </c>
      <c r="Z10" s="19">
        <v>87</v>
      </c>
      <c r="AA10" s="19">
        <v>74</v>
      </c>
      <c r="AB10" s="19">
        <v>66</v>
      </c>
      <c r="AC10" s="19">
        <v>80</v>
      </c>
      <c r="AD10" s="19">
        <v>98</v>
      </c>
      <c r="AE10" s="19">
        <v>96</v>
      </c>
      <c r="AF10" s="19">
        <v>117</v>
      </c>
      <c r="AG10" s="19">
        <v>88</v>
      </c>
      <c r="AH10" s="19">
        <v>69</v>
      </c>
      <c r="AI10" s="19">
        <v>55</v>
      </c>
      <c r="AJ10" s="19">
        <v>73</v>
      </c>
      <c r="AK10" s="19">
        <v>61</v>
      </c>
      <c r="AL10" s="19">
        <v>52</v>
      </c>
      <c r="AM10" s="19">
        <v>74</v>
      </c>
      <c r="AN10" s="19">
        <v>79</v>
      </c>
      <c r="AO10" s="19">
        <v>47</v>
      </c>
      <c r="AP10" s="19">
        <v>59</v>
      </c>
      <c r="AQ10" s="19">
        <v>80</v>
      </c>
      <c r="AR10" s="19">
        <v>51</v>
      </c>
      <c r="AS10" s="19">
        <v>54</v>
      </c>
      <c r="AT10" s="19">
        <v>77</v>
      </c>
      <c r="AU10" s="5">
        <v>61</v>
      </c>
      <c r="AV10" s="5">
        <v>67</v>
      </c>
      <c r="AW10" s="5">
        <v>85</v>
      </c>
      <c r="AX10" s="6">
        <v>68</v>
      </c>
      <c r="AY10" s="6">
        <v>108</v>
      </c>
      <c r="AZ10" s="13">
        <v>136</v>
      </c>
      <c r="BA10" s="14">
        <v>125</v>
      </c>
    </row>
    <row r="11" spans="1:53" ht="12.75">
      <c r="A11" s="4">
        <v>3</v>
      </c>
      <c r="B11" s="19">
        <v>33</v>
      </c>
      <c r="C11" s="19">
        <v>68</v>
      </c>
      <c r="D11" s="19">
        <v>35</v>
      </c>
      <c r="E11" s="19">
        <v>37</v>
      </c>
      <c r="F11" s="19">
        <v>53</v>
      </c>
      <c r="G11" s="19">
        <v>53</v>
      </c>
      <c r="H11" s="19">
        <v>52</v>
      </c>
      <c r="I11" s="19">
        <v>52</v>
      </c>
      <c r="J11" s="19">
        <v>48</v>
      </c>
      <c r="K11" s="19">
        <v>57</v>
      </c>
      <c r="L11" s="19">
        <v>50</v>
      </c>
      <c r="M11" s="19">
        <v>43</v>
      </c>
      <c r="N11" s="19">
        <v>76</v>
      </c>
      <c r="O11" s="19">
        <v>37</v>
      </c>
      <c r="P11" s="19">
        <v>24</v>
      </c>
      <c r="Q11" s="19">
        <v>38</v>
      </c>
      <c r="R11" s="19">
        <v>36</v>
      </c>
      <c r="S11" s="19">
        <v>57</v>
      </c>
      <c r="T11" s="19">
        <v>34</v>
      </c>
      <c r="U11" s="19">
        <v>29</v>
      </c>
      <c r="V11" s="19">
        <v>40</v>
      </c>
      <c r="W11" s="19">
        <v>32</v>
      </c>
      <c r="X11" s="19">
        <v>47</v>
      </c>
      <c r="Y11" s="19">
        <v>63</v>
      </c>
      <c r="Z11" s="19">
        <v>72</v>
      </c>
      <c r="AA11" s="19">
        <v>116</v>
      </c>
      <c r="AB11" s="19">
        <v>112</v>
      </c>
      <c r="AC11" s="19">
        <v>46</v>
      </c>
      <c r="AD11" s="19">
        <v>53</v>
      </c>
      <c r="AE11" s="19">
        <v>55</v>
      </c>
      <c r="AF11" s="19">
        <v>85</v>
      </c>
      <c r="AG11" s="19">
        <v>52</v>
      </c>
      <c r="AH11" s="19">
        <v>39</v>
      </c>
      <c r="AI11" s="19">
        <v>42</v>
      </c>
      <c r="AJ11" s="19">
        <v>54</v>
      </c>
      <c r="AK11" s="19">
        <v>52</v>
      </c>
      <c r="AL11" s="19">
        <v>43</v>
      </c>
      <c r="AM11" s="19">
        <v>33</v>
      </c>
      <c r="AN11" s="19">
        <v>43</v>
      </c>
      <c r="AO11" s="19">
        <v>41</v>
      </c>
      <c r="AP11" s="19">
        <v>62</v>
      </c>
      <c r="AQ11" s="19">
        <v>45</v>
      </c>
      <c r="AR11" s="19">
        <v>38</v>
      </c>
      <c r="AS11" s="19">
        <v>37</v>
      </c>
      <c r="AT11" s="19">
        <v>37</v>
      </c>
      <c r="AU11" s="5">
        <v>26</v>
      </c>
      <c r="AV11" s="5">
        <v>37</v>
      </c>
      <c r="AW11" s="5">
        <v>55</v>
      </c>
      <c r="AX11" s="6">
        <v>40</v>
      </c>
      <c r="AY11" s="6">
        <v>32</v>
      </c>
      <c r="AZ11" s="13">
        <v>54</v>
      </c>
      <c r="BA11" s="14">
        <v>54</v>
      </c>
    </row>
    <row r="12" spans="1:53" ht="12.75">
      <c r="A12" s="4">
        <v>4</v>
      </c>
      <c r="B12" s="19">
        <v>85</v>
      </c>
      <c r="C12" s="19">
        <v>117</v>
      </c>
      <c r="D12" s="19">
        <v>114</v>
      </c>
      <c r="E12" s="19">
        <v>174</v>
      </c>
      <c r="F12" s="19">
        <v>183</v>
      </c>
      <c r="G12" s="19">
        <v>102</v>
      </c>
      <c r="H12" s="19">
        <v>271</v>
      </c>
      <c r="I12" s="19">
        <v>138</v>
      </c>
      <c r="J12" s="19">
        <v>178</v>
      </c>
      <c r="K12" s="19">
        <v>144</v>
      </c>
      <c r="L12" s="19">
        <v>148</v>
      </c>
      <c r="M12" s="19">
        <v>103</v>
      </c>
      <c r="N12" s="19">
        <v>135</v>
      </c>
      <c r="O12" s="19">
        <v>95</v>
      </c>
      <c r="P12" s="19">
        <v>108</v>
      </c>
      <c r="Q12" s="19">
        <v>117</v>
      </c>
      <c r="R12" s="19">
        <v>79</v>
      </c>
      <c r="S12" s="19">
        <v>100</v>
      </c>
      <c r="T12" s="19">
        <v>113</v>
      </c>
      <c r="U12" s="19">
        <v>97</v>
      </c>
      <c r="V12" s="19">
        <v>89</v>
      </c>
      <c r="W12" s="19">
        <v>103</v>
      </c>
      <c r="X12" s="19">
        <v>81</v>
      </c>
      <c r="Y12" s="19">
        <v>87</v>
      </c>
      <c r="Z12" s="19">
        <v>84</v>
      </c>
      <c r="AA12" s="19">
        <v>82</v>
      </c>
      <c r="AB12" s="19">
        <v>61</v>
      </c>
      <c r="AC12" s="19">
        <v>72</v>
      </c>
      <c r="AD12" s="19">
        <v>72</v>
      </c>
      <c r="AE12" s="19">
        <v>81</v>
      </c>
      <c r="AF12" s="19">
        <v>118</v>
      </c>
      <c r="AG12" s="19">
        <v>86</v>
      </c>
      <c r="AH12" s="19">
        <v>75</v>
      </c>
      <c r="AI12" s="19">
        <v>75</v>
      </c>
      <c r="AJ12" s="19">
        <v>84</v>
      </c>
      <c r="AK12" s="19">
        <v>74</v>
      </c>
      <c r="AL12" s="19">
        <v>81</v>
      </c>
      <c r="AM12" s="19">
        <v>69</v>
      </c>
      <c r="AN12" s="19">
        <v>77</v>
      </c>
      <c r="AO12" s="19">
        <v>54</v>
      </c>
      <c r="AP12" s="19">
        <v>60</v>
      </c>
      <c r="AQ12" s="19">
        <v>64</v>
      </c>
      <c r="AR12" s="19">
        <v>70</v>
      </c>
      <c r="AS12" s="19">
        <v>76</v>
      </c>
      <c r="AT12" s="19">
        <v>84</v>
      </c>
      <c r="AU12" s="5">
        <v>72</v>
      </c>
      <c r="AV12" s="5">
        <v>84</v>
      </c>
      <c r="AW12" s="5">
        <v>86</v>
      </c>
      <c r="AX12" s="6">
        <v>93</v>
      </c>
      <c r="AY12" s="6">
        <v>117</v>
      </c>
      <c r="AZ12" s="13">
        <v>154</v>
      </c>
      <c r="BA12" s="14">
        <v>153</v>
      </c>
    </row>
    <row r="13" spans="1:53" ht="12.75">
      <c r="A13" s="4">
        <v>5</v>
      </c>
      <c r="B13" s="19">
        <v>82</v>
      </c>
      <c r="C13" s="19">
        <v>156</v>
      </c>
      <c r="D13" s="19">
        <v>165</v>
      </c>
      <c r="E13" s="19">
        <v>157</v>
      </c>
      <c r="F13" s="19">
        <v>158</v>
      </c>
      <c r="G13" s="19">
        <v>72</v>
      </c>
      <c r="H13" s="19">
        <v>164</v>
      </c>
      <c r="I13" s="19">
        <v>124</v>
      </c>
      <c r="J13" s="19">
        <v>165</v>
      </c>
      <c r="K13" s="19">
        <v>145</v>
      </c>
      <c r="L13" s="19">
        <v>172</v>
      </c>
      <c r="M13" s="19">
        <v>142</v>
      </c>
      <c r="N13" s="19">
        <v>177</v>
      </c>
      <c r="O13" s="19">
        <v>154</v>
      </c>
      <c r="P13" s="19">
        <v>148</v>
      </c>
      <c r="Q13" s="19">
        <v>140</v>
      </c>
      <c r="R13" s="19">
        <v>133</v>
      </c>
      <c r="S13" s="19">
        <v>153</v>
      </c>
      <c r="T13" s="19">
        <v>158</v>
      </c>
      <c r="U13" s="19">
        <v>163</v>
      </c>
      <c r="V13" s="19">
        <v>155</v>
      </c>
      <c r="W13" s="19">
        <v>149</v>
      </c>
      <c r="X13" s="19">
        <v>134</v>
      </c>
      <c r="Y13" s="19">
        <v>158</v>
      </c>
      <c r="Z13" s="19">
        <v>197</v>
      </c>
      <c r="AA13" s="19">
        <v>207</v>
      </c>
      <c r="AB13" s="19">
        <v>134</v>
      </c>
      <c r="AC13" s="19">
        <v>150</v>
      </c>
      <c r="AD13" s="19">
        <v>152</v>
      </c>
      <c r="AE13" s="19">
        <v>191</v>
      </c>
      <c r="AF13" s="19">
        <v>197</v>
      </c>
      <c r="AG13" s="19">
        <v>132</v>
      </c>
      <c r="AH13" s="19">
        <v>146</v>
      </c>
      <c r="AI13" s="19">
        <v>179</v>
      </c>
      <c r="AJ13" s="19">
        <v>181</v>
      </c>
      <c r="AK13" s="19">
        <v>168</v>
      </c>
      <c r="AL13" s="19">
        <v>126</v>
      </c>
      <c r="AM13" s="19">
        <v>141</v>
      </c>
      <c r="AN13" s="19">
        <v>185</v>
      </c>
      <c r="AO13" s="19">
        <v>90</v>
      </c>
      <c r="AP13" s="19">
        <v>111</v>
      </c>
      <c r="AQ13" s="19">
        <v>116</v>
      </c>
      <c r="AR13" s="19">
        <v>132</v>
      </c>
      <c r="AS13" s="19">
        <v>133</v>
      </c>
      <c r="AT13" s="19">
        <v>133</v>
      </c>
      <c r="AU13" s="5">
        <v>100</v>
      </c>
      <c r="AV13" s="5">
        <v>112</v>
      </c>
      <c r="AW13" s="5">
        <v>131</v>
      </c>
      <c r="AX13" s="6">
        <v>123</v>
      </c>
      <c r="AY13" s="6">
        <v>107</v>
      </c>
      <c r="AZ13" s="13">
        <v>147</v>
      </c>
      <c r="BA13" s="14">
        <v>163</v>
      </c>
    </row>
    <row r="14" spans="1:53" ht="12.75">
      <c r="A14" s="4">
        <v>6</v>
      </c>
      <c r="B14" s="19">
        <v>22</v>
      </c>
      <c r="C14" s="19">
        <v>50</v>
      </c>
      <c r="D14" s="19">
        <v>60</v>
      </c>
      <c r="E14" s="19">
        <v>47</v>
      </c>
      <c r="F14" s="19">
        <v>57</v>
      </c>
      <c r="G14" s="19">
        <v>31</v>
      </c>
      <c r="H14" s="19">
        <v>53</v>
      </c>
      <c r="I14" s="19">
        <v>47</v>
      </c>
      <c r="J14" s="19">
        <v>41</v>
      </c>
      <c r="K14" s="19">
        <v>45</v>
      </c>
      <c r="L14" s="19">
        <v>40</v>
      </c>
      <c r="M14" s="19">
        <v>42</v>
      </c>
      <c r="N14" s="19">
        <v>55</v>
      </c>
      <c r="O14" s="19">
        <v>47</v>
      </c>
      <c r="P14" s="19">
        <v>58</v>
      </c>
      <c r="Q14" s="19">
        <v>76</v>
      </c>
      <c r="R14" s="19">
        <v>127</v>
      </c>
      <c r="S14" s="19">
        <v>129</v>
      </c>
      <c r="T14" s="19">
        <v>52</v>
      </c>
      <c r="U14" s="19">
        <v>53</v>
      </c>
      <c r="V14" s="19">
        <v>46</v>
      </c>
      <c r="W14" s="19">
        <v>45</v>
      </c>
      <c r="X14" s="19">
        <v>53</v>
      </c>
      <c r="Y14" s="19">
        <v>32</v>
      </c>
      <c r="Z14" s="19">
        <v>46</v>
      </c>
      <c r="AA14" s="19">
        <v>59</v>
      </c>
      <c r="AB14" s="19">
        <v>44</v>
      </c>
      <c r="AC14" s="19">
        <v>41</v>
      </c>
      <c r="AD14" s="19">
        <v>27</v>
      </c>
      <c r="AE14" s="19">
        <v>46</v>
      </c>
      <c r="AF14" s="19">
        <v>63</v>
      </c>
      <c r="AG14" s="19">
        <v>38</v>
      </c>
      <c r="AH14" s="19">
        <v>44</v>
      </c>
      <c r="AI14" s="19">
        <v>41</v>
      </c>
      <c r="AJ14" s="19">
        <v>45</v>
      </c>
      <c r="AK14" s="19">
        <v>46</v>
      </c>
      <c r="AL14" s="19">
        <v>29</v>
      </c>
      <c r="AM14" s="19">
        <v>29</v>
      </c>
      <c r="AN14" s="19">
        <v>42</v>
      </c>
      <c r="AO14" s="19">
        <v>35</v>
      </c>
      <c r="AP14" s="19">
        <v>37</v>
      </c>
      <c r="AQ14" s="19">
        <v>51</v>
      </c>
      <c r="AR14" s="19">
        <v>43</v>
      </c>
      <c r="AS14" s="19">
        <v>44</v>
      </c>
      <c r="AT14" s="19">
        <v>36</v>
      </c>
      <c r="AU14" s="5">
        <v>50</v>
      </c>
      <c r="AV14" s="5">
        <v>49</v>
      </c>
      <c r="AW14" s="5">
        <v>42</v>
      </c>
      <c r="AX14" s="6">
        <v>27</v>
      </c>
      <c r="AY14" s="6">
        <v>45</v>
      </c>
      <c r="AZ14" s="13">
        <v>59</v>
      </c>
      <c r="BA14" s="14">
        <v>47</v>
      </c>
    </row>
    <row r="15" spans="1:53" ht="12.75">
      <c r="A15" s="4">
        <v>7</v>
      </c>
      <c r="B15" s="19">
        <v>27</v>
      </c>
      <c r="C15" s="19">
        <v>43</v>
      </c>
      <c r="D15" s="19">
        <v>63</v>
      </c>
      <c r="E15" s="19">
        <v>48</v>
      </c>
      <c r="F15" s="19">
        <v>69</v>
      </c>
      <c r="G15" s="19">
        <v>44</v>
      </c>
      <c r="H15" s="19">
        <v>59</v>
      </c>
      <c r="I15" s="19">
        <v>44</v>
      </c>
      <c r="J15" s="19">
        <v>69</v>
      </c>
      <c r="K15" s="19">
        <v>53</v>
      </c>
      <c r="L15" s="19">
        <v>58</v>
      </c>
      <c r="M15" s="19">
        <v>77</v>
      </c>
      <c r="N15" s="19">
        <v>80</v>
      </c>
      <c r="O15" s="19">
        <v>74</v>
      </c>
      <c r="P15" s="19">
        <v>68</v>
      </c>
      <c r="Q15" s="19">
        <v>63</v>
      </c>
      <c r="R15" s="19">
        <v>46</v>
      </c>
      <c r="S15" s="19">
        <v>54</v>
      </c>
      <c r="T15" s="19">
        <v>61</v>
      </c>
      <c r="U15" s="19">
        <v>87</v>
      </c>
      <c r="V15" s="19">
        <v>69</v>
      </c>
      <c r="W15" s="19">
        <v>81</v>
      </c>
      <c r="X15" s="19">
        <v>53</v>
      </c>
      <c r="Y15" s="19">
        <v>61</v>
      </c>
      <c r="Z15" s="19">
        <v>86</v>
      </c>
      <c r="AA15" s="19">
        <v>73</v>
      </c>
      <c r="AB15" s="19">
        <v>46</v>
      </c>
      <c r="AC15" s="19">
        <v>74</v>
      </c>
      <c r="AD15" s="19">
        <v>50</v>
      </c>
      <c r="AE15" s="19">
        <v>94</v>
      </c>
      <c r="AF15" s="19">
        <v>80</v>
      </c>
      <c r="AG15" s="19">
        <v>60</v>
      </c>
      <c r="AH15" s="19">
        <v>50</v>
      </c>
      <c r="AI15" s="19">
        <v>47</v>
      </c>
      <c r="AJ15" s="19">
        <v>57</v>
      </c>
      <c r="AK15" s="19">
        <v>50</v>
      </c>
      <c r="AL15" s="19">
        <v>42</v>
      </c>
      <c r="AM15" s="19">
        <v>44</v>
      </c>
      <c r="AN15" s="19">
        <v>46</v>
      </c>
      <c r="AO15" s="19">
        <v>32</v>
      </c>
      <c r="AP15" s="19">
        <v>49</v>
      </c>
      <c r="AQ15" s="19">
        <v>42</v>
      </c>
      <c r="AR15" s="19">
        <v>49</v>
      </c>
      <c r="AS15" s="19">
        <v>44</v>
      </c>
      <c r="AT15" s="19">
        <v>35</v>
      </c>
      <c r="AU15" s="5">
        <v>43</v>
      </c>
      <c r="AV15" s="5">
        <v>47</v>
      </c>
      <c r="AW15" s="5">
        <v>51</v>
      </c>
      <c r="AX15" s="6">
        <v>46</v>
      </c>
      <c r="AY15" s="6">
        <v>55</v>
      </c>
      <c r="AZ15" s="13">
        <v>52</v>
      </c>
      <c r="BA15" s="14">
        <v>55</v>
      </c>
    </row>
    <row r="16" spans="1:53" ht="12.75">
      <c r="A16" s="4">
        <v>8</v>
      </c>
      <c r="B16" s="19">
        <v>828</v>
      </c>
      <c r="C16" s="19">
        <v>1402</v>
      </c>
      <c r="D16" s="19">
        <v>895</v>
      </c>
      <c r="E16" s="19">
        <v>850</v>
      </c>
      <c r="F16" s="19">
        <v>958</v>
      </c>
      <c r="G16" s="19">
        <v>515</v>
      </c>
      <c r="H16" s="19">
        <v>964</v>
      </c>
      <c r="I16" s="19">
        <v>750</v>
      </c>
      <c r="J16" s="19">
        <v>871</v>
      </c>
      <c r="K16" s="19">
        <v>806</v>
      </c>
      <c r="L16" s="19">
        <v>824</v>
      </c>
      <c r="M16" s="19">
        <v>746</v>
      </c>
      <c r="N16" s="19">
        <v>977</v>
      </c>
      <c r="O16" s="19">
        <v>736</v>
      </c>
      <c r="P16" s="19">
        <v>808</v>
      </c>
      <c r="Q16" s="19">
        <v>822</v>
      </c>
      <c r="R16" s="19">
        <v>767</v>
      </c>
      <c r="S16" s="19">
        <v>829</v>
      </c>
      <c r="T16" s="19">
        <v>725</v>
      </c>
      <c r="U16" s="19">
        <v>816</v>
      </c>
      <c r="V16" s="19">
        <v>842</v>
      </c>
      <c r="W16" s="19">
        <v>865</v>
      </c>
      <c r="X16" s="19">
        <v>883</v>
      </c>
      <c r="Y16" s="19">
        <v>960</v>
      </c>
      <c r="Z16" s="19">
        <v>993</v>
      </c>
      <c r="AA16" s="19">
        <v>1094</v>
      </c>
      <c r="AB16" s="19">
        <v>694</v>
      </c>
      <c r="AC16" s="19">
        <v>827</v>
      </c>
      <c r="AD16" s="19">
        <v>785</v>
      </c>
      <c r="AE16" s="19">
        <v>1091</v>
      </c>
      <c r="AF16" s="19">
        <v>1915</v>
      </c>
      <c r="AG16" s="19">
        <v>1387</v>
      </c>
      <c r="AH16" s="19">
        <v>677</v>
      </c>
      <c r="AI16" s="19">
        <v>708</v>
      </c>
      <c r="AJ16" s="19">
        <v>774</v>
      </c>
      <c r="AK16" s="19">
        <v>670</v>
      </c>
      <c r="AL16" s="19">
        <v>659</v>
      </c>
      <c r="AM16" s="19">
        <v>704</v>
      </c>
      <c r="AN16" s="19">
        <v>827</v>
      </c>
      <c r="AO16" s="19">
        <v>556</v>
      </c>
      <c r="AP16" s="19">
        <v>907</v>
      </c>
      <c r="AQ16" s="19">
        <v>959</v>
      </c>
      <c r="AR16" s="19">
        <v>628</v>
      </c>
      <c r="AS16" s="19">
        <v>763</v>
      </c>
      <c r="AT16" s="19">
        <v>630</v>
      </c>
      <c r="AU16" s="5">
        <v>587</v>
      </c>
      <c r="AV16" s="5">
        <v>652</v>
      </c>
      <c r="AW16" s="5">
        <v>711</v>
      </c>
      <c r="AX16" s="6">
        <v>697</v>
      </c>
      <c r="AY16" s="6">
        <v>663</v>
      </c>
      <c r="AZ16" s="13">
        <v>891</v>
      </c>
      <c r="BA16" s="14">
        <v>872</v>
      </c>
    </row>
    <row r="17" spans="1:53" ht="12.75">
      <c r="A17" s="4">
        <v>9</v>
      </c>
      <c r="B17" s="19">
        <v>38</v>
      </c>
      <c r="C17" s="19">
        <v>97</v>
      </c>
      <c r="D17" s="19">
        <v>95</v>
      </c>
      <c r="E17" s="19">
        <v>107</v>
      </c>
      <c r="F17" s="19">
        <v>111</v>
      </c>
      <c r="G17" s="19">
        <v>65</v>
      </c>
      <c r="H17" s="19">
        <v>109</v>
      </c>
      <c r="I17" s="19">
        <v>79</v>
      </c>
      <c r="J17" s="19">
        <v>87</v>
      </c>
      <c r="K17" s="19">
        <v>87</v>
      </c>
      <c r="L17" s="19">
        <v>73</v>
      </c>
      <c r="M17" s="19">
        <v>96</v>
      </c>
      <c r="N17" s="19">
        <v>105</v>
      </c>
      <c r="O17" s="19">
        <v>63</v>
      </c>
      <c r="P17" s="19">
        <v>108</v>
      </c>
      <c r="Q17" s="19">
        <v>104</v>
      </c>
      <c r="R17" s="19">
        <v>74</v>
      </c>
      <c r="S17" s="19">
        <v>116</v>
      </c>
      <c r="T17" s="19">
        <v>89</v>
      </c>
      <c r="U17" s="19">
        <v>91</v>
      </c>
      <c r="V17" s="19">
        <v>102</v>
      </c>
      <c r="W17" s="19">
        <v>80</v>
      </c>
      <c r="X17" s="19">
        <v>91</v>
      </c>
      <c r="Y17" s="19">
        <v>106</v>
      </c>
      <c r="Z17" s="19">
        <v>100</v>
      </c>
      <c r="AA17" s="19">
        <v>129</v>
      </c>
      <c r="AB17" s="19">
        <v>92</v>
      </c>
      <c r="AC17" s="19">
        <v>92</v>
      </c>
      <c r="AD17" s="19">
        <v>109</v>
      </c>
      <c r="AE17" s="19">
        <v>123</v>
      </c>
      <c r="AF17" s="19">
        <v>130</v>
      </c>
      <c r="AG17" s="19">
        <v>91</v>
      </c>
      <c r="AH17" s="19">
        <v>78</v>
      </c>
      <c r="AI17" s="19">
        <v>106</v>
      </c>
      <c r="AJ17" s="19">
        <v>111</v>
      </c>
      <c r="AK17" s="19">
        <v>86</v>
      </c>
      <c r="AL17" s="19">
        <v>80</v>
      </c>
      <c r="AM17" s="19">
        <v>85</v>
      </c>
      <c r="AN17" s="19">
        <v>100</v>
      </c>
      <c r="AO17" s="19">
        <v>80</v>
      </c>
      <c r="AP17" s="19">
        <v>83</v>
      </c>
      <c r="AQ17" s="19">
        <v>83</v>
      </c>
      <c r="AR17" s="19">
        <v>63</v>
      </c>
      <c r="AS17" s="19">
        <v>83</v>
      </c>
      <c r="AT17" s="19">
        <v>80</v>
      </c>
      <c r="AU17" s="5">
        <v>74</v>
      </c>
      <c r="AV17" s="5">
        <v>70</v>
      </c>
      <c r="AW17" s="5">
        <v>65</v>
      </c>
      <c r="AX17" s="6">
        <v>72</v>
      </c>
      <c r="AY17" s="6">
        <v>82</v>
      </c>
      <c r="AZ17" s="13">
        <v>100</v>
      </c>
      <c r="BA17" s="14">
        <v>104</v>
      </c>
    </row>
    <row r="18" spans="1:53" ht="12.75">
      <c r="A18" s="4">
        <v>10</v>
      </c>
      <c r="B18" s="19">
        <v>165</v>
      </c>
      <c r="C18" s="19">
        <v>211</v>
      </c>
      <c r="D18" s="19">
        <v>267</v>
      </c>
      <c r="E18" s="19">
        <v>313</v>
      </c>
      <c r="F18" s="19">
        <v>272</v>
      </c>
      <c r="G18" s="19">
        <v>144</v>
      </c>
      <c r="H18" s="19">
        <v>275</v>
      </c>
      <c r="I18" s="19">
        <v>231</v>
      </c>
      <c r="J18" s="19">
        <v>247</v>
      </c>
      <c r="K18" s="19">
        <v>265</v>
      </c>
      <c r="L18" s="19">
        <v>261</v>
      </c>
      <c r="M18" s="19">
        <v>190</v>
      </c>
      <c r="N18" s="19">
        <v>252</v>
      </c>
      <c r="O18" s="19">
        <v>199</v>
      </c>
      <c r="P18" s="19">
        <v>280</v>
      </c>
      <c r="Q18" s="19">
        <v>216</v>
      </c>
      <c r="R18" s="19">
        <v>179</v>
      </c>
      <c r="S18" s="19">
        <v>233</v>
      </c>
      <c r="T18" s="19">
        <v>214</v>
      </c>
      <c r="U18" s="19">
        <v>218</v>
      </c>
      <c r="V18" s="19">
        <v>232</v>
      </c>
      <c r="W18" s="19">
        <v>228</v>
      </c>
      <c r="X18" s="19">
        <v>192</v>
      </c>
      <c r="Y18" s="19">
        <v>209</v>
      </c>
      <c r="Z18" s="19">
        <v>196</v>
      </c>
      <c r="AA18" s="19">
        <v>233</v>
      </c>
      <c r="AB18" s="19">
        <v>198</v>
      </c>
      <c r="AC18" s="19">
        <v>204</v>
      </c>
      <c r="AD18" s="19">
        <v>202</v>
      </c>
      <c r="AE18" s="19">
        <v>229</v>
      </c>
      <c r="AF18" s="19">
        <v>295</v>
      </c>
      <c r="AG18" s="19">
        <v>202</v>
      </c>
      <c r="AH18" s="19">
        <v>192</v>
      </c>
      <c r="AI18" s="19">
        <v>178</v>
      </c>
      <c r="AJ18" s="19">
        <v>182</v>
      </c>
      <c r="AK18" s="19">
        <v>186</v>
      </c>
      <c r="AL18" s="19">
        <v>144</v>
      </c>
      <c r="AM18" s="19">
        <v>156</v>
      </c>
      <c r="AN18" s="19">
        <v>199</v>
      </c>
      <c r="AO18" s="19">
        <v>125</v>
      </c>
      <c r="AP18" s="19">
        <v>140</v>
      </c>
      <c r="AQ18" s="19">
        <v>163</v>
      </c>
      <c r="AR18" s="19">
        <v>163</v>
      </c>
      <c r="AS18" s="19">
        <v>162</v>
      </c>
      <c r="AT18" s="19">
        <v>132</v>
      </c>
      <c r="AU18" s="5">
        <v>157</v>
      </c>
      <c r="AV18" s="5">
        <v>165</v>
      </c>
      <c r="AW18" s="5">
        <v>166</v>
      </c>
      <c r="AX18" s="6">
        <v>180</v>
      </c>
      <c r="AY18" s="6">
        <v>143</v>
      </c>
      <c r="AZ18" s="13">
        <v>213</v>
      </c>
      <c r="BA18" s="14">
        <v>207</v>
      </c>
    </row>
    <row r="19" spans="1:53" ht="12.75">
      <c r="A19" s="4">
        <v>11</v>
      </c>
      <c r="B19" s="19">
        <v>224</v>
      </c>
      <c r="C19" s="19">
        <v>295</v>
      </c>
      <c r="D19" s="19">
        <v>315</v>
      </c>
      <c r="E19" s="19">
        <v>450</v>
      </c>
      <c r="F19" s="19">
        <v>348</v>
      </c>
      <c r="G19" s="19">
        <v>219</v>
      </c>
      <c r="H19" s="19">
        <v>390</v>
      </c>
      <c r="I19" s="19">
        <v>272</v>
      </c>
      <c r="J19" s="19">
        <v>395</v>
      </c>
      <c r="K19" s="19">
        <v>332</v>
      </c>
      <c r="L19" s="19">
        <v>351</v>
      </c>
      <c r="M19" s="19">
        <v>301</v>
      </c>
      <c r="N19" s="19">
        <v>391</v>
      </c>
      <c r="O19" s="19">
        <v>330</v>
      </c>
      <c r="P19" s="19">
        <v>299</v>
      </c>
      <c r="Q19" s="19">
        <v>311</v>
      </c>
      <c r="R19" s="19">
        <v>267</v>
      </c>
      <c r="S19" s="19">
        <v>283</v>
      </c>
      <c r="T19" s="19">
        <v>330</v>
      </c>
      <c r="U19" s="19">
        <v>339</v>
      </c>
      <c r="V19" s="19">
        <v>311</v>
      </c>
      <c r="W19" s="19">
        <v>305</v>
      </c>
      <c r="X19" s="19">
        <v>284</v>
      </c>
      <c r="Y19" s="19">
        <v>349</v>
      </c>
      <c r="Z19" s="19">
        <v>321</v>
      </c>
      <c r="AA19" s="19">
        <v>429</v>
      </c>
      <c r="AB19" s="19">
        <v>241</v>
      </c>
      <c r="AC19" s="19">
        <v>274</v>
      </c>
      <c r="AD19" s="19">
        <v>269</v>
      </c>
      <c r="AE19" s="19">
        <v>283</v>
      </c>
      <c r="AF19" s="19">
        <v>362</v>
      </c>
      <c r="AG19" s="19">
        <v>248</v>
      </c>
      <c r="AH19" s="19">
        <v>206</v>
      </c>
      <c r="AI19" s="19">
        <v>277</v>
      </c>
      <c r="AJ19" s="19">
        <v>258</v>
      </c>
      <c r="AK19" s="19">
        <v>231</v>
      </c>
      <c r="AL19" s="19">
        <v>262</v>
      </c>
      <c r="AM19" s="19">
        <v>227</v>
      </c>
      <c r="AN19" s="19">
        <v>274</v>
      </c>
      <c r="AO19" s="19">
        <v>219</v>
      </c>
      <c r="AP19" s="19">
        <v>249</v>
      </c>
      <c r="AQ19" s="19">
        <v>201</v>
      </c>
      <c r="AR19" s="19">
        <v>239</v>
      </c>
      <c r="AS19" s="19">
        <v>236</v>
      </c>
      <c r="AT19" s="19">
        <v>218</v>
      </c>
      <c r="AU19" s="5">
        <v>225</v>
      </c>
      <c r="AV19" s="5">
        <v>227</v>
      </c>
      <c r="AW19" s="5">
        <v>218</v>
      </c>
      <c r="AX19" s="6">
        <v>231</v>
      </c>
      <c r="AY19" s="6">
        <v>252</v>
      </c>
      <c r="AZ19" s="13">
        <v>332</v>
      </c>
      <c r="BA19" s="14">
        <v>316</v>
      </c>
    </row>
    <row r="20" spans="1:53" ht="12.75">
      <c r="A20" s="4">
        <v>12</v>
      </c>
      <c r="B20" s="19">
        <v>721</v>
      </c>
      <c r="C20" s="19">
        <v>1161</v>
      </c>
      <c r="D20" s="19">
        <v>1163</v>
      </c>
      <c r="E20" s="19">
        <v>1590</v>
      </c>
      <c r="F20" s="19">
        <v>1257</v>
      </c>
      <c r="G20" s="19">
        <v>891</v>
      </c>
      <c r="H20" s="19">
        <v>1412</v>
      </c>
      <c r="I20" s="19">
        <v>989</v>
      </c>
      <c r="J20" s="19">
        <v>1405</v>
      </c>
      <c r="K20" s="19">
        <v>1163</v>
      </c>
      <c r="L20" s="19">
        <v>1581</v>
      </c>
      <c r="M20" s="19">
        <v>1112</v>
      </c>
      <c r="N20" s="19">
        <v>1395</v>
      </c>
      <c r="O20" s="19">
        <v>1186</v>
      </c>
      <c r="P20" s="19">
        <v>1263</v>
      </c>
      <c r="Q20" s="19">
        <v>1239</v>
      </c>
      <c r="R20" s="19">
        <v>1018</v>
      </c>
      <c r="S20" s="19">
        <v>1172</v>
      </c>
      <c r="T20" s="19">
        <v>1209</v>
      </c>
      <c r="U20" s="19">
        <v>1311</v>
      </c>
      <c r="V20" s="19">
        <v>1207</v>
      </c>
      <c r="W20" s="19">
        <v>1242</v>
      </c>
      <c r="X20" s="19">
        <v>1133</v>
      </c>
      <c r="Y20" s="19">
        <v>1258</v>
      </c>
      <c r="Z20" s="19">
        <v>1292</v>
      </c>
      <c r="AA20" s="19">
        <v>1366</v>
      </c>
      <c r="AB20" s="19">
        <v>1053</v>
      </c>
      <c r="AC20" s="19">
        <v>1068</v>
      </c>
      <c r="AD20" s="19">
        <v>1147</v>
      </c>
      <c r="AE20" s="19">
        <v>1203</v>
      </c>
      <c r="AF20" s="19">
        <v>1533</v>
      </c>
      <c r="AG20" s="19">
        <v>1079</v>
      </c>
      <c r="AH20" s="19">
        <v>1082</v>
      </c>
      <c r="AI20" s="19">
        <v>1002</v>
      </c>
      <c r="AJ20" s="19">
        <v>1111</v>
      </c>
      <c r="AK20" s="19">
        <v>1065</v>
      </c>
      <c r="AL20" s="19">
        <v>1015</v>
      </c>
      <c r="AM20" s="19">
        <v>993</v>
      </c>
      <c r="AN20" s="19">
        <v>1207</v>
      </c>
      <c r="AO20" s="19">
        <v>848</v>
      </c>
      <c r="AP20" s="19">
        <v>890</v>
      </c>
      <c r="AQ20" s="19">
        <v>935</v>
      </c>
      <c r="AR20" s="19">
        <v>1016</v>
      </c>
      <c r="AS20" s="19">
        <v>943</v>
      </c>
      <c r="AT20" s="19">
        <v>929</v>
      </c>
      <c r="AU20" s="5">
        <v>972</v>
      </c>
      <c r="AV20" s="5">
        <v>1045</v>
      </c>
      <c r="AW20" s="5">
        <v>1031</v>
      </c>
      <c r="AX20" s="6">
        <v>1110</v>
      </c>
      <c r="AY20" s="6">
        <v>1078</v>
      </c>
      <c r="AZ20" s="13">
        <v>1402</v>
      </c>
      <c r="BA20" s="14">
        <v>1071</v>
      </c>
    </row>
    <row r="21" spans="1:53" ht="12.75">
      <c r="A21" s="4">
        <v>13</v>
      </c>
      <c r="B21" s="19">
        <v>182</v>
      </c>
      <c r="C21" s="19">
        <v>286</v>
      </c>
      <c r="D21" s="19">
        <v>345</v>
      </c>
      <c r="E21" s="19">
        <v>396</v>
      </c>
      <c r="F21" s="19">
        <v>353</v>
      </c>
      <c r="G21" s="19">
        <v>193</v>
      </c>
      <c r="H21" s="19">
        <v>362</v>
      </c>
      <c r="I21" s="19">
        <v>257</v>
      </c>
      <c r="J21" s="19">
        <v>393</v>
      </c>
      <c r="K21" s="19">
        <v>284</v>
      </c>
      <c r="L21" s="19">
        <v>397</v>
      </c>
      <c r="M21" s="19">
        <v>273</v>
      </c>
      <c r="N21" s="19">
        <v>370</v>
      </c>
      <c r="O21" s="19">
        <v>326</v>
      </c>
      <c r="P21" s="19">
        <v>335</v>
      </c>
      <c r="Q21" s="19">
        <v>333</v>
      </c>
      <c r="R21" s="19">
        <v>306</v>
      </c>
      <c r="S21" s="19">
        <v>285</v>
      </c>
      <c r="T21" s="19">
        <v>319</v>
      </c>
      <c r="U21" s="19">
        <v>322</v>
      </c>
      <c r="V21" s="19">
        <v>394</v>
      </c>
      <c r="W21" s="19">
        <v>297</v>
      </c>
      <c r="X21" s="19">
        <v>307</v>
      </c>
      <c r="Y21" s="19">
        <v>278</v>
      </c>
      <c r="Z21" s="19">
        <v>355</v>
      </c>
      <c r="AA21" s="19">
        <v>330</v>
      </c>
      <c r="AB21" s="19">
        <v>275</v>
      </c>
      <c r="AC21" s="19">
        <v>274</v>
      </c>
      <c r="AD21" s="19">
        <v>264</v>
      </c>
      <c r="AE21" s="19">
        <v>304</v>
      </c>
      <c r="AF21" s="19">
        <v>419</v>
      </c>
      <c r="AG21" s="19">
        <v>309</v>
      </c>
      <c r="AH21" s="19">
        <v>237</v>
      </c>
      <c r="AI21" s="19">
        <v>205</v>
      </c>
      <c r="AJ21" s="19">
        <v>295</v>
      </c>
      <c r="AK21" s="19">
        <v>237</v>
      </c>
      <c r="AL21" s="19">
        <v>224</v>
      </c>
      <c r="AM21" s="19">
        <v>241</v>
      </c>
      <c r="AN21" s="19">
        <v>297</v>
      </c>
      <c r="AO21" s="19">
        <v>189</v>
      </c>
      <c r="AP21" s="19">
        <v>227</v>
      </c>
      <c r="AQ21" s="19">
        <v>212</v>
      </c>
      <c r="AR21" s="19">
        <v>219</v>
      </c>
      <c r="AS21" s="19">
        <v>200</v>
      </c>
      <c r="AT21" s="19">
        <v>191</v>
      </c>
      <c r="AU21" s="5">
        <v>195</v>
      </c>
      <c r="AV21" s="5">
        <v>230</v>
      </c>
      <c r="AW21" s="5">
        <v>206</v>
      </c>
      <c r="AX21" s="6">
        <v>221</v>
      </c>
      <c r="AY21" s="6">
        <v>274</v>
      </c>
      <c r="AZ21" s="13">
        <v>329</v>
      </c>
      <c r="BA21" s="14">
        <v>255</v>
      </c>
    </row>
    <row r="22" spans="1:53" ht="12.75">
      <c r="A22" s="4">
        <v>14</v>
      </c>
      <c r="B22" s="19">
        <v>297</v>
      </c>
      <c r="C22" s="19">
        <v>416</v>
      </c>
      <c r="D22" s="19">
        <v>461</v>
      </c>
      <c r="E22" s="19">
        <v>560</v>
      </c>
      <c r="F22" s="19">
        <v>525</v>
      </c>
      <c r="G22" s="19">
        <v>328</v>
      </c>
      <c r="H22" s="19">
        <v>547</v>
      </c>
      <c r="I22" s="19">
        <v>457</v>
      </c>
      <c r="J22" s="19">
        <v>510</v>
      </c>
      <c r="K22" s="19">
        <v>464</v>
      </c>
      <c r="L22" s="19">
        <v>476</v>
      </c>
      <c r="M22" s="19">
        <v>452</v>
      </c>
      <c r="N22" s="19">
        <v>552</v>
      </c>
      <c r="O22" s="19">
        <v>451</v>
      </c>
      <c r="P22" s="19">
        <v>444</v>
      </c>
      <c r="Q22" s="19">
        <v>543</v>
      </c>
      <c r="R22" s="19">
        <v>389</v>
      </c>
      <c r="S22" s="19">
        <v>461</v>
      </c>
      <c r="T22" s="19">
        <v>485</v>
      </c>
      <c r="U22" s="19">
        <v>494</v>
      </c>
      <c r="V22" s="19">
        <v>481</v>
      </c>
      <c r="W22" s="19">
        <v>515</v>
      </c>
      <c r="X22" s="19">
        <v>457</v>
      </c>
      <c r="Y22" s="19">
        <v>477</v>
      </c>
      <c r="Z22" s="19">
        <v>550</v>
      </c>
      <c r="AA22" s="19">
        <v>597</v>
      </c>
      <c r="AB22" s="19">
        <v>359</v>
      </c>
      <c r="AC22" s="19">
        <v>435</v>
      </c>
      <c r="AD22" s="19">
        <v>415</v>
      </c>
      <c r="AE22" s="19">
        <v>496</v>
      </c>
      <c r="AF22" s="19">
        <v>653</v>
      </c>
      <c r="AG22" s="19">
        <v>445</v>
      </c>
      <c r="AH22" s="19">
        <v>477</v>
      </c>
      <c r="AI22" s="19">
        <v>489</v>
      </c>
      <c r="AJ22" s="19">
        <v>489</v>
      </c>
      <c r="AK22" s="19">
        <v>389</v>
      </c>
      <c r="AL22" s="19">
        <v>425</v>
      </c>
      <c r="AM22" s="19">
        <v>481</v>
      </c>
      <c r="AN22" s="19">
        <v>526</v>
      </c>
      <c r="AO22" s="19">
        <v>334</v>
      </c>
      <c r="AP22" s="19">
        <v>349</v>
      </c>
      <c r="AQ22" s="19">
        <v>391</v>
      </c>
      <c r="AR22" s="19">
        <v>432</v>
      </c>
      <c r="AS22" s="19">
        <v>399</v>
      </c>
      <c r="AT22" s="19">
        <v>433</v>
      </c>
      <c r="AU22" s="5">
        <v>422</v>
      </c>
      <c r="AV22" s="5">
        <v>427</v>
      </c>
      <c r="AW22" s="5">
        <v>460</v>
      </c>
      <c r="AX22" s="6">
        <v>428</v>
      </c>
      <c r="AY22" s="6">
        <v>433</v>
      </c>
      <c r="AZ22" s="13">
        <v>591</v>
      </c>
      <c r="BA22" s="14">
        <v>503</v>
      </c>
    </row>
    <row r="23" spans="1:53" ht="12.75">
      <c r="A23" s="4">
        <v>15</v>
      </c>
      <c r="B23" s="19">
        <v>441</v>
      </c>
      <c r="C23" s="19">
        <v>648</v>
      </c>
      <c r="D23" s="19">
        <v>699</v>
      </c>
      <c r="E23" s="19">
        <v>735</v>
      </c>
      <c r="F23" s="19">
        <v>711</v>
      </c>
      <c r="G23" s="19">
        <v>413</v>
      </c>
      <c r="H23" s="19">
        <v>828</v>
      </c>
      <c r="I23" s="19">
        <v>610</v>
      </c>
      <c r="J23" s="19">
        <v>729</v>
      </c>
      <c r="K23" s="19">
        <v>730</v>
      </c>
      <c r="L23" s="19">
        <v>686</v>
      </c>
      <c r="M23" s="19">
        <v>628</v>
      </c>
      <c r="N23" s="19">
        <v>814</v>
      </c>
      <c r="O23" s="19">
        <v>568</v>
      </c>
      <c r="P23" s="19">
        <v>618</v>
      </c>
      <c r="Q23" s="19">
        <v>657</v>
      </c>
      <c r="R23" s="19">
        <v>634</v>
      </c>
      <c r="S23" s="19">
        <v>632</v>
      </c>
      <c r="T23" s="19">
        <v>634</v>
      </c>
      <c r="U23" s="19">
        <v>657</v>
      </c>
      <c r="V23" s="19">
        <v>746</v>
      </c>
      <c r="W23" s="19">
        <v>650</v>
      </c>
      <c r="X23" s="19">
        <v>590</v>
      </c>
      <c r="Y23" s="19">
        <v>645</v>
      </c>
      <c r="Z23" s="19">
        <v>778</v>
      </c>
      <c r="AA23" s="19">
        <v>789</v>
      </c>
      <c r="AB23" s="19">
        <v>527</v>
      </c>
      <c r="AC23" s="19">
        <v>719</v>
      </c>
      <c r="AD23" s="19">
        <v>657</v>
      </c>
      <c r="AE23" s="19">
        <v>724</v>
      </c>
      <c r="AF23" s="19">
        <v>799</v>
      </c>
      <c r="AG23" s="19">
        <v>524</v>
      </c>
      <c r="AH23" s="19">
        <v>553</v>
      </c>
      <c r="AI23" s="19">
        <v>656</v>
      </c>
      <c r="AJ23" s="19">
        <v>616</v>
      </c>
      <c r="AK23" s="19">
        <v>593</v>
      </c>
      <c r="AL23" s="19">
        <v>534</v>
      </c>
      <c r="AM23" s="19">
        <v>625</v>
      </c>
      <c r="AN23" s="19">
        <v>726</v>
      </c>
      <c r="AO23" s="19">
        <v>440</v>
      </c>
      <c r="AP23" s="19">
        <v>474</v>
      </c>
      <c r="AQ23" s="19">
        <v>535</v>
      </c>
      <c r="AR23" s="19">
        <v>552</v>
      </c>
      <c r="AS23" s="19">
        <v>572</v>
      </c>
      <c r="AT23" s="19">
        <v>531</v>
      </c>
      <c r="AU23" s="5">
        <v>548</v>
      </c>
      <c r="AV23" s="5">
        <v>659</v>
      </c>
      <c r="AW23" s="5">
        <v>629</v>
      </c>
      <c r="AX23" s="6">
        <v>575</v>
      </c>
      <c r="AY23" s="6">
        <v>566</v>
      </c>
      <c r="AZ23" s="13">
        <v>722</v>
      </c>
      <c r="BA23" s="14">
        <v>748</v>
      </c>
    </row>
    <row r="24" spans="1:53" ht="12.75">
      <c r="A24" s="4">
        <v>16</v>
      </c>
      <c r="B24" s="19">
        <v>178</v>
      </c>
      <c r="C24" s="19">
        <v>319</v>
      </c>
      <c r="D24" s="19">
        <v>337</v>
      </c>
      <c r="E24" s="19">
        <v>343</v>
      </c>
      <c r="F24" s="19">
        <v>343</v>
      </c>
      <c r="G24" s="19">
        <v>236</v>
      </c>
      <c r="H24" s="19">
        <v>380</v>
      </c>
      <c r="I24" s="19">
        <v>304</v>
      </c>
      <c r="J24" s="19">
        <v>350</v>
      </c>
      <c r="K24" s="19">
        <v>345</v>
      </c>
      <c r="L24" s="19">
        <v>329</v>
      </c>
      <c r="M24" s="19">
        <v>318</v>
      </c>
      <c r="N24" s="19">
        <v>379</v>
      </c>
      <c r="O24" s="19">
        <v>266</v>
      </c>
      <c r="P24" s="19">
        <v>295</v>
      </c>
      <c r="Q24" s="19">
        <v>271</v>
      </c>
      <c r="R24" s="19">
        <v>266</v>
      </c>
      <c r="S24" s="19">
        <v>300</v>
      </c>
      <c r="T24" s="19">
        <v>297</v>
      </c>
      <c r="U24" s="19">
        <v>305</v>
      </c>
      <c r="V24" s="19">
        <v>290</v>
      </c>
      <c r="W24" s="19">
        <v>316</v>
      </c>
      <c r="X24" s="19">
        <v>277</v>
      </c>
      <c r="Y24" s="19">
        <v>278</v>
      </c>
      <c r="Z24" s="19">
        <v>328</v>
      </c>
      <c r="AA24" s="19">
        <v>318</v>
      </c>
      <c r="AB24" s="19">
        <v>265</v>
      </c>
      <c r="AC24" s="19">
        <v>246</v>
      </c>
      <c r="AD24" s="19">
        <v>228</v>
      </c>
      <c r="AE24" s="19">
        <v>261</v>
      </c>
      <c r="AF24" s="19">
        <v>348</v>
      </c>
      <c r="AG24" s="19">
        <v>228</v>
      </c>
      <c r="AH24" s="19">
        <v>237</v>
      </c>
      <c r="AI24" s="19">
        <v>264</v>
      </c>
      <c r="AJ24" s="19">
        <v>267</v>
      </c>
      <c r="AK24" s="19">
        <v>238</v>
      </c>
      <c r="AL24" s="19">
        <v>248</v>
      </c>
      <c r="AM24" s="19">
        <v>251</v>
      </c>
      <c r="AN24" s="19">
        <v>286</v>
      </c>
      <c r="AO24" s="19">
        <v>178</v>
      </c>
      <c r="AP24" s="19">
        <v>208</v>
      </c>
      <c r="AQ24" s="19">
        <v>194</v>
      </c>
      <c r="AR24" s="19">
        <v>228</v>
      </c>
      <c r="AS24" s="19">
        <v>257</v>
      </c>
      <c r="AT24" s="19">
        <v>198</v>
      </c>
      <c r="AU24" s="5">
        <v>193</v>
      </c>
      <c r="AV24" s="5">
        <v>251</v>
      </c>
      <c r="AW24" s="5">
        <v>240</v>
      </c>
      <c r="AX24" s="6">
        <v>247</v>
      </c>
      <c r="AY24" s="6">
        <v>249</v>
      </c>
      <c r="AZ24" s="13">
        <v>301</v>
      </c>
      <c r="BA24" s="14">
        <v>310</v>
      </c>
    </row>
    <row r="25" spans="1:53" ht="12.75">
      <c r="A25" s="4">
        <v>17</v>
      </c>
      <c r="B25" s="19">
        <v>180</v>
      </c>
      <c r="C25" s="19">
        <v>263</v>
      </c>
      <c r="D25" s="19">
        <v>262</v>
      </c>
      <c r="E25" s="19">
        <v>333</v>
      </c>
      <c r="F25" s="19">
        <v>305</v>
      </c>
      <c r="G25" s="19">
        <v>182</v>
      </c>
      <c r="H25" s="19">
        <v>342</v>
      </c>
      <c r="I25" s="19">
        <v>209</v>
      </c>
      <c r="J25" s="19">
        <v>299</v>
      </c>
      <c r="K25" s="19">
        <v>260</v>
      </c>
      <c r="L25" s="19">
        <v>327</v>
      </c>
      <c r="M25" s="19">
        <v>213</v>
      </c>
      <c r="N25" s="19">
        <v>283</v>
      </c>
      <c r="O25" s="19">
        <v>267</v>
      </c>
      <c r="P25" s="19">
        <v>305</v>
      </c>
      <c r="Q25" s="19">
        <v>284</v>
      </c>
      <c r="R25" s="19">
        <v>261</v>
      </c>
      <c r="S25" s="19">
        <v>276</v>
      </c>
      <c r="T25" s="19">
        <v>301</v>
      </c>
      <c r="U25" s="19">
        <v>350</v>
      </c>
      <c r="V25" s="19">
        <v>310</v>
      </c>
      <c r="W25" s="19">
        <v>331</v>
      </c>
      <c r="X25" s="19">
        <v>431</v>
      </c>
      <c r="Y25" s="19">
        <v>477</v>
      </c>
      <c r="Z25" s="19">
        <v>575</v>
      </c>
      <c r="AA25" s="19">
        <v>606</v>
      </c>
      <c r="AB25" s="19">
        <v>320</v>
      </c>
      <c r="AC25" s="19">
        <v>408</v>
      </c>
      <c r="AD25" s="19">
        <v>383</v>
      </c>
      <c r="AE25" s="19">
        <v>346</v>
      </c>
      <c r="AF25" s="19">
        <v>426</v>
      </c>
      <c r="AG25" s="19">
        <v>312</v>
      </c>
      <c r="AH25" s="19">
        <v>234</v>
      </c>
      <c r="AI25" s="19">
        <v>303</v>
      </c>
      <c r="AJ25" s="19">
        <v>262</v>
      </c>
      <c r="AK25" s="19">
        <v>259</v>
      </c>
      <c r="AL25" s="19">
        <v>237</v>
      </c>
      <c r="AM25" s="19">
        <v>245</v>
      </c>
      <c r="AN25" s="19">
        <v>275</v>
      </c>
      <c r="AO25" s="19">
        <v>172</v>
      </c>
      <c r="AP25" s="19">
        <v>181</v>
      </c>
      <c r="AQ25" s="19">
        <v>209</v>
      </c>
      <c r="AR25" s="19">
        <v>215</v>
      </c>
      <c r="AS25" s="19">
        <v>185</v>
      </c>
      <c r="AT25" s="19">
        <v>214</v>
      </c>
      <c r="AU25" s="5">
        <v>238</v>
      </c>
      <c r="AV25" s="5">
        <v>544</v>
      </c>
      <c r="AW25" s="5">
        <v>213</v>
      </c>
      <c r="AX25" s="6">
        <v>225</v>
      </c>
      <c r="AY25" s="6">
        <v>217</v>
      </c>
      <c r="AZ25" s="13">
        <v>279</v>
      </c>
      <c r="BA25" s="14">
        <v>257</v>
      </c>
    </row>
    <row r="26" spans="1:53" ht="12.75">
      <c r="A26" s="4">
        <v>18</v>
      </c>
      <c r="B26" s="19">
        <v>284</v>
      </c>
      <c r="C26" s="19">
        <v>265</v>
      </c>
      <c r="D26" s="19">
        <v>243</v>
      </c>
      <c r="E26" s="19">
        <v>327</v>
      </c>
      <c r="F26" s="19">
        <v>252</v>
      </c>
      <c r="G26" s="19">
        <v>200</v>
      </c>
      <c r="H26" s="19">
        <v>327</v>
      </c>
      <c r="I26" s="19">
        <v>229</v>
      </c>
      <c r="J26" s="19">
        <v>297</v>
      </c>
      <c r="K26" s="19">
        <v>253</v>
      </c>
      <c r="L26" s="19">
        <v>353</v>
      </c>
      <c r="M26" s="19">
        <v>269</v>
      </c>
      <c r="N26" s="19">
        <v>274</v>
      </c>
      <c r="O26" s="19">
        <v>249</v>
      </c>
      <c r="P26" s="19">
        <v>226</v>
      </c>
      <c r="Q26" s="19">
        <v>268</v>
      </c>
      <c r="R26" s="19">
        <v>264</v>
      </c>
      <c r="S26" s="19">
        <v>283</v>
      </c>
      <c r="T26" s="19">
        <v>420</v>
      </c>
      <c r="U26" s="19">
        <v>339</v>
      </c>
      <c r="V26" s="19">
        <v>336</v>
      </c>
      <c r="W26" s="19">
        <v>292</v>
      </c>
      <c r="X26" s="19">
        <v>304</v>
      </c>
      <c r="Y26" s="19">
        <v>285</v>
      </c>
      <c r="Z26" s="19">
        <v>300</v>
      </c>
      <c r="AA26" s="19">
        <v>321</v>
      </c>
      <c r="AB26" s="19">
        <v>270</v>
      </c>
      <c r="AC26" s="19">
        <v>403</v>
      </c>
      <c r="AD26" s="19">
        <v>285</v>
      </c>
      <c r="AE26" s="19">
        <v>269</v>
      </c>
      <c r="AF26" s="19">
        <v>352</v>
      </c>
      <c r="AG26" s="19">
        <v>248</v>
      </c>
      <c r="AH26" s="19">
        <v>213</v>
      </c>
      <c r="AI26" s="19">
        <v>264</v>
      </c>
      <c r="AJ26" s="19">
        <v>250</v>
      </c>
      <c r="AK26" s="19">
        <v>249</v>
      </c>
      <c r="AL26" s="19">
        <v>210</v>
      </c>
      <c r="AM26" s="19">
        <v>218</v>
      </c>
      <c r="AN26" s="19">
        <v>272</v>
      </c>
      <c r="AO26" s="19">
        <v>277</v>
      </c>
      <c r="AP26" s="19">
        <v>217</v>
      </c>
      <c r="AQ26" s="19">
        <v>181</v>
      </c>
      <c r="AR26" s="19">
        <v>185</v>
      </c>
      <c r="AS26" s="19">
        <v>202</v>
      </c>
      <c r="AT26" s="19">
        <v>179</v>
      </c>
      <c r="AU26" s="5">
        <v>169</v>
      </c>
      <c r="AV26" s="5">
        <v>217</v>
      </c>
      <c r="AW26" s="5">
        <v>205</v>
      </c>
      <c r="AX26" s="6">
        <v>230</v>
      </c>
      <c r="AY26" s="6">
        <v>203</v>
      </c>
      <c r="AZ26" s="13">
        <v>287</v>
      </c>
      <c r="BA26" s="14">
        <v>241</v>
      </c>
    </row>
    <row r="27" spans="1:53" ht="12.75">
      <c r="A27" s="4">
        <v>19</v>
      </c>
      <c r="B27" s="19">
        <v>20</v>
      </c>
      <c r="C27" s="19">
        <v>42</v>
      </c>
      <c r="D27" s="19">
        <v>35</v>
      </c>
      <c r="E27" s="19">
        <v>47</v>
      </c>
      <c r="F27" s="19">
        <v>48</v>
      </c>
      <c r="G27" s="19">
        <v>31</v>
      </c>
      <c r="H27" s="19">
        <v>47</v>
      </c>
      <c r="I27" s="19">
        <v>63</v>
      </c>
      <c r="J27" s="19">
        <v>67</v>
      </c>
      <c r="K27" s="19">
        <v>53</v>
      </c>
      <c r="L27" s="19">
        <v>68</v>
      </c>
      <c r="M27" s="19">
        <v>40</v>
      </c>
      <c r="N27" s="19">
        <v>51</v>
      </c>
      <c r="O27" s="19">
        <v>53</v>
      </c>
      <c r="P27" s="19">
        <v>49</v>
      </c>
      <c r="Q27" s="19">
        <v>69</v>
      </c>
      <c r="R27" s="19">
        <v>56</v>
      </c>
      <c r="S27" s="19">
        <v>48</v>
      </c>
      <c r="T27" s="19">
        <v>75</v>
      </c>
      <c r="U27" s="19">
        <v>74</v>
      </c>
      <c r="V27" s="19">
        <v>76</v>
      </c>
      <c r="W27" s="19">
        <v>96</v>
      </c>
      <c r="X27" s="19">
        <v>158</v>
      </c>
      <c r="Y27" s="19">
        <v>126</v>
      </c>
      <c r="Z27" s="19">
        <v>158</v>
      </c>
      <c r="AA27" s="19">
        <v>153</v>
      </c>
      <c r="AB27" s="19">
        <v>102</v>
      </c>
      <c r="AC27" s="19">
        <v>114</v>
      </c>
      <c r="AD27" s="19">
        <v>114</v>
      </c>
      <c r="AE27" s="19">
        <v>91</v>
      </c>
      <c r="AF27" s="19">
        <v>133</v>
      </c>
      <c r="AG27" s="19">
        <v>99</v>
      </c>
      <c r="AH27" s="19">
        <v>77</v>
      </c>
      <c r="AI27" s="19">
        <v>65</v>
      </c>
      <c r="AJ27" s="19">
        <v>41</v>
      </c>
      <c r="AK27" s="19">
        <v>45</v>
      </c>
      <c r="AL27" s="19">
        <v>47</v>
      </c>
      <c r="AM27" s="19">
        <v>32</v>
      </c>
      <c r="AN27" s="19">
        <v>40</v>
      </c>
      <c r="AO27" s="19">
        <v>34</v>
      </c>
      <c r="AP27" s="19">
        <v>32</v>
      </c>
      <c r="AQ27" s="19">
        <v>27</v>
      </c>
      <c r="AR27" s="19">
        <v>45</v>
      </c>
      <c r="AS27" s="19">
        <v>36</v>
      </c>
      <c r="AT27" s="19">
        <v>36</v>
      </c>
      <c r="AU27" s="5">
        <v>38</v>
      </c>
      <c r="AV27" s="5">
        <v>104</v>
      </c>
      <c r="AW27" s="5">
        <v>36</v>
      </c>
      <c r="AX27" s="6">
        <v>39</v>
      </c>
      <c r="AY27" s="6">
        <v>37</v>
      </c>
      <c r="AZ27" s="13">
        <v>52</v>
      </c>
      <c r="BA27" s="14">
        <v>41</v>
      </c>
    </row>
    <row r="28" spans="1:53" ht="12.75">
      <c r="A28" s="4">
        <v>20</v>
      </c>
      <c r="B28" s="19">
        <v>177</v>
      </c>
      <c r="C28" s="19">
        <v>231</v>
      </c>
      <c r="D28" s="19">
        <v>281</v>
      </c>
      <c r="E28" s="19">
        <v>433</v>
      </c>
      <c r="F28" s="19">
        <v>339</v>
      </c>
      <c r="G28" s="19">
        <v>188</v>
      </c>
      <c r="H28" s="19">
        <v>391</v>
      </c>
      <c r="I28" s="19">
        <v>238</v>
      </c>
      <c r="J28" s="19">
        <v>308</v>
      </c>
      <c r="K28" s="19">
        <v>308</v>
      </c>
      <c r="L28" s="19">
        <v>395</v>
      </c>
      <c r="M28" s="19">
        <v>268</v>
      </c>
      <c r="N28" s="19">
        <v>390</v>
      </c>
      <c r="O28" s="19">
        <v>308</v>
      </c>
      <c r="P28" s="19">
        <v>308</v>
      </c>
      <c r="Q28" s="19">
        <v>346</v>
      </c>
      <c r="R28" s="19">
        <v>331</v>
      </c>
      <c r="S28" s="19">
        <v>259</v>
      </c>
      <c r="T28" s="19">
        <v>380</v>
      </c>
      <c r="U28" s="19">
        <v>367</v>
      </c>
      <c r="V28" s="19">
        <v>360</v>
      </c>
      <c r="W28" s="19">
        <v>422</v>
      </c>
      <c r="X28" s="19">
        <v>455</v>
      </c>
      <c r="Y28" s="19">
        <v>521</v>
      </c>
      <c r="Z28" s="19">
        <v>515</v>
      </c>
      <c r="AA28" s="19">
        <v>660</v>
      </c>
      <c r="AB28" s="19">
        <v>359</v>
      </c>
      <c r="AC28" s="19">
        <v>363</v>
      </c>
      <c r="AD28" s="19">
        <v>466</v>
      </c>
      <c r="AE28" s="19">
        <v>546</v>
      </c>
      <c r="AF28" s="19">
        <v>604</v>
      </c>
      <c r="AG28" s="19">
        <v>401</v>
      </c>
      <c r="AH28" s="19">
        <v>366</v>
      </c>
      <c r="AI28" s="19">
        <v>379</v>
      </c>
      <c r="AJ28" s="19">
        <v>400</v>
      </c>
      <c r="AK28" s="19">
        <v>334</v>
      </c>
      <c r="AL28" s="19">
        <v>288</v>
      </c>
      <c r="AM28" s="19">
        <v>264</v>
      </c>
      <c r="AN28" s="19">
        <v>343</v>
      </c>
      <c r="AO28" s="19">
        <v>225</v>
      </c>
      <c r="AP28" s="19">
        <v>204</v>
      </c>
      <c r="AQ28" s="19">
        <v>175</v>
      </c>
      <c r="AR28" s="19">
        <v>202</v>
      </c>
      <c r="AS28" s="19">
        <v>201</v>
      </c>
      <c r="AT28" s="19">
        <v>196</v>
      </c>
      <c r="AU28" s="5">
        <v>197</v>
      </c>
      <c r="AV28" s="5">
        <v>202</v>
      </c>
      <c r="AW28" s="5">
        <v>214</v>
      </c>
      <c r="AX28" s="6">
        <v>250</v>
      </c>
      <c r="AY28" s="6">
        <v>229</v>
      </c>
      <c r="AZ28" s="13">
        <v>320</v>
      </c>
      <c r="BA28" s="14">
        <v>254</v>
      </c>
    </row>
    <row r="29" spans="1:53" ht="12.75">
      <c r="A29" s="4">
        <v>21</v>
      </c>
      <c r="B29" s="19">
        <v>306</v>
      </c>
      <c r="C29" s="19">
        <v>463</v>
      </c>
      <c r="D29" s="19">
        <v>555</v>
      </c>
      <c r="E29" s="19">
        <v>714</v>
      </c>
      <c r="F29" s="19">
        <v>611</v>
      </c>
      <c r="G29" s="19">
        <v>381</v>
      </c>
      <c r="H29" s="19">
        <v>696</v>
      </c>
      <c r="I29" s="19">
        <v>450</v>
      </c>
      <c r="J29" s="19">
        <v>659</v>
      </c>
      <c r="K29" s="19">
        <v>611</v>
      </c>
      <c r="L29" s="19">
        <v>750</v>
      </c>
      <c r="M29" s="19">
        <v>630</v>
      </c>
      <c r="N29" s="19">
        <v>745</v>
      </c>
      <c r="O29" s="19">
        <v>539</v>
      </c>
      <c r="P29" s="19">
        <v>554</v>
      </c>
      <c r="Q29" s="19">
        <v>708</v>
      </c>
      <c r="R29" s="19">
        <v>602</v>
      </c>
      <c r="S29" s="19">
        <v>527</v>
      </c>
      <c r="T29" s="19">
        <v>684</v>
      </c>
      <c r="U29" s="19">
        <v>689</v>
      </c>
      <c r="V29" s="19">
        <v>711</v>
      </c>
      <c r="W29" s="19">
        <v>823</v>
      </c>
      <c r="X29" s="19">
        <v>864</v>
      </c>
      <c r="Y29" s="19">
        <v>1021</v>
      </c>
      <c r="Z29" s="19">
        <v>1063</v>
      </c>
      <c r="AA29" s="19">
        <v>1050</v>
      </c>
      <c r="AB29" s="19">
        <v>658</v>
      </c>
      <c r="AC29" s="19">
        <v>777</v>
      </c>
      <c r="AD29" s="19">
        <v>826</v>
      </c>
      <c r="AE29" s="19">
        <v>1137</v>
      </c>
      <c r="AF29" s="19">
        <v>1110</v>
      </c>
      <c r="AG29" s="19">
        <v>733</v>
      </c>
      <c r="AH29" s="19">
        <v>728</v>
      </c>
      <c r="AI29" s="19">
        <v>692</v>
      </c>
      <c r="AJ29" s="19">
        <v>689</v>
      </c>
      <c r="AK29" s="19">
        <v>631</v>
      </c>
      <c r="AL29" s="19">
        <v>634</v>
      </c>
      <c r="AM29" s="19">
        <v>667</v>
      </c>
      <c r="AN29" s="19">
        <v>702</v>
      </c>
      <c r="AO29" s="19">
        <v>501</v>
      </c>
      <c r="AP29" s="19">
        <v>505</v>
      </c>
      <c r="AQ29" s="19">
        <v>727</v>
      </c>
      <c r="AR29" s="19">
        <v>621</v>
      </c>
      <c r="AS29" s="19">
        <v>565</v>
      </c>
      <c r="AT29" s="19">
        <v>485</v>
      </c>
      <c r="AU29" s="5">
        <v>554</v>
      </c>
      <c r="AV29" s="5">
        <v>564</v>
      </c>
      <c r="AW29" s="5">
        <v>622</v>
      </c>
      <c r="AX29" s="6">
        <v>632</v>
      </c>
      <c r="AY29" s="6">
        <v>576</v>
      </c>
      <c r="AZ29" s="13">
        <v>664</v>
      </c>
      <c r="BA29" s="14">
        <v>566</v>
      </c>
    </row>
    <row r="30" spans="1:53" ht="12.75">
      <c r="A30" s="4">
        <v>22</v>
      </c>
      <c r="B30" s="19">
        <v>449</v>
      </c>
      <c r="C30" s="19">
        <v>679</v>
      </c>
      <c r="D30" s="19">
        <v>747</v>
      </c>
      <c r="E30" s="19">
        <v>935</v>
      </c>
      <c r="F30" s="19">
        <v>832</v>
      </c>
      <c r="G30" s="19">
        <v>525</v>
      </c>
      <c r="H30" s="19">
        <v>997</v>
      </c>
      <c r="I30" s="19">
        <v>661</v>
      </c>
      <c r="J30" s="19">
        <v>894</v>
      </c>
      <c r="K30" s="19">
        <v>875</v>
      </c>
      <c r="L30" s="19">
        <v>1078</v>
      </c>
      <c r="M30" s="19">
        <v>832</v>
      </c>
      <c r="N30" s="19">
        <v>990</v>
      </c>
      <c r="O30" s="19">
        <v>754</v>
      </c>
      <c r="P30" s="19">
        <v>775</v>
      </c>
      <c r="Q30" s="19">
        <v>913</v>
      </c>
      <c r="R30" s="19">
        <v>833</v>
      </c>
      <c r="S30" s="19">
        <v>745</v>
      </c>
      <c r="T30" s="19">
        <v>871</v>
      </c>
      <c r="U30" s="19">
        <v>964</v>
      </c>
      <c r="V30" s="19">
        <v>953</v>
      </c>
      <c r="W30" s="19">
        <v>957</v>
      </c>
      <c r="X30" s="19">
        <v>927</v>
      </c>
      <c r="Y30" s="19">
        <v>1024</v>
      </c>
      <c r="Z30" s="19">
        <v>1038</v>
      </c>
      <c r="AA30" s="19">
        <v>989</v>
      </c>
      <c r="AB30" s="19">
        <v>772</v>
      </c>
      <c r="AC30" s="19">
        <v>873</v>
      </c>
      <c r="AD30" s="19">
        <v>881</v>
      </c>
      <c r="AE30" s="19">
        <v>1022</v>
      </c>
      <c r="AF30" s="19">
        <v>1279</v>
      </c>
      <c r="AG30" s="19">
        <v>885</v>
      </c>
      <c r="AH30" s="19">
        <v>933</v>
      </c>
      <c r="AI30" s="19">
        <v>876</v>
      </c>
      <c r="AJ30" s="19">
        <v>866</v>
      </c>
      <c r="AK30" s="19">
        <v>879</v>
      </c>
      <c r="AL30" s="19">
        <v>738</v>
      </c>
      <c r="AM30" s="19">
        <v>810</v>
      </c>
      <c r="AN30" s="19">
        <v>923</v>
      </c>
      <c r="AO30" s="19">
        <v>710</v>
      </c>
      <c r="AP30" s="19">
        <v>622</v>
      </c>
      <c r="AQ30" s="19">
        <v>716</v>
      </c>
      <c r="AR30" s="19">
        <v>833</v>
      </c>
      <c r="AS30" s="19">
        <v>845</v>
      </c>
      <c r="AT30" s="19">
        <v>843</v>
      </c>
      <c r="AU30" s="5">
        <v>813</v>
      </c>
      <c r="AV30" s="5">
        <v>811</v>
      </c>
      <c r="AW30" s="5">
        <v>863</v>
      </c>
      <c r="AX30" s="6">
        <v>912</v>
      </c>
      <c r="AY30" s="6">
        <v>862</v>
      </c>
      <c r="AZ30" s="13">
        <v>1243</v>
      </c>
      <c r="BA30" s="14">
        <v>1040</v>
      </c>
    </row>
    <row r="31" spans="1:53" ht="12.75">
      <c r="A31" s="7">
        <v>23</v>
      </c>
      <c r="B31" s="20">
        <v>672</v>
      </c>
      <c r="C31" s="20">
        <v>1042</v>
      </c>
      <c r="D31" s="20">
        <v>1053</v>
      </c>
      <c r="E31" s="20">
        <v>1362</v>
      </c>
      <c r="F31" s="20">
        <v>1101</v>
      </c>
      <c r="G31" s="20">
        <v>668</v>
      </c>
      <c r="H31" s="20">
        <v>1261</v>
      </c>
      <c r="I31" s="20">
        <v>892</v>
      </c>
      <c r="J31" s="20">
        <v>1245</v>
      </c>
      <c r="K31" s="20">
        <v>1112</v>
      </c>
      <c r="L31" s="20">
        <v>1461</v>
      </c>
      <c r="M31" s="20">
        <v>1174</v>
      </c>
      <c r="N31" s="20">
        <v>1284</v>
      </c>
      <c r="O31" s="20">
        <v>1043</v>
      </c>
      <c r="P31" s="20">
        <v>1188</v>
      </c>
      <c r="Q31" s="20">
        <v>1241</v>
      </c>
      <c r="R31" s="20">
        <v>1289</v>
      </c>
      <c r="S31" s="20">
        <v>1080</v>
      </c>
      <c r="T31" s="20">
        <v>1192</v>
      </c>
      <c r="U31" s="20">
        <v>1353</v>
      </c>
      <c r="V31" s="20">
        <v>1258</v>
      </c>
      <c r="W31" s="20">
        <v>1360</v>
      </c>
      <c r="X31" s="20">
        <v>1338</v>
      </c>
      <c r="Y31" s="20">
        <v>1503</v>
      </c>
      <c r="Z31" s="20">
        <v>1513</v>
      </c>
      <c r="AA31" s="20">
        <v>1507</v>
      </c>
      <c r="AB31" s="20">
        <v>1102</v>
      </c>
      <c r="AC31" s="20">
        <v>1292</v>
      </c>
      <c r="AD31" s="20">
        <v>1377</v>
      </c>
      <c r="AE31" s="20">
        <v>1719</v>
      </c>
      <c r="AF31" s="20">
        <v>2123</v>
      </c>
      <c r="AG31" s="20">
        <v>1238</v>
      </c>
      <c r="AH31" s="20">
        <v>1172</v>
      </c>
      <c r="AI31" s="20">
        <v>1236</v>
      </c>
      <c r="AJ31" s="20">
        <v>1169</v>
      </c>
      <c r="AK31" s="20">
        <v>1059</v>
      </c>
      <c r="AL31" s="20">
        <v>1092</v>
      </c>
      <c r="AM31" s="20">
        <v>1057</v>
      </c>
      <c r="AN31" s="20">
        <v>1308</v>
      </c>
      <c r="AO31" s="20">
        <v>899</v>
      </c>
      <c r="AP31" s="20">
        <v>938</v>
      </c>
      <c r="AQ31" s="20">
        <v>1145</v>
      </c>
      <c r="AR31" s="20">
        <v>1190</v>
      </c>
      <c r="AS31" s="20">
        <v>1208</v>
      </c>
      <c r="AT31" s="20">
        <v>1204</v>
      </c>
      <c r="AU31" s="8">
        <v>1186</v>
      </c>
      <c r="AV31" s="8">
        <v>1103</v>
      </c>
      <c r="AW31" s="8">
        <v>1204</v>
      </c>
      <c r="AX31" s="9">
        <v>1175</v>
      </c>
      <c r="AY31" s="9">
        <v>1107</v>
      </c>
      <c r="AZ31" s="13">
        <v>1624</v>
      </c>
      <c r="BA31" s="14">
        <v>1219</v>
      </c>
    </row>
    <row r="32" spans="1:53" ht="13.5" thickBot="1">
      <c r="A32" s="10">
        <v>24</v>
      </c>
      <c r="B32" s="21">
        <v>337</v>
      </c>
      <c r="C32" s="21">
        <v>436</v>
      </c>
      <c r="D32" s="21">
        <v>432</v>
      </c>
      <c r="E32" s="21">
        <v>621</v>
      </c>
      <c r="F32" s="21">
        <v>478</v>
      </c>
      <c r="G32" s="21">
        <v>310</v>
      </c>
      <c r="H32" s="21">
        <v>525</v>
      </c>
      <c r="I32" s="21">
        <v>382</v>
      </c>
      <c r="J32" s="21">
        <v>503</v>
      </c>
      <c r="K32" s="21">
        <v>440</v>
      </c>
      <c r="L32" s="21">
        <v>598</v>
      </c>
      <c r="M32" s="21">
        <v>440</v>
      </c>
      <c r="N32" s="21">
        <v>543</v>
      </c>
      <c r="O32" s="21">
        <v>412</v>
      </c>
      <c r="P32" s="21">
        <v>453</v>
      </c>
      <c r="Q32" s="21">
        <v>549</v>
      </c>
      <c r="R32" s="21">
        <v>494</v>
      </c>
      <c r="S32" s="21">
        <v>657</v>
      </c>
      <c r="T32" s="21">
        <v>578</v>
      </c>
      <c r="U32" s="21">
        <v>573</v>
      </c>
      <c r="V32" s="21">
        <v>572</v>
      </c>
      <c r="W32" s="21">
        <v>554</v>
      </c>
      <c r="X32" s="21">
        <v>787</v>
      </c>
      <c r="Y32" s="21">
        <v>701</v>
      </c>
      <c r="Z32" s="21">
        <v>660</v>
      </c>
      <c r="AA32" s="21">
        <v>555</v>
      </c>
      <c r="AB32" s="21">
        <v>479</v>
      </c>
      <c r="AC32" s="21">
        <v>684</v>
      </c>
      <c r="AD32" s="21">
        <v>660</v>
      </c>
      <c r="AE32" s="21">
        <v>782</v>
      </c>
      <c r="AF32" s="21">
        <v>813</v>
      </c>
      <c r="AG32" s="21">
        <v>559</v>
      </c>
      <c r="AH32" s="21">
        <v>501</v>
      </c>
      <c r="AI32" s="21">
        <v>465</v>
      </c>
      <c r="AJ32" s="21">
        <v>485</v>
      </c>
      <c r="AK32" s="21">
        <v>381</v>
      </c>
      <c r="AL32" s="21">
        <v>428</v>
      </c>
      <c r="AM32" s="21">
        <v>398</v>
      </c>
      <c r="AN32" s="21">
        <v>400</v>
      </c>
      <c r="AO32" s="21">
        <v>333</v>
      </c>
      <c r="AP32" s="21">
        <v>389</v>
      </c>
      <c r="AQ32" s="21">
        <v>377</v>
      </c>
      <c r="AR32" s="21">
        <v>319</v>
      </c>
      <c r="AS32" s="21">
        <v>287</v>
      </c>
      <c r="AT32" s="21">
        <v>291</v>
      </c>
      <c r="AU32" s="11">
        <v>301</v>
      </c>
      <c r="AV32" s="11">
        <v>308</v>
      </c>
      <c r="AW32" s="11">
        <v>348</v>
      </c>
      <c r="AX32" s="12">
        <v>303</v>
      </c>
      <c r="AY32" s="12">
        <v>331</v>
      </c>
      <c r="AZ32" s="12">
        <v>396</v>
      </c>
      <c r="BA32" s="12">
        <v>339</v>
      </c>
    </row>
    <row r="33" spans="1:53" ht="13.5" thickTop="1">
      <c r="A33" s="15" t="s">
        <v>1</v>
      </c>
      <c r="B33" s="15">
        <f aca="true" t="shared" si="0" ref="B33:G33">SUM(B8:B32)</f>
        <v>6422</v>
      </c>
      <c r="C33" s="15">
        <f t="shared" si="0"/>
        <v>9596</v>
      </c>
      <c r="D33" s="15">
        <f t="shared" si="0"/>
        <v>9503</v>
      </c>
      <c r="E33" s="15">
        <f t="shared" si="0"/>
        <v>11620</v>
      </c>
      <c r="F33" s="15">
        <f t="shared" si="0"/>
        <v>10363</v>
      </c>
      <c r="G33" s="15">
        <f t="shared" si="0"/>
        <v>6456</v>
      </c>
      <c r="H33" s="15">
        <f aca="true" t="shared" si="1" ref="H33:P33">SUM(H8:H32)</f>
        <v>11408</v>
      </c>
      <c r="I33" s="15">
        <f t="shared" si="1"/>
        <v>8227</v>
      </c>
      <c r="J33" s="15">
        <f t="shared" si="1"/>
        <v>10574</v>
      </c>
      <c r="K33" s="15">
        <f t="shared" si="1"/>
        <v>9572</v>
      </c>
      <c r="L33" s="15">
        <f t="shared" si="1"/>
        <v>11314</v>
      </c>
      <c r="M33" s="15">
        <f t="shared" si="1"/>
        <v>9138</v>
      </c>
      <c r="N33" s="15">
        <f t="shared" si="1"/>
        <v>11415</v>
      </c>
      <c r="O33" s="15">
        <f t="shared" si="1"/>
        <v>8881</v>
      </c>
      <c r="P33" s="15">
        <f t="shared" si="1"/>
        <v>9403</v>
      </c>
      <c r="Q33" s="15">
        <v>10036</v>
      </c>
      <c r="R33" s="15">
        <v>9083</v>
      </c>
      <c r="S33" s="15">
        <f>SUM(S8:S32)</f>
        <v>9448</v>
      </c>
      <c r="T33" s="15">
        <f aca="true" t="shared" si="2" ref="T33:AP33">SUM(T8:T32)</f>
        <v>9997</v>
      </c>
      <c r="U33" s="15">
        <f t="shared" si="2"/>
        <v>10434</v>
      </c>
      <c r="V33" s="15">
        <f t="shared" si="2"/>
        <v>10406</v>
      </c>
      <c r="W33" s="15">
        <f t="shared" si="2"/>
        <v>10557</v>
      </c>
      <c r="X33" s="15">
        <f t="shared" si="2"/>
        <v>10549</v>
      </c>
      <c r="Y33" s="15">
        <f t="shared" si="2"/>
        <v>11396</v>
      </c>
      <c r="Z33" s="15">
        <f t="shared" si="2"/>
        <v>12078</v>
      </c>
      <c r="AA33" s="15">
        <f t="shared" si="2"/>
        <v>12522</v>
      </c>
      <c r="AB33" s="15">
        <f t="shared" si="2"/>
        <v>8864</v>
      </c>
      <c r="AC33" s="15">
        <f t="shared" si="2"/>
        <v>10212</v>
      </c>
      <c r="AD33" s="15">
        <f t="shared" si="2"/>
        <v>10227</v>
      </c>
      <c r="AE33" s="15">
        <f t="shared" si="2"/>
        <v>11911</v>
      </c>
      <c r="AF33" s="15">
        <f t="shared" si="2"/>
        <v>15065</v>
      </c>
      <c r="AG33" s="15">
        <f t="shared" si="2"/>
        <v>10271</v>
      </c>
      <c r="AH33" s="15">
        <f t="shared" si="2"/>
        <v>9022</v>
      </c>
      <c r="AI33" s="15">
        <f t="shared" si="2"/>
        <v>9281</v>
      </c>
      <c r="AJ33" s="15">
        <f t="shared" si="2"/>
        <v>9370</v>
      </c>
      <c r="AK33" s="15">
        <f t="shared" si="2"/>
        <v>8530</v>
      </c>
      <c r="AL33" s="15">
        <f t="shared" si="2"/>
        <v>8179</v>
      </c>
      <c r="AM33" s="15">
        <f t="shared" si="2"/>
        <v>8420</v>
      </c>
      <c r="AN33" s="15">
        <f t="shared" si="2"/>
        <v>9855</v>
      </c>
      <c r="AO33" s="15">
        <f t="shared" si="2"/>
        <v>6908</v>
      </c>
      <c r="AP33" s="15">
        <f t="shared" si="2"/>
        <v>7506</v>
      </c>
      <c r="AQ33" s="15">
        <v>8367</v>
      </c>
      <c r="AR33" s="17">
        <f aca="true" t="shared" si="3" ref="AR33:BA33">SUM(AR8:AR32)</f>
        <v>8118</v>
      </c>
      <c r="AS33" s="17">
        <f t="shared" si="3"/>
        <v>8092</v>
      </c>
      <c r="AT33" s="17">
        <f t="shared" si="3"/>
        <v>7733</v>
      </c>
      <c r="AU33" s="17">
        <f t="shared" si="3"/>
        <v>7797</v>
      </c>
      <c r="AV33" s="17">
        <f t="shared" si="3"/>
        <v>8624</v>
      </c>
      <c r="AW33" s="17">
        <f t="shared" si="3"/>
        <v>8559</v>
      </c>
      <c r="AX33" s="17">
        <f t="shared" si="3"/>
        <v>8643</v>
      </c>
      <c r="AY33" s="17">
        <f t="shared" si="3"/>
        <v>8440</v>
      </c>
      <c r="AZ33" s="17">
        <f t="shared" si="3"/>
        <v>11196</v>
      </c>
      <c r="BA33" s="17">
        <f t="shared" si="3"/>
        <v>9751</v>
      </c>
    </row>
    <row r="35" ht="12.75">
      <c r="A35" s="16" t="s">
        <v>137</v>
      </c>
    </row>
    <row r="36" ht="12.75">
      <c r="A36" s="16" t="s">
        <v>140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36"/>
  <sheetViews>
    <sheetView zoomScalePageLayoutView="0" workbookViewId="0" topLeftCell="A1">
      <selection activeCell="A36" sqref="A36"/>
    </sheetView>
  </sheetViews>
  <sheetFormatPr defaultColWidth="9.140625" defaultRowHeight="12.75"/>
  <cols>
    <col min="2" max="53" width="11.140625" style="0" customWidth="1"/>
  </cols>
  <sheetData>
    <row r="1" spans="1:5" ht="12.75">
      <c r="A1" s="16" t="s">
        <v>231</v>
      </c>
      <c r="B1" s="16"/>
      <c r="C1" s="16"/>
      <c r="D1" s="16"/>
      <c r="E1" s="16"/>
    </row>
    <row r="3" ht="12.75">
      <c r="A3" s="16" t="s">
        <v>138</v>
      </c>
    </row>
    <row r="4" ht="12.75">
      <c r="A4" s="16" t="s">
        <v>139</v>
      </c>
    </row>
    <row r="6" spans="1:53" ht="13.5" thickBot="1">
      <c r="A6" s="26" t="s">
        <v>0</v>
      </c>
      <c r="B6" s="26" t="s">
        <v>103</v>
      </c>
      <c r="C6" s="26" t="s">
        <v>102</v>
      </c>
      <c r="D6" s="26" t="s">
        <v>101</v>
      </c>
      <c r="E6" s="26" t="s">
        <v>100</v>
      </c>
      <c r="F6" s="26" t="s">
        <v>99</v>
      </c>
      <c r="G6" s="26" t="s">
        <v>98</v>
      </c>
      <c r="H6" s="26" t="s">
        <v>97</v>
      </c>
      <c r="I6" s="26" t="s">
        <v>96</v>
      </c>
      <c r="J6" s="26" t="s">
        <v>95</v>
      </c>
      <c r="K6" s="26" t="s">
        <v>94</v>
      </c>
      <c r="L6" s="26" t="s">
        <v>93</v>
      </c>
      <c r="M6" s="26" t="s">
        <v>92</v>
      </c>
      <c r="N6" s="26" t="s">
        <v>91</v>
      </c>
      <c r="O6" s="26" t="s">
        <v>90</v>
      </c>
      <c r="P6" s="26" t="s">
        <v>89</v>
      </c>
      <c r="Q6" s="26" t="s">
        <v>88</v>
      </c>
      <c r="R6" s="26" t="s">
        <v>87</v>
      </c>
      <c r="S6" s="26" t="s">
        <v>86</v>
      </c>
      <c r="T6" s="26" t="s">
        <v>85</v>
      </c>
      <c r="U6" s="26" t="s">
        <v>84</v>
      </c>
      <c r="V6" s="26" t="s">
        <v>83</v>
      </c>
      <c r="W6" s="26" t="s">
        <v>82</v>
      </c>
      <c r="X6" s="26" t="s">
        <v>81</v>
      </c>
      <c r="Y6" s="26" t="s">
        <v>80</v>
      </c>
      <c r="Z6" s="26" t="s">
        <v>79</v>
      </c>
      <c r="AA6" s="26" t="s">
        <v>78</v>
      </c>
      <c r="AB6" s="26" t="s">
        <v>77</v>
      </c>
      <c r="AC6" s="26" t="s">
        <v>76</v>
      </c>
      <c r="AD6" s="26" t="s">
        <v>75</v>
      </c>
      <c r="AE6" s="26" t="s">
        <v>74</v>
      </c>
      <c r="AF6" s="26" t="s">
        <v>73</v>
      </c>
      <c r="AG6" s="26" t="s">
        <v>72</v>
      </c>
      <c r="AH6" s="26" t="s">
        <v>71</v>
      </c>
      <c r="AI6" s="26" t="s">
        <v>70</v>
      </c>
      <c r="AJ6" s="26" t="s">
        <v>69</v>
      </c>
      <c r="AK6" s="26" t="s">
        <v>68</v>
      </c>
      <c r="AL6" s="26" t="s">
        <v>66</v>
      </c>
      <c r="AM6" s="26" t="s">
        <v>67</v>
      </c>
      <c r="AN6" s="26" t="s">
        <v>65</v>
      </c>
      <c r="AO6" s="26" t="s">
        <v>64</v>
      </c>
      <c r="AP6" s="26" t="s">
        <v>63</v>
      </c>
      <c r="AQ6" s="26" t="s">
        <v>62</v>
      </c>
      <c r="AR6" s="26" t="s">
        <v>61</v>
      </c>
      <c r="AS6" s="26" t="s">
        <v>60</v>
      </c>
      <c r="AT6" s="26" t="s">
        <v>59</v>
      </c>
      <c r="AU6" s="26" t="s">
        <v>58</v>
      </c>
      <c r="AV6" s="26" t="s">
        <v>57</v>
      </c>
      <c r="AW6" s="26" t="s">
        <v>56</v>
      </c>
      <c r="AX6" s="26" t="s">
        <v>55</v>
      </c>
      <c r="AY6" s="26" t="s">
        <v>54</v>
      </c>
      <c r="AZ6" s="26" t="s">
        <v>53</v>
      </c>
      <c r="BA6" s="26" t="s">
        <v>52</v>
      </c>
    </row>
    <row r="7" spans="1:53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2.75">
      <c r="A8" s="1">
        <v>0</v>
      </c>
      <c r="B8" s="1">
        <v>358</v>
      </c>
      <c r="C8" s="1">
        <v>518</v>
      </c>
      <c r="D8" s="1">
        <v>563</v>
      </c>
      <c r="E8" s="1">
        <v>590</v>
      </c>
      <c r="F8" s="1">
        <v>646</v>
      </c>
      <c r="G8" s="1">
        <v>331</v>
      </c>
      <c r="H8" s="1">
        <v>485</v>
      </c>
      <c r="I8" s="1">
        <v>451</v>
      </c>
      <c r="J8" s="1">
        <v>454</v>
      </c>
      <c r="K8" s="1">
        <v>547</v>
      </c>
      <c r="L8" s="1">
        <v>518</v>
      </c>
      <c r="M8" s="1">
        <v>462</v>
      </c>
      <c r="N8" s="1">
        <v>492</v>
      </c>
      <c r="O8" s="1">
        <v>445</v>
      </c>
      <c r="P8" s="1">
        <v>504</v>
      </c>
      <c r="Q8" s="1">
        <v>596</v>
      </c>
      <c r="R8" s="1">
        <v>377</v>
      </c>
      <c r="S8" s="1">
        <v>521</v>
      </c>
      <c r="T8" s="1">
        <v>413</v>
      </c>
      <c r="U8" s="1">
        <v>453</v>
      </c>
      <c r="V8" s="1">
        <v>484</v>
      </c>
      <c r="W8" s="1">
        <v>364</v>
      </c>
      <c r="X8" s="1">
        <v>438</v>
      </c>
      <c r="Y8" s="1">
        <v>465</v>
      </c>
      <c r="Z8" s="1">
        <v>575</v>
      </c>
      <c r="AA8" s="1">
        <v>433</v>
      </c>
      <c r="AB8" s="1">
        <v>436</v>
      </c>
      <c r="AC8" s="1">
        <v>467</v>
      </c>
      <c r="AD8" s="1">
        <v>482</v>
      </c>
      <c r="AE8" s="1">
        <v>528</v>
      </c>
      <c r="AF8" s="1">
        <v>393</v>
      </c>
      <c r="AG8" s="1">
        <v>381</v>
      </c>
      <c r="AH8" s="1">
        <v>417</v>
      </c>
      <c r="AI8" s="1">
        <v>442</v>
      </c>
      <c r="AJ8" s="1">
        <v>444</v>
      </c>
      <c r="AK8" s="1">
        <v>436</v>
      </c>
      <c r="AL8" s="1">
        <v>403</v>
      </c>
      <c r="AM8" s="1">
        <v>343</v>
      </c>
      <c r="AN8" s="1">
        <v>423</v>
      </c>
      <c r="AO8" s="1">
        <v>325</v>
      </c>
      <c r="AP8" s="1">
        <v>373</v>
      </c>
      <c r="AQ8" s="1">
        <v>370</v>
      </c>
      <c r="AR8" s="1">
        <v>438</v>
      </c>
      <c r="AS8" s="1">
        <v>401</v>
      </c>
      <c r="AT8" s="1">
        <v>510</v>
      </c>
      <c r="AU8" s="1">
        <v>382</v>
      </c>
      <c r="AV8" s="1">
        <v>505</v>
      </c>
      <c r="AW8" s="1">
        <v>429</v>
      </c>
      <c r="AX8" s="1">
        <v>410</v>
      </c>
      <c r="AY8" s="1">
        <v>449</v>
      </c>
      <c r="AZ8" s="1">
        <v>554</v>
      </c>
      <c r="BA8" s="1">
        <v>510</v>
      </c>
    </row>
    <row r="9" spans="1:53" ht="12.75">
      <c r="A9" s="4">
        <v>1</v>
      </c>
      <c r="B9" s="19">
        <v>309</v>
      </c>
      <c r="C9" s="19">
        <v>233</v>
      </c>
      <c r="D9" s="19">
        <v>276</v>
      </c>
      <c r="E9" s="19">
        <v>322</v>
      </c>
      <c r="F9" s="19">
        <v>360</v>
      </c>
      <c r="G9" s="19">
        <v>334</v>
      </c>
      <c r="H9" s="19">
        <v>233</v>
      </c>
      <c r="I9" s="19">
        <v>254</v>
      </c>
      <c r="J9" s="19">
        <v>209</v>
      </c>
      <c r="K9" s="19">
        <v>217</v>
      </c>
      <c r="L9" s="19">
        <v>277</v>
      </c>
      <c r="M9" s="19">
        <v>289</v>
      </c>
      <c r="N9" s="19">
        <v>249</v>
      </c>
      <c r="O9" s="19">
        <v>227</v>
      </c>
      <c r="P9" s="19">
        <v>267</v>
      </c>
      <c r="Q9" s="19">
        <v>270</v>
      </c>
      <c r="R9" s="19">
        <v>177</v>
      </c>
      <c r="S9" s="19">
        <v>256</v>
      </c>
      <c r="T9" s="19">
        <f>52+184</f>
        <v>236</v>
      </c>
      <c r="U9" s="19">
        <v>201</v>
      </c>
      <c r="V9" s="19">
        <v>252</v>
      </c>
      <c r="W9" s="19">
        <v>194</v>
      </c>
      <c r="X9" s="19">
        <v>236</v>
      </c>
      <c r="Y9" s="19">
        <v>223</v>
      </c>
      <c r="Z9" s="19">
        <v>390</v>
      </c>
      <c r="AA9" s="19">
        <v>256</v>
      </c>
      <c r="AB9" s="19">
        <v>190</v>
      </c>
      <c r="AC9" s="19">
        <v>230</v>
      </c>
      <c r="AD9" s="19">
        <v>244</v>
      </c>
      <c r="AE9" s="19">
        <v>289</v>
      </c>
      <c r="AF9" s="19">
        <v>284</v>
      </c>
      <c r="AG9" s="19">
        <v>259</v>
      </c>
      <c r="AH9" s="19">
        <v>186</v>
      </c>
      <c r="AI9" s="19">
        <v>284</v>
      </c>
      <c r="AJ9" s="19">
        <v>214</v>
      </c>
      <c r="AK9" s="19">
        <v>184</v>
      </c>
      <c r="AL9" s="19">
        <v>223</v>
      </c>
      <c r="AM9" s="19">
        <v>207</v>
      </c>
      <c r="AN9" s="19">
        <v>207</v>
      </c>
      <c r="AO9" s="19">
        <v>163</v>
      </c>
      <c r="AP9" s="19">
        <v>181</v>
      </c>
      <c r="AQ9" s="19">
        <v>357</v>
      </c>
      <c r="AR9" s="19">
        <v>177</v>
      </c>
      <c r="AS9" s="19">
        <v>213</v>
      </c>
      <c r="AT9" s="19">
        <v>184</v>
      </c>
      <c r="AU9" s="19">
        <v>182</v>
      </c>
      <c r="AV9" s="19">
        <v>228</v>
      </c>
      <c r="AW9" s="19">
        <v>214</v>
      </c>
      <c r="AX9" s="19">
        <v>191</v>
      </c>
      <c r="AY9" s="19">
        <v>199</v>
      </c>
      <c r="AZ9" s="19">
        <v>232</v>
      </c>
      <c r="BA9" s="19">
        <v>296</v>
      </c>
    </row>
    <row r="10" spans="1:53" ht="12.75">
      <c r="A10" s="4">
        <v>2</v>
      </c>
      <c r="B10" s="19">
        <v>121</v>
      </c>
      <c r="C10" s="19">
        <v>148</v>
      </c>
      <c r="D10" s="19">
        <v>188</v>
      </c>
      <c r="E10" s="19">
        <v>281</v>
      </c>
      <c r="F10" s="19">
        <v>208</v>
      </c>
      <c r="G10" s="19">
        <v>136</v>
      </c>
      <c r="H10" s="19">
        <v>155</v>
      </c>
      <c r="I10" s="19">
        <v>161</v>
      </c>
      <c r="J10" s="19">
        <v>112</v>
      </c>
      <c r="K10" s="19">
        <v>147</v>
      </c>
      <c r="L10" s="19">
        <v>151</v>
      </c>
      <c r="M10" s="19">
        <v>159</v>
      </c>
      <c r="N10" s="19">
        <v>147</v>
      </c>
      <c r="O10" s="19">
        <v>138</v>
      </c>
      <c r="P10" s="19">
        <v>148</v>
      </c>
      <c r="Q10" s="19">
        <v>165</v>
      </c>
      <c r="R10" s="19">
        <v>86</v>
      </c>
      <c r="S10" s="19">
        <v>105</v>
      </c>
      <c r="T10" s="19">
        <v>101</v>
      </c>
      <c r="U10" s="19">
        <v>93</v>
      </c>
      <c r="V10" s="19">
        <v>132</v>
      </c>
      <c r="W10" s="19">
        <v>91</v>
      </c>
      <c r="X10" s="19">
        <v>100</v>
      </c>
      <c r="Y10" s="19">
        <v>111</v>
      </c>
      <c r="Z10" s="19">
        <v>128</v>
      </c>
      <c r="AA10" s="19">
        <v>82</v>
      </c>
      <c r="AB10" s="19">
        <v>83</v>
      </c>
      <c r="AC10" s="19">
        <v>95</v>
      </c>
      <c r="AD10" s="19">
        <v>103</v>
      </c>
      <c r="AE10" s="19">
        <v>125</v>
      </c>
      <c r="AF10" s="19">
        <v>103</v>
      </c>
      <c r="AG10" s="19">
        <v>135</v>
      </c>
      <c r="AH10" s="19">
        <v>92</v>
      </c>
      <c r="AI10" s="19">
        <v>109</v>
      </c>
      <c r="AJ10" s="19">
        <v>92</v>
      </c>
      <c r="AK10" s="19">
        <v>91</v>
      </c>
      <c r="AL10" s="19">
        <v>93</v>
      </c>
      <c r="AM10" s="19">
        <v>90</v>
      </c>
      <c r="AN10" s="19">
        <v>101</v>
      </c>
      <c r="AO10" s="19">
        <v>67</v>
      </c>
      <c r="AP10" s="19">
        <v>97</v>
      </c>
      <c r="AQ10" s="19">
        <v>115</v>
      </c>
      <c r="AR10" s="19">
        <v>108</v>
      </c>
      <c r="AS10" s="19">
        <v>101</v>
      </c>
      <c r="AT10" s="19">
        <v>92</v>
      </c>
      <c r="AU10" s="19">
        <v>99</v>
      </c>
      <c r="AV10" s="19">
        <v>105</v>
      </c>
      <c r="AW10" s="19">
        <v>103</v>
      </c>
      <c r="AX10" s="19">
        <v>108</v>
      </c>
      <c r="AY10" s="19">
        <v>125</v>
      </c>
      <c r="AZ10" s="19">
        <v>157</v>
      </c>
      <c r="BA10" s="19">
        <v>126</v>
      </c>
    </row>
    <row r="11" spans="1:53" ht="12.75">
      <c r="A11" s="4">
        <v>3</v>
      </c>
      <c r="B11" s="19">
        <v>61</v>
      </c>
      <c r="C11" s="19">
        <v>58</v>
      </c>
      <c r="D11" s="19">
        <v>42</v>
      </c>
      <c r="E11" s="19">
        <v>75</v>
      </c>
      <c r="F11" s="19">
        <v>92</v>
      </c>
      <c r="G11" s="19">
        <v>45</v>
      </c>
      <c r="H11" s="19">
        <v>58</v>
      </c>
      <c r="I11" s="19">
        <v>47</v>
      </c>
      <c r="J11" s="19">
        <v>44</v>
      </c>
      <c r="K11" s="19">
        <v>36</v>
      </c>
      <c r="L11" s="19">
        <v>37</v>
      </c>
      <c r="M11" s="19">
        <v>45</v>
      </c>
      <c r="N11" s="19">
        <v>37</v>
      </c>
      <c r="O11" s="19">
        <v>44</v>
      </c>
      <c r="P11" s="19">
        <v>44</v>
      </c>
      <c r="Q11" s="19">
        <v>48</v>
      </c>
      <c r="R11" s="19">
        <v>32</v>
      </c>
      <c r="S11" s="19">
        <v>56</v>
      </c>
      <c r="T11" s="19">
        <v>36</v>
      </c>
      <c r="U11" s="19">
        <v>48</v>
      </c>
      <c r="V11" s="19">
        <v>47</v>
      </c>
      <c r="W11" s="19">
        <v>40</v>
      </c>
      <c r="X11" s="19">
        <v>39</v>
      </c>
      <c r="Y11" s="19">
        <v>52</v>
      </c>
      <c r="Z11" s="19">
        <v>107</v>
      </c>
      <c r="AA11" s="19">
        <v>71</v>
      </c>
      <c r="AB11" s="19">
        <v>235</v>
      </c>
      <c r="AC11" s="19">
        <v>30</v>
      </c>
      <c r="AD11" s="19">
        <v>38</v>
      </c>
      <c r="AE11" s="19">
        <v>74</v>
      </c>
      <c r="AF11" s="19">
        <v>58</v>
      </c>
      <c r="AG11" s="19">
        <v>70</v>
      </c>
      <c r="AH11" s="19">
        <v>43</v>
      </c>
      <c r="AI11" s="19">
        <v>51</v>
      </c>
      <c r="AJ11" s="19">
        <v>104</v>
      </c>
      <c r="AK11" s="19">
        <v>40</v>
      </c>
      <c r="AL11" s="19">
        <v>34</v>
      </c>
      <c r="AM11" s="19">
        <v>63</v>
      </c>
      <c r="AN11" s="19">
        <v>54</v>
      </c>
      <c r="AO11" s="19">
        <v>39</v>
      </c>
      <c r="AP11" s="19">
        <v>61</v>
      </c>
      <c r="AQ11" s="19">
        <v>31</v>
      </c>
      <c r="AR11" s="19">
        <v>43</v>
      </c>
      <c r="AS11" s="19">
        <v>25</v>
      </c>
      <c r="AT11" s="19">
        <v>45</v>
      </c>
      <c r="AU11" s="19">
        <v>33</v>
      </c>
      <c r="AV11" s="19">
        <v>45</v>
      </c>
      <c r="AW11" s="19">
        <v>42</v>
      </c>
      <c r="AX11" s="19">
        <v>52</v>
      </c>
      <c r="AY11" s="19">
        <v>28</v>
      </c>
      <c r="AZ11" s="19">
        <v>50</v>
      </c>
      <c r="BA11" s="19">
        <v>44</v>
      </c>
    </row>
    <row r="12" spans="1:53" ht="12.75">
      <c r="A12" s="4">
        <v>4</v>
      </c>
      <c r="B12" s="19">
        <v>88</v>
      </c>
      <c r="C12" s="19">
        <v>155</v>
      </c>
      <c r="D12" s="19">
        <v>156</v>
      </c>
      <c r="E12" s="19">
        <v>242</v>
      </c>
      <c r="F12" s="19">
        <v>188</v>
      </c>
      <c r="G12" s="19">
        <v>178</v>
      </c>
      <c r="H12" s="19">
        <v>271</v>
      </c>
      <c r="I12" s="19">
        <v>205</v>
      </c>
      <c r="J12" s="19">
        <v>171</v>
      </c>
      <c r="K12" s="19">
        <v>147</v>
      </c>
      <c r="L12" s="19">
        <v>180</v>
      </c>
      <c r="M12" s="19">
        <v>146</v>
      </c>
      <c r="N12" s="19">
        <v>144</v>
      </c>
      <c r="O12" s="19">
        <v>124</v>
      </c>
      <c r="P12" s="19">
        <v>157</v>
      </c>
      <c r="Q12" s="19">
        <v>171</v>
      </c>
      <c r="R12" s="19">
        <v>93</v>
      </c>
      <c r="S12" s="19">
        <v>110</v>
      </c>
      <c r="T12" s="19">
        <v>128</v>
      </c>
      <c r="U12" s="19">
        <v>109</v>
      </c>
      <c r="V12" s="19">
        <v>123</v>
      </c>
      <c r="W12" s="19">
        <v>88</v>
      </c>
      <c r="X12" s="19">
        <v>94</v>
      </c>
      <c r="Y12" s="19">
        <v>100</v>
      </c>
      <c r="Z12" s="19">
        <v>118</v>
      </c>
      <c r="AA12" s="19">
        <v>94</v>
      </c>
      <c r="AB12" s="19">
        <v>100</v>
      </c>
      <c r="AC12" s="19">
        <v>95</v>
      </c>
      <c r="AD12" s="19">
        <v>100</v>
      </c>
      <c r="AE12" s="19">
        <v>107</v>
      </c>
      <c r="AF12" s="19">
        <v>80</v>
      </c>
      <c r="AG12" s="19">
        <v>107</v>
      </c>
      <c r="AH12" s="19">
        <v>97</v>
      </c>
      <c r="AI12" s="19">
        <v>71</v>
      </c>
      <c r="AJ12" s="19">
        <v>75</v>
      </c>
      <c r="AK12" s="19">
        <v>84</v>
      </c>
      <c r="AL12" s="19">
        <v>89</v>
      </c>
      <c r="AM12" s="19">
        <v>74</v>
      </c>
      <c r="AN12" s="19">
        <v>111</v>
      </c>
      <c r="AO12" s="19">
        <v>76</v>
      </c>
      <c r="AP12" s="19">
        <v>74</v>
      </c>
      <c r="AQ12" s="19">
        <v>99</v>
      </c>
      <c r="AR12" s="19">
        <v>81</v>
      </c>
      <c r="AS12" s="19">
        <v>114</v>
      </c>
      <c r="AT12" s="19">
        <v>93</v>
      </c>
      <c r="AU12" s="19">
        <v>113</v>
      </c>
      <c r="AV12" s="19">
        <v>119</v>
      </c>
      <c r="AW12" s="19">
        <v>101</v>
      </c>
      <c r="AX12" s="19">
        <v>107</v>
      </c>
      <c r="AY12" s="19">
        <v>119</v>
      </c>
      <c r="AZ12" s="19">
        <v>134</v>
      </c>
      <c r="BA12" s="19">
        <v>147</v>
      </c>
    </row>
    <row r="13" spans="1:53" ht="12.75">
      <c r="A13" s="4">
        <v>5</v>
      </c>
      <c r="B13" s="19">
        <v>101</v>
      </c>
      <c r="C13" s="19">
        <v>179</v>
      </c>
      <c r="D13" s="19">
        <v>160</v>
      </c>
      <c r="E13" s="19">
        <v>201</v>
      </c>
      <c r="F13" s="19">
        <v>191</v>
      </c>
      <c r="G13" s="19">
        <v>111</v>
      </c>
      <c r="H13" s="19">
        <v>164</v>
      </c>
      <c r="I13" s="19">
        <v>177</v>
      </c>
      <c r="J13" s="19">
        <v>143</v>
      </c>
      <c r="K13" s="19">
        <v>157</v>
      </c>
      <c r="L13" s="19">
        <v>178</v>
      </c>
      <c r="M13" s="19">
        <v>201</v>
      </c>
      <c r="N13" s="19">
        <v>170</v>
      </c>
      <c r="O13" s="19">
        <v>136</v>
      </c>
      <c r="P13" s="19">
        <v>168</v>
      </c>
      <c r="Q13" s="19">
        <v>173</v>
      </c>
      <c r="R13" s="19">
        <v>125</v>
      </c>
      <c r="S13" s="19">
        <v>143</v>
      </c>
      <c r="T13" s="19">
        <v>162</v>
      </c>
      <c r="U13" s="19">
        <v>147</v>
      </c>
      <c r="V13" s="19">
        <v>163</v>
      </c>
      <c r="W13" s="19">
        <v>124</v>
      </c>
      <c r="X13" s="19">
        <v>159</v>
      </c>
      <c r="Y13" s="19">
        <v>158</v>
      </c>
      <c r="Z13" s="19">
        <v>212</v>
      </c>
      <c r="AA13" s="19">
        <v>147</v>
      </c>
      <c r="AB13" s="19">
        <v>156</v>
      </c>
      <c r="AC13" s="19">
        <v>172</v>
      </c>
      <c r="AD13" s="19">
        <v>163</v>
      </c>
      <c r="AE13" s="19">
        <v>224</v>
      </c>
      <c r="AF13" s="19">
        <v>140</v>
      </c>
      <c r="AG13" s="19">
        <v>155</v>
      </c>
      <c r="AH13" s="19">
        <v>168</v>
      </c>
      <c r="AI13" s="19">
        <v>182</v>
      </c>
      <c r="AJ13" s="19">
        <v>199</v>
      </c>
      <c r="AK13" s="19">
        <v>138</v>
      </c>
      <c r="AL13" s="19">
        <v>136</v>
      </c>
      <c r="AM13" s="19">
        <v>127</v>
      </c>
      <c r="AN13" s="19">
        <v>175</v>
      </c>
      <c r="AO13" s="19">
        <v>107</v>
      </c>
      <c r="AP13" s="19">
        <v>153</v>
      </c>
      <c r="AQ13" s="19">
        <v>129</v>
      </c>
      <c r="AR13" s="19">
        <v>161</v>
      </c>
      <c r="AS13" s="19">
        <v>129</v>
      </c>
      <c r="AT13" s="19">
        <v>122</v>
      </c>
      <c r="AU13" s="19">
        <v>114</v>
      </c>
      <c r="AV13" s="19">
        <v>173</v>
      </c>
      <c r="AW13" s="19">
        <v>149</v>
      </c>
      <c r="AX13" s="19">
        <v>133</v>
      </c>
      <c r="AY13" s="19">
        <v>132</v>
      </c>
      <c r="AZ13" s="19">
        <v>165</v>
      </c>
      <c r="BA13" s="19">
        <v>166</v>
      </c>
    </row>
    <row r="14" spans="1:53" ht="12.75">
      <c r="A14" s="4">
        <v>6</v>
      </c>
      <c r="B14" s="19">
        <v>30</v>
      </c>
      <c r="C14" s="19">
        <v>44</v>
      </c>
      <c r="D14" s="19">
        <v>58</v>
      </c>
      <c r="E14" s="19">
        <v>62</v>
      </c>
      <c r="F14" s="19">
        <v>52</v>
      </c>
      <c r="G14" s="19">
        <v>33</v>
      </c>
      <c r="H14" s="19">
        <v>57</v>
      </c>
      <c r="I14" s="19">
        <v>52</v>
      </c>
      <c r="J14" s="19">
        <v>41</v>
      </c>
      <c r="K14" s="19">
        <v>54</v>
      </c>
      <c r="L14" s="19">
        <v>64</v>
      </c>
      <c r="M14" s="19">
        <v>61</v>
      </c>
      <c r="N14" s="19">
        <v>48</v>
      </c>
      <c r="O14" s="19">
        <v>60</v>
      </c>
      <c r="P14" s="19">
        <v>41</v>
      </c>
      <c r="Q14" s="19">
        <v>50</v>
      </c>
      <c r="R14" s="19">
        <v>33</v>
      </c>
      <c r="S14" s="19">
        <v>51</v>
      </c>
      <c r="T14" s="19">
        <f>1+3+2+11+9+10</f>
        <v>36</v>
      </c>
      <c r="U14" s="19">
        <v>42</v>
      </c>
      <c r="V14" s="19">
        <v>42</v>
      </c>
      <c r="W14" s="19">
        <v>48</v>
      </c>
      <c r="X14" s="19">
        <v>55</v>
      </c>
      <c r="Y14" s="19">
        <v>55</v>
      </c>
      <c r="Z14" s="19">
        <v>75</v>
      </c>
      <c r="AA14" s="19">
        <v>41</v>
      </c>
      <c r="AB14" s="19">
        <v>47</v>
      </c>
      <c r="AC14" s="19">
        <v>53</v>
      </c>
      <c r="AD14" s="19">
        <v>43</v>
      </c>
      <c r="AE14" s="19">
        <v>57</v>
      </c>
      <c r="AF14" s="19">
        <v>35</v>
      </c>
      <c r="AG14" s="19">
        <v>45</v>
      </c>
      <c r="AH14" s="19">
        <v>43</v>
      </c>
      <c r="AI14" s="19">
        <v>48</v>
      </c>
      <c r="AJ14" s="19">
        <v>43</v>
      </c>
      <c r="AK14" s="19">
        <v>32</v>
      </c>
      <c r="AL14" s="19">
        <v>40</v>
      </c>
      <c r="AM14" s="19">
        <v>57</v>
      </c>
      <c r="AN14" s="19">
        <v>43</v>
      </c>
      <c r="AO14" s="19">
        <v>29</v>
      </c>
      <c r="AP14" s="19">
        <v>26</v>
      </c>
      <c r="AQ14" s="19">
        <v>36</v>
      </c>
      <c r="AR14" s="19">
        <v>36</v>
      </c>
      <c r="AS14" s="19">
        <v>32</v>
      </c>
      <c r="AT14" s="19">
        <v>27</v>
      </c>
      <c r="AU14" s="19">
        <v>27</v>
      </c>
      <c r="AV14" s="19">
        <v>47</v>
      </c>
      <c r="AW14" s="19">
        <v>32</v>
      </c>
      <c r="AX14" s="19">
        <v>46</v>
      </c>
      <c r="AY14" s="19">
        <v>31</v>
      </c>
      <c r="AZ14" s="19">
        <v>33</v>
      </c>
      <c r="BA14" s="19">
        <v>48</v>
      </c>
    </row>
    <row r="15" spans="1:53" ht="12.75">
      <c r="A15" s="4">
        <v>7</v>
      </c>
      <c r="B15" s="19">
        <v>38</v>
      </c>
      <c r="C15" s="19">
        <v>73</v>
      </c>
      <c r="D15" s="19">
        <v>74</v>
      </c>
      <c r="E15" s="19">
        <v>115</v>
      </c>
      <c r="F15" s="19">
        <v>121</v>
      </c>
      <c r="G15" s="19">
        <v>75</v>
      </c>
      <c r="H15" s="19">
        <v>84</v>
      </c>
      <c r="I15" s="19">
        <v>78</v>
      </c>
      <c r="J15" s="19">
        <v>52</v>
      </c>
      <c r="K15" s="19">
        <v>83</v>
      </c>
      <c r="L15" s="19">
        <v>70</v>
      </c>
      <c r="M15" s="19">
        <v>82</v>
      </c>
      <c r="N15" s="19">
        <v>66</v>
      </c>
      <c r="O15" s="19">
        <v>61</v>
      </c>
      <c r="P15" s="19">
        <v>62</v>
      </c>
      <c r="Q15" s="19">
        <v>85</v>
      </c>
      <c r="R15" s="19">
        <v>42</v>
      </c>
      <c r="S15" s="19">
        <v>65</v>
      </c>
      <c r="T15" s="19">
        <f>51+14</f>
        <v>65</v>
      </c>
      <c r="U15" s="19">
        <v>69</v>
      </c>
      <c r="V15" s="19">
        <v>60</v>
      </c>
      <c r="W15" s="19">
        <v>74</v>
      </c>
      <c r="X15" s="19">
        <v>63</v>
      </c>
      <c r="Y15" s="19">
        <v>68</v>
      </c>
      <c r="Z15" s="19">
        <v>90</v>
      </c>
      <c r="AA15" s="19">
        <v>55</v>
      </c>
      <c r="AB15" s="19">
        <v>61</v>
      </c>
      <c r="AC15" s="19">
        <v>68</v>
      </c>
      <c r="AD15" s="19">
        <v>54</v>
      </c>
      <c r="AE15" s="19">
        <v>82</v>
      </c>
      <c r="AF15" s="19">
        <v>39</v>
      </c>
      <c r="AG15" s="19">
        <v>54</v>
      </c>
      <c r="AH15" s="19">
        <v>54</v>
      </c>
      <c r="AI15" s="19">
        <v>48</v>
      </c>
      <c r="AJ15" s="19">
        <v>54</v>
      </c>
      <c r="AK15" s="19">
        <v>46</v>
      </c>
      <c r="AL15" s="19">
        <v>56</v>
      </c>
      <c r="AM15" s="19">
        <v>44</v>
      </c>
      <c r="AN15" s="19">
        <v>60</v>
      </c>
      <c r="AO15" s="19">
        <v>39</v>
      </c>
      <c r="AP15" s="19">
        <v>53</v>
      </c>
      <c r="AQ15" s="19">
        <v>55</v>
      </c>
      <c r="AR15" s="19">
        <v>55</v>
      </c>
      <c r="AS15" s="19">
        <v>46</v>
      </c>
      <c r="AT15" s="19">
        <v>47</v>
      </c>
      <c r="AU15" s="19">
        <v>58</v>
      </c>
      <c r="AV15" s="19">
        <v>68</v>
      </c>
      <c r="AW15" s="19">
        <v>55</v>
      </c>
      <c r="AX15" s="19">
        <v>47</v>
      </c>
      <c r="AY15" s="19">
        <v>62</v>
      </c>
      <c r="AZ15" s="19">
        <v>57</v>
      </c>
      <c r="BA15" s="19">
        <v>47</v>
      </c>
    </row>
    <row r="16" spans="1:53" ht="12.75">
      <c r="A16" s="4">
        <v>8</v>
      </c>
      <c r="B16" s="19">
        <v>686</v>
      </c>
      <c r="C16" s="19">
        <v>1754</v>
      </c>
      <c r="D16" s="19">
        <v>1208</v>
      </c>
      <c r="E16" s="19">
        <v>1322</v>
      </c>
      <c r="F16" s="19">
        <v>1012</v>
      </c>
      <c r="G16" s="19">
        <v>754</v>
      </c>
      <c r="H16" s="19">
        <v>1085</v>
      </c>
      <c r="I16" s="19">
        <v>1021</v>
      </c>
      <c r="J16" s="19">
        <v>821</v>
      </c>
      <c r="K16" s="19">
        <v>935</v>
      </c>
      <c r="L16" s="19">
        <v>1106</v>
      </c>
      <c r="M16" s="19">
        <v>1055</v>
      </c>
      <c r="N16" s="19">
        <v>1119</v>
      </c>
      <c r="O16" s="19">
        <v>925</v>
      </c>
      <c r="P16" s="19">
        <v>943</v>
      </c>
      <c r="Q16" s="19">
        <v>1044</v>
      </c>
      <c r="R16" s="19">
        <v>676</v>
      </c>
      <c r="S16" s="19">
        <v>943</v>
      </c>
      <c r="T16" s="19">
        <f>49+157+174+280+180+55+62</f>
        <v>957</v>
      </c>
      <c r="U16" s="19">
        <v>863</v>
      </c>
      <c r="V16" s="19">
        <v>923</v>
      </c>
      <c r="W16" s="19">
        <v>736</v>
      </c>
      <c r="X16" s="19">
        <v>985</v>
      </c>
      <c r="Y16" s="19">
        <v>965</v>
      </c>
      <c r="Z16" s="19">
        <v>1208</v>
      </c>
      <c r="AA16" s="19">
        <v>871</v>
      </c>
      <c r="AB16" s="19">
        <v>843</v>
      </c>
      <c r="AC16" s="19">
        <v>864</v>
      </c>
      <c r="AD16" s="19">
        <v>890</v>
      </c>
      <c r="AE16" s="19">
        <v>1417</v>
      </c>
      <c r="AF16" s="19">
        <v>1828</v>
      </c>
      <c r="AG16" s="19">
        <v>1010</v>
      </c>
      <c r="AH16" s="19">
        <v>751</v>
      </c>
      <c r="AI16" s="19">
        <v>868</v>
      </c>
      <c r="AJ16" s="19">
        <v>802</v>
      </c>
      <c r="AK16" s="19">
        <v>804</v>
      </c>
      <c r="AL16" s="19">
        <v>852</v>
      </c>
      <c r="AM16" s="19">
        <v>766</v>
      </c>
      <c r="AN16" s="19">
        <v>959</v>
      </c>
      <c r="AO16" s="19">
        <v>668</v>
      </c>
      <c r="AP16" s="19">
        <v>1109</v>
      </c>
      <c r="AQ16" s="19">
        <v>960</v>
      </c>
      <c r="AR16" s="19">
        <v>764</v>
      </c>
      <c r="AS16" s="19">
        <v>775</v>
      </c>
      <c r="AT16" s="19">
        <v>739</v>
      </c>
      <c r="AU16" s="19">
        <v>733</v>
      </c>
      <c r="AV16" s="19">
        <v>895</v>
      </c>
      <c r="AW16" s="19">
        <v>842</v>
      </c>
      <c r="AX16" s="19">
        <v>829</v>
      </c>
      <c r="AY16" s="19">
        <v>828</v>
      </c>
      <c r="AZ16" s="19">
        <v>1033</v>
      </c>
      <c r="BA16" s="19">
        <v>1024</v>
      </c>
    </row>
    <row r="17" spans="1:53" ht="12.75">
      <c r="A17" s="4">
        <v>9</v>
      </c>
      <c r="B17" s="19">
        <v>59</v>
      </c>
      <c r="C17" s="19">
        <v>114</v>
      </c>
      <c r="D17" s="19">
        <v>104</v>
      </c>
      <c r="E17" s="19">
        <v>144</v>
      </c>
      <c r="F17" s="19">
        <v>102</v>
      </c>
      <c r="G17" s="19">
        <v>76</v>
      </c>
      <c r="H17" s="19">
        <v>115</v>
      </c>
      <c r="I17" s="19">
        <v>120</v>
      </c>
      <c r="J17" s="19">
        <v>78</v>
      </c>
      <c r="K17" s="19">
        <v>115</v>
      </c>
      <c r="L17" s="19">
        <v>115</v>
      </c>
      <c r="M17" s="19">
        <v>125</v>
      </c>
      <c r="N17" s="19">
        <v>99</v>
      </c>
      <c r="O17" s="19">
        <v>99</v>
      </c>
      <c r="P17" s="19">
        <v>82</v>
      </c>
      <c r="Q17" s="19">
        <v>121</v>
      </c>
      <c r="R17" s="19">
        <v>67</v>
      </c>
      <c r="S17" s="19">
        <v>110</v>
      </c>
      <c r="T17" s="19">
        <v>113</v>
      </c>
      <c r="U17" s="19">
        <v>107</v>
      </c>
      <c r="V17" s="19">
        <v>120</v>
      </c>
      <c r="W17" s="19">
        <v>83</v>
      </c>
      <c r="X17" s="19">
        <v>115</v>
      </c>
      <c r="Y17" s="19">
        <v>111</v>
      </c>
      <c r="Z17" s="19">
        <v>141</v>
      </c>
      <c r="AA17" s="19">
        <v>115</v>
      </c>
      <c r="AB17" s="19">
        <v>90</v>
      </c>
      <c r="AC17" s="19">
        <v>115</v>
      </c>
      <c r="AD17" s="19">
        <v>100</v>
      </c>
      <c r="AE17" s="19">
        <v>149</v>
      </c>
      <c r="AF17" s="19">
        <v>68</v>
      </c>
      <c r="AG17" s="19">
        <v>94</v>
      </c>
      <c r="AH17" s="19">
        <v>95</v>
      </c>
      <c r="AI17" s="19">
        <v>125</v>
      </c>
      <c r="AJ17" s="19">
        <v>94</v>
      </c>
      <c r="AK17" s="19">
        <v>89</v>
      </c>
      <c r="AL17" s="19">
        <v>89</v>
      </c>
      <c r="AM17" s="19">
        <v>88</v>
      </c>
      <c r="AN17" s="19">
        <v>92</v>
      </c>
      <c r="AO17" s="19">
        <v>82</v>
      </c>
      <c r="AP17" s="19">
        <v>74</v>
      </c>
      <c r="AQ17" s="19">
        <v>106</v>
      </c>
      <c r="AR17" s="19">
        <v>93</v>
      </c>
      <c r="AS17" s="19">
        <v>83</v>
      </c>
      <c r="AT17" s="19">
        <v>96</v>
      </c>
      <c r="AU17" s="19">
        <v>104</v>
      </c>
      <c r="AV17" s="19">
        <v>98</v>
      </c>
      <c r="AW17" s="19">
        <v>81</v>
      </c>
      <c r="AX17" s="19">
        <v>115</v>
      </c>
      <c r="AY17" s="19">
        <v>111</v>
      </c>
      <c r="AZ17" s="19">
        <v>111</v>
      </c>
      <c r="BA17" s="19">
        <v>93</v>
      </c>
    </row>
    <row r="18" spans="1:53" ht="12.75">
      <c r="A18" s="4">
        <v>10</v>
      </c>
      <c r="B18" s="19">
        <v>189</v>
      </c>
      <c r="C18" s="19">
        <v>330</v>
      </c>
      <c r="D18" s="19">
        <v>353</v>
      </c>
      <c r="E18" s="19">
        <v>507</v>
      </c>
      <c r="F18" s="19">
        <v>377</v>
      </c>
      <c r="G18" s="19">
        <v>301</v>
      </c>
      <c r="H18" s="19">
        <v>373</v>
      </c>
      <c r="I18" s="19">
        <v>369</v>
      </c>
      <c r="J18" s="19">
        <v>300</v>
      </c>
      <c r="K18" s="19">
        <v>335</v>
      </c>
      <c r="L18" s="19">
        <v>367</v>
      </c>
      <c r="M18" s="19">
        <v>340</v>
      </c>
      <c r="N18" s="19">
        <v>386</v>
      </c>
      <c r="O18" s="19">
        <v>332</v>
      </c>
      <c r="P18" s="19">
        <v>310</v>
      </c>
      <c r="Q18" s="19">
        <v>351</v>
      </c>
      <c r="R18" s="19">
        <v>220</v>
      </c>
      <c r="S18" s="19">
        <v>285</v>
      </c>
      <c r="T18" s="19">
        <v>325</v>
      </c>
      <c r="U18" s="19">
        <v>303</v>
      </c>
      <c r="V18" s="19">
        <v>337</v>
      </c>
      <c r="W18" s="19">
        <v>258</v>
      </c>
      <c r="X18" s="19">
        <v>348</v>
      </c>
      <c r="Y18" s="19">
        <v>298</v>
      </c>
      <c r="Z18" s="19">
        <v>378</v>
      </c>
      <c r="AA18" s="19">
        <v>284</v>
      </c>
      <c r="AB18" s="19">
        <v>282</v>
      </c>
      <c r="AC18" s="19">
        <v>351</v>
      </c>
      <c r="AD18" s="19">
        <v>335</v>
      </c>
      <c r="AE18" s="19">
        <v>386</v>
      </c>
      <c r="AF18" s="19">
        <v>268</v>
      </c>
      <c r="AG18" s="19">
        <v>282</v>
      </c>
      <c r="AH18" s="19">
        <v>321</v>
      </c>
      <c r="AI18" s="19">
        <v>274</v>
      </c>
      <c r="AJ18" s="19">
        <v>268</v>
      </c>
      <c r="AK18" s="19">
        <v>282</v>
      </c>
      <c r="AL18" s="19">
        <v>288</v>
      </c>
      <c r="AM18" s="19">
        <v>206</v>
      </c>
      <c r="AN18" s="19">
        <v>284</v>
      </c>
      <c r="AO18" s="19">
        <v>207</v>
      </c>
      <c r="AP18" s="19">
        <v>244</v>
      </c>
      <c r="AQ18" s="19">
        <v>217</v>
      </c>
      <c r="AR18" s="19">
        <v>229</v>
      </c>
      <c r="AS18" s="19">
        <v>287</v>
      </c>
      <c r="AT18" s="19">
        <v>193</v>
      </c>
      <c r="AU18" s="19">
        <v>201</v>
      </c>
      <c r="AV18" s="19">
        <v>274</v>
      </c>
      <c r="AW18" s="19">
        <v>311</v>
      </c>
      <c r="AX18" s="19">
        <v>215</v>
      </c>
      <c r="AY18" s="19">
        <v>227</v>
      </c>
      <c r="AZ18" s="19">
        <v>302</v>
      </c>
      <c r="BA18" s="19">
        <v>279</v>
      </c>
    </row>
    <row r="19" spans="1:53" ht="12.75">
      <c r="A19" s="4">
        <v>11</v>
      </c>
      <c r="B19" s="19">
        <v>263</v>
      </c>
      <c r="C19" s="19">
        <v>470</v>
      </c>
      <c r="D19" s="19">
        <v>510</v>
      </c>
      <c r="E19" s="19">
        <v>695</v>
      </c>
      <c r="F19" s="19">
        <v>526</v>
      </c>
      <c r="G19" s="19">
        <v>319</v>
      </c>
      <c r="H19" s="19">
        <v>374</v>
      </c>
      <c r="I19" s="19">
        <v>473</v>
      </c>
      <c r="J19" s="19">
        <v>426</v>
      </c>
      <c r="K19" s="19">
        <v>447</v>
      </c>
      <c r="L19" s="19">
        <v>433</v>
      </c>
      <c r="M19" s="19">
        <v>534</v>
      </c>
      <c r="N19" s="19">
        <v>424</v>
      </c>
      <c r="O19" s="19">
        <v>349</v>
      </c>
      <c r="P19" s="19">
        <v>503</v>
      </c>
      <c r="Q19" s="19">
        <v>407</v>
      </c>
      <c r="R19" s="19">
        <v>329</v>
      </c>
      <c r="S19" s="19">
        <v>374</v>
      </c>
      <c r="T19" s="19">
        <f>188+136+64</f>
        <v>388</v>
      </c>
      <c r="U19" s="19">
        <v>415</v>
      </c>
      <c r="V19" s="19">
        <v>356</v>
      </c>
      <c r="W19" s="19">
        <v>259</v>
      </c>
      <c r="X19" s="19">
        <v>435</v>
      </c>
      <c r="Y19" s="19">
        <v>478</v>
      </c>
      <c r="Z19" s="19">
        <v>528</v>
      </c>
      <c r="AA19" s="19">
        <v>363</v>
      </c>
      <c r="AB19" s="19">
        <v>294</v>
      </c>
      <c r="AC19" s="19">
        <v>345</v>
      </c>
      <c r="AD19" s="19">
        <v>433</v>
      </c>
      <c r="AE19" s="19">
        <v>425</v>
      </c>
      <c r="AF19" s="19">
        <v>297</v>
      </c>
      <c r="AG19" s="19">
        <v>395</v>
      </c>
      <c r="AH19" s="19">
        <v>351</v>
      </c>
      <c r="AI19" s="19">
        <v>375</v>
      </c>
      <c r="AJ19" s="19">
        <v>343</v>
      </c>
      <c r="AK19" s="19">
        <v>311</v>
      </c>
      <c r="AL19" s="19">
        <v>339</v>
      </c>
      <c r="AM19" s="19">
        <v>340</v>
      </c>
      <c r="AN19" s="19">
        <v>393</v>
      </c>
      <c r="AO19" s="19">
        <v>279</v>
      </c>
      <c r="AP19" s="19">
        <v>284</v>
      </c>
      <c r="AQ19" s="19">
        <v>308</v>
      </c>
      <c r="AR19" s="19">
        <v>321</v>
      </c>
      <c r="AS19" s="19">
        <v>309</v>
      </c>
      <c r="AT19" s="19">
        <v>298</v>
      </c>
      <c r="AU19" s="19">
        <v>243</v>
      </c>
      <c r="AV19" s="19">
        <v>346</v>
      </c>
      <c r="AW19" s="19">
        <v>300</v>
      </c>
      <c r="AX19" s="19">
        <v>480</v>
      </c>
      <c r="AY19" s="19">
        <v>362</v>
      </c>
      <c r="AZ19" s="19">
        <v>490</v>
      </c>
      <c r="BA19" s="19">
        <v>259</v>
      </c>
    </row>
    <row r="20" spans="1:53" ht="12.75">
      <c r="A20" s="4">
        <v>12</v>
      </c>
      <c r="B20" s="19">
        <v>765</v>
      </c>
      <c r="C20" s="19">
        <v>1560</v>
      </c>
      <c r="D20" s="19">
        <v>1839</v>
      </c>
      <c r="E20" s="19">
        <v>2042</v>
      </c>
      <c r="F20" s="19">
        <v>2023</v>
      </c>
      <c r="G20" s="19">
        <v>1173</v>
      </c>
      <c r="H20" s="19">
        <v>1520</v>
      </c>
      <c r="I20" s="19">
        <v>1739</v>
      </c>
      <c r="J20" s="19">
        <v>1811</v>
      </c>
      <c r="K20" s="19">
        <v>1653</v>
      </c>
      <c r="L20" s="19">
        <v>1709</v>
      </c>
      <c r="M20" s="19">
        <v>1883</v>
      </c>
      <c r="N20" s="19">
        <v>1592</v>
      </c>
      <c r="O20" s="19">
        <v>1356</v>
      </c>
      <c r="P20" s="19">
        <v>1846</v>
      </c>
      <c r="Q20" s="19">
        <v>1688</v>
      </c>
      <c r="R20" s="19">
        <v>1365</v>
      </c>
      <c r="S20" s="19">
        <v>1502</v>
      </c>
      <c r="T20" s="19">
        <f>303+173+739+281</f>
        <v>1496</v>
      </c>
      <c r="U20" s="19">
        <v>1725</v>
      </c>
      <c r="V20" s="19">
        <v>1542</v>
      </c>
      <c r="W20" s="19">
        <v>1059</v>
      </c>
      <c r="X20" s="19">
        <v>1382</v>
      </c>
      <c r="Y20" s="19">
        <v>1769</v>
      </c>
      <c r="Z20" s="19">
        <v>2107</v>
      </c>
      <c r="AA20" s="19">
        <v>1250</v>
      </c>
      <c r="AB20" s="19">
        <v>1134</v>
      </c>
      <c r="AC20" s="19">
        <v>1473</v>
      </c>
      <c r="AD20" s="19">
        <v>1699</v>
      </c>
      <c r="AE20" s="19">
        <v>1651</v>
      </c>
      <c r="AF20" s="19">
        <v>1310</v>
      </c>
      <c r="AG20" s="19">
        <v>1453</v>
      </c>
      <c r="AH20" s="19">
        <v>1321</v>
      </c>
      <c r="AI20" s="19">
        <v>1274</v>
      </c>
      <c r="AJ20" s="19">
        <v>1217</v>
      </c>
      <c r="AK20" s="19">
        <v>1282</v>
      </c>
      <c r="AL20" s="19">
        <v>1288</v>
      </c>
      <c r="AM20" s="19">
        <v>1420</v>
      </c>
      <c r="AN20" s="19">
        <v>1612</v>
      </c>
      <c r="AO20" s="19">
        <v>1029</v>
      </c>
      <c r="AP20" s="19">
        <v>1157</v>
      </c>
      <c r="AQ20" s="19">
        <v>1115</v>
      </c>
      <c r="AR20" s="19">
        <v>1444</v>
      </c>
      <c r="AS20" s="19">
        <v>1284</v>
      </c>
      <c r="AT20" s="19">
        <v>1182</v>
      </c>
      <c r="AU20" s="19">
        <v>1095</v>
      </c>
      <c r="AV20" s="19">
        <v>1414</v>
      </c>
      <c r="AW20" s="19">
        <v>1298</v>
      </c>
      <c r="AX20" s="19">
        <v>1626</v>
      </c>
      <c r="AY20" s="19">
        <v>1393</v>
      </c>
      <c r="AZ20" s="19">
        <v>1798</v>
      </c>
      <c r="BA20" s="19">
        <v>1005</v>
      </c>
    </row>
    <row r="21" spans="1:53" ht="12.75">
      <c r="A21" s="4">
        <v>13</v>
      </c>
      <c r="B21" s="19">
        <v>166</v>
      </c>
      <c r="C21" s="19">
        <v>370</v>
      </c>
      <c r="D21" s="19">
        <v>459</v>
      </c>
      <c r="E21" s="19">
        <v>648</v>
      </c>
      <c r="F21" s="19">
        <v>633</v>
      </c>
      <c r="G21" s="19">
        <v>258</v>
      </c>
      <c r="H21" s="19">
        <v>404</v>
      </c>
      <c r="I21" s="19">
        <v>487</v>
      </c>
      <c r="J21" s="19">
        <v>441</v>
      </c>
      <c r="K21" s="19">
        <v>415</v>
      </c>
      <c r="L21" s="19">
        <v>452</v>
      </c>
      <c r="M21" s="19">
        <v>519</v>
      </c>
      <c r="N21" s="19">
        <v>371</v>
      </c>
      <c r="O21" s="19">
        <v>368</v>
      </c>
      <c r="P21" s="19">
        <v>458</v>
      </c>
      <c r="Q21" s="19">
        <v>383</v>
      </c>
      <c r="R21" s="19">
        <v>289</v>
      </c>
      <c r="S21" s="19">
        <v>325</v>
      </c>
      <c r="T21" s="19">
        <f>134+191+52</f>
        <v>377</v>
      </c>
      <c r="U21" s="19">
        <f>152+226+50</f>
        <v>428</v>
      </c>
      <c r="V21" s="19">
        <v>367</v>
      </c>
      <c r="W21" s="19">
        <v>256</v>
      </c>
      <c r="X21" s="19">
        <v>368</v>
      </c>
      <c r="Y21" s="19">
        <v>473</v>
      </c>
      <c r="Z21" s="19">
        <v>507</v>
      </c>
      <c r="AA21" s="19">
        <v>350</v>
      </c>
      <c r="AB21" s="19">
        <v>244</v>
      </c>
      <c r="AC21" s="19">
        <v>369</v>
      </c>
      <c r="AD21" s="19">
        <v>430</v>
      </c>
      <c r="AE21" s="19">
        <v>394</v>
      </c>
      <c r="AF21" s="19">
        <v>274</v>
      </c>
      <c r="AG21" s="19">
        <v>361</v>
      </c>
      <c r="AH21" s="19">
        <v>352</v>
      </c>
      <c r="AI21" s="19">
        <v>353</v>
      </c>
      <c r="AJ21" s="19">
        <v>323</v>
      </c>
      <c r="AK21" s="19">
        <v>332</v>
      </c>
      <c r="AL21" s="19">
        <v>378</v>
      </c>
      <c r="AM21" s="19">
        <v>349</v>
      </c>
      <c r="AN21" s="19">
        <v>405</v>
      </c>
      <c r="AO21" s="19">
        <v>258</v>
      </c>
      <c r="AP21" s="19">
        <v>316</v>
      </c>
      <c r="AQ21" s="19">
        <v>335</v>
      </c>
      <c r="AR21" s="19">
        <v>358</v>
      </c>
      <c r="AS21" s="19">
        <v>345</v>
      </c>
      <c r="AT21" s="19">
        <v>299</v>
      </c>
      <c r="AU21" s="19">
        <v>269</v>
      </c>
      <c r="AV21" s="19">
        <v>346</v>
      </c>
      <c r="AW21" s="19">
        <v>356</v>
      </c>
      <c r="AX21" s="19">
        <v>422</v>
      </c>
      <c r="AY21" s="19">
        <v>300</v>
      </c>
      <c r="AZ21" s="19">
        <v>449</v>
      </c>
      <c r="BA21" s="19">
        <v>260</v>
      </c>
    </row>
    <row r="22" spans="1:53" ht="12.75">
      <c r="A22" s="4">
        <v>14</v>
      </c>
      <c r="B22" s="19">
        <v>328</v>
      </c>
      <c r="C22" s="19">
        <v>525</v>
      </c>
      <c r="D22" s="19">
        <v>642</v>
      </c>
      <c r="E22" s="19">
        <v>801</v>
      </c>
      <c r="F22" s="19">
        <v>650</v>
      </c>
      <c r="G22" s="19">
        <v>473</v>
      </c>
      <c r="H22" s="19">
        <v>648</v>
      </c>
      <c r="I22" s="19">
        <v>727</v>
      </c>
      <c r="J22" s="19">
        <v>502</v>
      </c>
      <c r="K22" s="19">
        <v>571</v>
      </c>
      <c r="L22" s="19">
        <v>681</v>
      </c>
      <c r="M22" s="19">
        <v>725</v>
      </c>
      <c r="N22" s="19">
        <v>755</v>
      </c>
      <c r="O22" s="19">
        <v>635</v>
      </c>
      <c r="P22" s="19">
        <v>709</v>
      </c>
      <c r="Q22" s="19">
        <v>781</v>
      </c>
      <c r="R22" s="19">
        <v>436</v>
      </c>
      <c r="S22" s="19">
        <v>547</v>
      </c>
      <c r="T22" s="19">
        <f>207+206+143+69</f>
        <v>625</v>
      </c>
      <c r="U22" s="19">
        <v>601</v>
      </c>
      <c r="V22" s="19">
        <v>644</v>
      </c>
      <c r="W22" s="19">
        <v>562</v>
      </c>
      <c r="X22" s="19">
        <v>655</v>
      </c>
      <c r="Y22" s="19">
        <v>529</v>
      </c>
      <c r="Z22" s="19">
        <v>703</v>
      </c>
      <c r="AA22" s="19">
        <v>472</v>
      </c>
      <c r="AB22" s="19">
        <v>528</v>
      </c>
      <c r="AC22" s="19">
        <v>578</v>
      </c>
      <c r="AD22" s="19">
        <v>517</v>
      </c>
      <c r="AE22" s="19">
        <v>678</v>
      </c>
      <c r="AF22" s="19">
        <v>401</v>
      </c>
      <c r="AG22" s="19">
        <v>641</v>
      </c>
      <c r="AH22" s="19">
        <v>539</v>
      </c>
      <c r="AI22" s="19">
        <v>540</v>
      </c>
      <c r="AJ22" s="19">
        <v>534</v>
      </c>
      <c r="AK22" s="19">
        <v>481</v>
      </c>
      <c r="AL22" s="19">
        <v>511</v>
      </c>
      <c r="AM22" s="19">
        <v>442</v>
      </c>
      <c r="AN22" s="19">
        <v>588</v>
      </c>
      <c r="AO22" s="19">
        <v>403</v>
      </c>
      <c r="AP22" s="19">
        <v>464</v>
      </c>
      <c r="AQ22" s="19">
        <v>487</v>
      </c>
      <c r="AR22" s="19">
        <v>454</v>
      </c>
      <c r="AS22" s="19">
        <v>526</v>
      </c>
      <c r="AT22" s="19">
        <v>460</v>
      </c>
      <c r="AU22" s="19">
        <v>472</v>
      </c>
      <c r="AV22" s="19">
        <v>518</v>
      </c>
      <c r="AW22" s="19">
        <v>439</v>
      </c>
      <c r="AX22" s="19">
        <v>481</v>
      </c>
      <c r="AY22" s="19">
        <v>459</v>
      </c>
      <c r="AZ22" s="19">
        <v>553</v>
      </c>
      <c r="BA22" s="19">
        <v>558</v>
      </c>
    </row>
    <row r="23" spans="1:53" ht="12.75">
      <c r="A23" s="4">
        <v>15</v>
      </c>
      <c r="B23" s="19">
        <v>477</v>
      </c>
      <c r="C23" s="19">
        <v>817</v>
      </c>
      <c r="D23" s="19">
        <v>937</v>
      </c>
      <c r="E23" s="19">
        <v>1081</v>
      </c>
      <c r="F23" s="19">
        <v>957</v>
      </c>
      <c r="G23" s="19">
        <v>679</v>
      </c>
      <c r="H23" s="19">
        <v>987</v>
      </c>
      <c r="I23" s="19">
        <v>963</v>
      </c>
      <c r="J23" s="19">
        <v>745</v>
      </c>
      <c r="K23" s="19">
        <v>811</v>
      </c>
      <c r="L23" s="19">
        <v>1057</v>
      </c>
      <c r="M23" s="19">
        <v>1015</v>
      </c>
      <c r="N23" s="19">
        <v>1015</v>
      </c>
      <c r="O23" s="19">
        <v>859</v>
      </c>
      <c r="P23" s="19">
        <v>911</v>
      </c>
      <c r="Q23" s="19">
        <v>1028</v>
      </c>
      <c r="R23" s="19">
        <v>681</v>
      </c>
      <c r="S23" s="19">
        <v>836</v>
      </c>
      <c r="T23" s="19">
        <f>188+114+549</f>
        <v>851</v>
      </c>
      <c r="U23" s="19">
        <v>889</v>
      </c>
      <c r="V23" s="19">
        <v>837</v>
      </c>
      <c r="W23" s="19">
        <v>708</v>
      </c>
      <c r="X23" s="19">
        <v>880</v>
      </c>
      <c r="Y23" s="19">
        <v>856</v>
      </c>
      <c r="Z23" s="19">
        <v>1162</v>
      </c>
      <c r="AA23" s="19">
        <v>720</v>
      </c>
      <c r="AB23" s="19">
        <v>817</v>
      </c>
      <c r="AC23" s="19">
        <v>948</v>
      </c>
      <c r="AD23" s="19">
        <v>827</v>
      </c>
      <c r="AE23" s="19">
        <v>1053</v>
      </c>
      <c r="AF23" s="19">
        <v>656</v>
      </c>
      <c r="AG23" s="19">
        <v>848</v>
      </c>
      <c r="AH23" s="19">
        <v>833</v>
      </c>
      <c r="AI23" s="19">
        <v>843</v>
      </c>
      <c r="AJ23" s="19">
        <v>878</v>
      </c>
      <c r="AK23" s="19">
        <v>712</v>
      </c>
      <c r="AL23" s="19">
        <v>740</v>
      </c>
      <c r="AM23" s="19">
        <v>650</v>
      </c>
      <c r="AN23" s="19">
        <v>827</v>
      </c>
      <c r="AO23" s="19">
        <v>547</v>
      </c>
      <c r="AP23" s="19">
        <v>617</v>
      </c>
      <c r="AQ23" s="19">
        <v>638</v>
      </c>
      <c r="AR23" s="19">
        <v>657</v>
      </c>
      <c r="AS23" s="19">
        <v>705</v>
      </c>
      <c r="AT23" s="19">
        <v>656</v>
      </c>
      <c r="AU23" s="19">
        <v>700</v>
      </c>
      <c r="AV23" s="19">
        <v>746</v>
      </c>
      <c r="AW23" s="19">
        <v>743</v>
      </c>
      <c r="AX23" s="19">
        <v>792</v>
      </c>
      <c r="AY23" s="19">
        <v>746</v>
      </c>
      <c r="AZ23" s="19">
        <v>971</v>
      </c>
      <c r="BA23" s="19">
        <v>836</v>
      </c>
    </row>
    <row r="24" spans="1:53" ht="12.75">
      <c r="A24" s="4">
        <v>16</v>
      </c>
      <c r="B24" s="19">
        <v>257</v>
      </c>
      <c r="C24" s="19">
        <v>382</v>
      </c>
      <c r="D24" s="19">
        <v>448</v>
      </c>
      <c r="E24" s="19">
        <v>596</v>
      </c>
      <c r="F24" s="19">
        <v>451</v>
      </c>
      <c r="G24" s="19">
        <v>335</v>
      </c>
      <c r="H24" s="19">
        <v>480</v>
      </c>
      <c r="I24" s="19">
        <v>423</v>
      </c>
      <c r="J24" s="19">
        <v>362</v>
      </c>
      <c r="K24" s="19">
        <v>392</v>
      </c>
      <c r="L24" s="19">
        <v>476</v>
      </c>
      <c r="M24" s="19">
        <v>516</v>
      </c>
      <c r="N24" s="19">
        <v>434</v>
      </c>
      <c r="O24" s="19">
        <v>407</v>
      </c>
      <c r="P24" s="19">
        <v>469</v>
      </c>
      <c r="Q24" s="19">
        <v>462</v>
      </c>
      <c r="R24" s="19">
        <v>322</v>
      </c>
      <c r="S24" s="19">
        <v>380</v>
      </c>
      <c r="T24" s="19">
        <f>119+88+202</f>
        <v>409</v>
      </c>
      <c r="U24" s="19">
        <v>383</v>
      </c>
      <c r="V24" s="19">
        <v>425</v>
      </c>
      <c r="W24" s="19">
        <v>346</v>
      </c>
      <c r="X24" s="19">
        <v>424</v>
      </c>
      <c r="Y24" s="19">
        <v>349</v>
      </c>
      <c r="Z24" s="19">
        <v>499</v>
      </c>
      <c r="AA24" s="19">
        <v>328</v>
      </c>
      <c r="AB24" s="19">
        <v>367</v>
      </c>
      <c r="AC24" s="19">
        <v>386</v>
      </c>
      <c r="AD24" s="19">
        <v>405</v>
      </c>
      <c r="AE24" s="19">
        <v>502</v>
      </c>
      <c r="AF24" s="19">
        <v>346</v>
      </c>
      <c r="AG24" s="19">
        <v>371</v>
      </c>
      <c r="AH24" s="19">
        <v>388</v>
      </c>
      <c r="AI24" s="19">
        <v>405</v>
      </c>
      <c r="AJ24" s="19">
        <v>422</v>
      </c>
      <c r="AK24" s="19">
        <v>360</v>
      </c>
      <c r="AL24" s="19">
        <v>375</v>
      </c>
      <c r="AM24" s="19">
        <v>350</v>
      </c>
      <c r="AN24" s="19">
        <v>360</v>
      </c>
      <c r="AO24" s="19">
        <v>304</v>
      </c>
      <c r="AP24" s="19">
        <v>308</v>
      </c>
      <c r="AQ24" s="19">
        <v>307</v>
      </c>
      <c r="AR24" s="19">
        <v>335</v>
      </c>
      <c r="AS24" s="19">
        <v>305</v>
      </c>
      <c r="AT24" s="19">
        <v>311</v>
      </c>
      <c r="AU24" s="19">
        <v>314</v>
      </c>
      <c r="AV24" s="19">
        <v>382</v>
      </c>
      <c r="AW24" s="19">
        <v>313</v>
      </c>
      <c r="AX24" s="19">
        <v>333</v>
      </c>
      <c r="AY24" s="19">
        <v>396</v>
      </c>
      <c r="AZ24" s="19">
        <v>427</v>
      </c>
      <c r="BA24" s="19">
        <v>405</v>
      </c>
    </row>
    <row r="25" spans="1:53" ht="12.75">
      <c r="A25" s="4">
        <v>17</v>
      </c>
      <c r="B25" s="19">
        <v>178</v>
      </c>
      <c r="C25" s="19">
        <v>358</v>
      </c>
      <c r="D25" s="19">
        <v>385</v>
      </c>
      <c r="E25" s="19">
        <v>429</v>
      </c>
      <c r="F25" s="19">
        <v>398</v>
      </c>
      <c r="G25" s="19">
        <v>259</v>
      </c>
      <c r="H25" s="19">
        <v>387</v>
      </c>
      <c r="I25" s="19">
        <v>423</v>
      </c>
      <c r="J25" s="19">
        <v>371</v>
      </c>
      <c r="K25" s="19">
        <v>384</v>
      </c>
      <c r="L25" s="19">
        <v>378</v>
      </c>
      <c r="M25" s="19">
        <v>479</v>
      </c>
      <c r="N25" s="19">
        <v>345</v>
      </c>
      <c r="O25" s="19">
        <v>383</v>
      </c>
      <c r="P25" s="19">
        <v>433</v>
      </c>
      <c r="Q25" s="19">
        <v>354</v>
      </c>
      <c r="R25" s="19">
        <v>288</v>
      </c>
      <c r="S25" s="19">
        <v>341</v>
      </c>
      <c r="T25" s="19">
        <f>160+181</f>
        <v>341</v>
      </c>
      <c r="U25" s="19">
        <v>438</v>
      </c>
      <c r="V25" s="19">
        <v>389</v>
      </c>
      <c r="W25" s="19">
        <v>285</v>
      </c>
      <c r="X25" s="19">
        <v>421</v>
      </c>
      <c r="Y25" s="19">
        <v>625</v>
      </c>
      <c r="Z25" s="19">
        <v>706</v>
      </c>
      <c r="AA25" s="19">
        <v>400</v>
      </c>
      <c r="AB25" s="19">
        <v>358</v>
      </c>
      <c r="AC25" s="19">
        <v>531</v>
      </c>
      <c r="AD25" s="19">
        <v>685</v>
      </c>
      <c r="AE25" s="19">
        <v>570</v>
      </c>
      <c r="AF25" s="19">
        <v>409</v>
      </c>
      <c r="AG25" s="19">
        <v>409</v>
      </c>
      <c r="AH25" s="19">
        <v>354</v>
      </c>
      <c r="AI25" s="19">
        <v>336</v>
      </c>
      <c r="AJ25" s="19">
        <v>295</v>
      </c>
      <c r="AK25" s="19">
        <v>322</v>
      </c>
      <c r="AL25" s="19">
        <v>348</v>
      </c>
      <c r="AM25" s="19">
        <v>299</v>
      </c>
      <c r="AN25" s="19">
        <v>326</v>
      </c>
      <c r="AO25" s="19">
        <v>245</v>
      </c>
      <c r="AP25" s="19">
        <v>283</v>
      </c>
      <c r="AQ25" s="19">
        <v>254</v>
      </c>
      <c r="AR25" s="19">
        <v>317</v>
      </c>
      <c r="AS25" s="19">
        <v>271</v>
      </c>
      <c r="AT25" s="19">
        <v>316</v>
      </c>
      <c r="AU25" s="19">
        <v>316</v>
      </c>
      <c r="AV25" s="19">
        <v>305</v>
      </c>
      <c r="AW25" s="19">
        <v>291</v>
      </c>
      <c r="AX25" s="19">
        <v>361</v>
      </c>
      <c r="AY25" s="19">
        <v>315</v>
      </c>
      <c r="AZ25" s="19">
        <v>384</v>
      </c>
      <c r="BA25" s="19">
        <v>239</v>
      </c>
    </row>
    <row r="26" spans="1:53" ht="12.75">
      <c r="A26" s="4">
        <v>18</v>
      </c>
      <c r="B26" s="19">
        <v>321</v>
      </c>
      <c r="C26" s="19">
        <v>412</v>
      </c>
      <c r="D26" s="19">
        <v>451</v>
      </c>
      <c r="E26" s="19">
        <v>516</v>
      </c>
      <c r="F26" s="19">
        <v>506</v>
      </c>
      <c r="G26" s="19">
        <v>290</v>
      </c>
      <c r="H26" s="19">
        <v>373</v>
      </c>
      <c r="I26" s="19">
        <v>435</v>
      </c>
      <c r="J26" s="19">
        <v>482</v>
      </c>
      <c r="K26" s="19">
        <v>474</v>
      </c>
      <c r="L26" s="19">
        <v>481</v>
      </c>
      <c r="M26" s="19">
        <v>525</v>
      </c>
      <c r="N26" s="19">
        <v>478</v>
      </c>
      <c r="O26" s="19">
        <v>417</v>
      </c>
      <c r="P26" s="19">
        <v>540</v>
      </c>
      <c r="Q26" s="19">
        <v>473</v>
      </c>
      <c r="R26" s="19">
        <v>389</v>
      </c>
      <c r="S26" s="19">
        <v>614</v>
      </c>
      <c r="T26" s="19">
        <f>179+157+133</f>
        <v>469</v>
      </c>
      <c r="U26" s="19">
        <v>482</v>
      </c>
      <c r="V26" s="19">
        <v>402</v>
      </c>
      <c r="W26" s="19">
        <v>263</v>
      </c>
      <c r="X26" s="19">
        <v>383</v>
      </c>
      <c r="Y26" s="19">
        <v>496</v>
      </c>
      <c r="Z26" s="19">
        <v>559</v>
      </c>
      <c r="AA26" s="19">
        <v>334</v>
      </c>
      <c r="AB26" s="19">
        <v>400</v>
      </c>
      <c r="AC26" s="19">
        <v>616</v>
      </c>
      <c r="AD26" s="19">
        <v>507</v>
      </c>
      <c r="AE26" s="19">
        <v>455</v>
      </c>
      <c r="AF26" s="19">
        <v>341</v>
      </c>
      <c r="AG26" s="19">
        <v>422</v>
      </c>
      <c r="AH26" s="19">
        <v>383</v>
      </c>
      <c r="AI26" s="19">
        <v>353</v>
      </c>
      <c r="AJ26" s="19">
        <v>348</v>
      </c>
      <c r="AK26" s="19">
        <v>345</v>
      </c>
      <c r="AL26" s="19">
        <v>390</v>
      </c>
      <c r="AM26" s="19">
        <v>395</v>
      </c>
      <c r="AN26" s="19">
        <v>471</v>
      </c>
      <c r="AO26" s="19">
        <v>365</v>
      </c>
      <c r="AP26" s="19">
        <v>292</v>
      </c>
      <c r="AQ26" s="19">
        <v>291</v>
      </c>
      <c r="AR26" s="19">
        <v>323</v>
      </c>
      <c r="AS26" s="19">
        <v>327</v>
      </c>
      <c r="AT26" s="19">
        <v>322</v>
      </c>
      <c r="AU26" s="19">
        <v>258</v>
      </c>
      <c r="AV26" s="19">
        <v>312</v>
      </c>
      <c r="AW26" s="19">
        <v>321</v>
      </c>
      <c r="AX26" s="19">
        <v>377</v>
      </c>
      <c r="AY26" s="19">
        <v>303</v>
      </c>
      <c r="AZ26" s="19">
        <v>398</v>
      </c>
      <c r="BA26" s="19">
        <v>277</v>
      </c>
    </row>
    <row r="27" spans="1:53" ht="12.75">
      <c r="A27" s="4">
        <v>19</v>
      </c>
      <c r="B27" s="19">
        <v>23</v>
      </c>
      <c r="C27" s="19">
        <v>53</v>
      </c>
      <c r="D27" s="19">
        <v>69</v>
      </c>
      <c r="E27" s="19">
        <v>81</v>
      </c>
      <c r="F27" s="19">
        <v>71</v>
      </c>
      <c r="G27" s="19">
        <v>60</v>
      </c>
      <c r="H27" s="19">
        <v>85</v>
      </c>
      <c r="I27" s="19">
        <v>118</v>
      </c>
      <c r="J27" s="19">
        <v>92</v>
      </c>
      <c r="K27" s="19">
        <v>84</v>
      </c>
      <c r="L27" s="19">
        <v>67</v>
      </c>
      <c r="M27" s="19">
        <v>70</v>
      </c>
      <c r="N27" s="19">
        <v>83</v>
      </c>
      <c r="O27" s="19">
        <v>63</v>
      </c>
      <c r="P27" s="19">
        <v>102</v>
      </c>
      <c r="Q27" s="19">
        <v>93</v>
      </c>
      <c r="R27" s="19">
        <v>61</v>
      </c>
      <c r="S27" s="19">
        <v>69</v>
      </c>
      <c r="T27" s="19">
        <v>94</v>
      </c>
      <c r="U27" s="19">
        <v>142</v>
      </c>
      <c r="V27" s="19">
        <v>102</v>
      </c>
      <c r="W27" s="19">
        <v>82</v>
      </c>
      <c r="X27" s="19">
        <v>120</v>
      </c>
      <c r="Y27" s="19">
        <v>165</v>
      </c>
      <c r="Z27" s="19">
        <v>179</v>
      </c>
      <c r="AA27" s="19">
        <v>116</v>
      </c>
      <c r="AB27" s="19">
        <v>128</v>
      </c>
      <c r="AC27" s="19">
        <v>187</v>
      </c>
      <c r="AD27" s="19">
        <v>215</v>
      </c>
      <c r="AE27" s="19">
        <v>199</v>
      </c>
      <c r="AF27" s="19">
        <v>97</v>
      </c>
      <c r="AG27" s="19">
        <v>80</v>
      </c>
      <c r="AH27" s="19">
        <v>78</v>
      </c>
      <c r="AI27" s="19">
        <v>70</v>
      </c>
      <c r="AJ27" s="19">
        <v>47</v>
      </c>
      <c r="AK27" s="19">
        <v>50</v>
      </c>
      <c r="AL27" s="19">
        <v>63</v>
      </c>
      <c r="AM27" s="19">
        <v>71</v>
      </c>
      <c r="AN27" s="19">
        <v>55</v>
      </c>
      <c r="AO27" s="19">
        <v>41</v>
      </c>
      <c r="AP27" s="19">
        <v>42</v>
      </c>
      <c r="AQ27" s="19">
        <v>47</v>
      </c>
      <c r="AR27" s="19">
        <v>51</v>
      </c>
      <c r="AS27" s="19">
        <v>55</v>
      </c>
      <c r="AT27" s="19">
        <v>57</v>
      </c>
      <c r="AU27" s="19">
        <v>49</v>
      </c>
      <c r="AV27" s="19">
        <v>56</v>
      </c>
      <c r="AW27" s="19">
        <v>55</v>
      </c>
      <c r="AX27" s="19">
        <v>69</v>
      </c>
      <c r="AY27" s="19">
        <v>54</v>
      </c>
      <c r="AZ27" s="19">
        <v>78</v>
      </c>
      <c r="BA27" s="19">
        <v>43</v>
      </c>
    </row>
    <row r="28" spans="1:53" ht="12.75">
      <c r="A28" s="4">
        <v>20</v>
      </c>
      <c r="B28" s="19">
        <v>177</v>
      </c>
      <c r="C28" s="19">
        <v>368</v>
      </c>
      <c r="D28" s="19">
        <v>437</v>
      </c>
      <c r="E28" s="19">
        <v>523</v>
      </c>
      <c r="F28" s="19">
        <v>487</v>
      </c>
      <c r="G28" s="19">
        <v>289</v>
      </c>
      <c r="H28" s="19">
        <v>386</v>
      </c>
      <c r="I28" s="19">
        <v>435</v>
      </c>
      <c r="J28" s="19">
        <v>457</v>
      </c>
      <c r="K28" s="19">
        <v>450</v>
      </c>
      <c r="L28" s="19">
        <v>471</v>
      </c>
      <c r="M28" s="19">
        <v>524</v>
      </c>
      <c r="N28" s="19">
        <v>435</v>
      </c>
      <c r="O28" s="19">
        <v>450</v>
      </c>
      <c r="P28" s="19">
        <v>557</v>
      </c>
      <c r="Q28" s="19">
        <v>502</v>
      </c>
      <c r="R28" s="19">
        <v>402</v>
      </c>
      <c r="S28" s="19">
        <v>404</v>
      </c>
      <c r="T28" s="19">
        <f>143+117+72+124</f>
        <v>456</v>
      </c>
      <c r="U28" s="19">
        <v>576</v>
      </c>
      <c r="V28" s="19">
        <v>460</v>
      </c>
      <c r="W28" s="19">
        <v>384</v>
      </c>
      <c r="X28" s="19">
        <v>466</v>
      </c>
      <c r="Y28" s="19">
        <v>646</v>
      </c>
      <c r="Z28" s="19">
        <v>846</v>
      </c>
      <c r="AA28" s="19">
        <v>541</v>
      </c>
      <c r="AB28" s="19">
        <v>432</v>
      </c>
      <c r="AC28" s="19">
        <v>685</v>
      </c>
      <c r="AD28" s="19">
        <v>806</v>
      </c>
      <c r="AE28" s="19">
        <v>739</v>
      </c>
      <c r="AF28" s="19">
        <v>537</v>
      </c>
      <c r="AG28" s="19">
        <v>608</v>
      </c>
      <c r="AH28" s="19">
        <v>560</v>
      </c>
      <c r="AI28" s="19">
        <v>522</v>
      </c>
      <c r="AJ28" s="19">
        <v>423</v>
      </c>
      <c r="AK28" s="19">
        <v>466</v>
      </c>
      <c r="AL28" s="19">
        <v>479</v>
      </c>
      <c r="AM28" s="19">
        <v>386</v>
      </c>
      <c r="AN28" s="19">
        <v>441</v>
      </c>
      <c r="AO28" s="19">
        <v>259</v>
      </c>
      <c r="AP28" s="19">
        <v>337</v>
      </c>
      <c r="AQ28" s="19">
        <v>319</v>
      </c>
      <c r="AR28" s="19">
        <v>397</v>
      </c>
      <c r="AS28" s="19">
        <v>350</v>
      </c>
      <c r="AT28" s="19">
        <v>313</v>
      </c>
      <c r="AU28" s="19">
        <v>295</v>
      </c>
      <c r="AV28" s="19">
        <v>390</v>
      </c>
      <c r="AW28" s="19">
        <v>332</v>
      </c>
      <c r="AX28" s="19">
        <v>387</v>
      </c>
      <c r="AY28" s="19">
        <v>333</v>
      </c>
      <c r="AZ28" s="19">
        <v>406</v>
      </c>
      <c r="BA28" s="19">
        <v>296</v>
      </c>
    </row>
    <row r="29" spans="1:53" ht="12.75">
      <c r="A29" s="4">
        <v>21</v>
      </c>
      <c r="B29" s="19">
        <v>338</v>
      </c>
      <c r="C29" s="19">
        <v>695</v>
      </c>
      <c r="D29" s="19">
        <v>779</v>
      </c>
      <c r="E29" s="19">
        <v>987</v>
      </c>
      <c r="F29" s="19">
        <v>866</v>
      </c>
      <c r="G29" s="19">
        <v>515</v>
      </c>
      <c r="H29" s="19">
        <v>690</v>
      </c>
      <c r="I29" s="19">
        <v>837</v>
      </c>
      <c r="J29" s="19">
        <v>874</v>
      </c>
      <c r="K29" s="19">
        <v>821</v>
      </c>
      <c r="L29" s="19">
        <v>859</v>
      </c>
      <c r="M29" s="19">
        <v>999</v>
      </c>
      <c r="N29" s="19">
        <v>868</v>
      </c>
      <c r="O29" s="19">
        <v>681</v>
      </c>
      <c r="P29" s="19">
        <v>968</v>
      </c>
      <c r="Q29" s="19">
        <v>853</v>
      </c>
      <c r="R29" s="19">
        <v>632</v>
      </c>
      <c r="S29" s="19">
        <v>776</v>
      </c>
      <c r="T29" s="19">
        <f>110+316+471</f>
        <v>897</v>
      </c>
      <c r="U29" s="19">
        <v>1033</v>
      </c>
      <c r="V29" s="19">
        <v>816</v>
      </c>
      <c r="W29" s="19">
        <v>705</v>
      </c>
      <c r="X29" s="19">
        <v>919</v>
      </c>
      <c r="Y29" s="19">
        <v>1279</v>
      </c>
      <c r="Z29" s="19">
        <v>1439</v>
      </c>
      <c r="AA29" s="19">
        <v>900</v>
      </c>
      <c r="AB29" s="19">
        <v>808</v>
      </c>
      <c r="AC29" s="19">
        <v>999</v>
      </c>
      <c r="AD29" s="19">
        <v>1237</v>
      </c>
      <c r="AE29" s="19">
        <v>1100</v>
      </c>
      <c r="AF29" s="19">
        <v>755</v>
      </c>
      <c r="AG29" s="19">
        <v>893</v>
      </c>
      <c r="AH29" s="19">
        <v>834</v>
      </c>
      <c r="AI29" s="19">
        <v>832</v>
      </c>
      <c r="AJ29" s="19">
        <v>789</v>
      </c>
      <c r="AK29" s="19">
        <v>816</v>
      </c>
      <c r="AL29" s="19">
        <v>804</v>
      </c>
      <c r="AM29" s="19">
        <v>757</v>
      </c>
      <c r="AN29" s="19">
        <v>807</v>
      </c>
      <c r="AO29" s="19">
        <v>684</v>
      </c>
      <c r="AP29" s="19">
        <v>717</v>
      </c>
      <c r="AQ29" s="19">
        <v>668</v>
      </c>
      <c r="AR29" s="19">
        <v>711</v>
      </c>
      <c r="AS29" s="19">
        <v>557</v>
      </c>
      <c r="AT29" s="19">
        <v>577</v>
      </c>
      <c r="AU29" s="19">
        <v>518</v>
      </c>
      <c r="AV29" s="19">
        <v>658</v>
      </c>
      <c r="AW29" s="19">
        <v>676</v>
      </c>
      <c r="AX29" s="19">
        <v>776</v>
      </c>
      <c r="AY29" s="19">
        <v>658</v>
      </c>
      <c r="AZ29" s="19">
        <v>820</v>
      </c>
      <c r="BA29" s="19">
        <v>476</v>
      </c>
    </row>
    <row r="30" spans="1:53" ht="12.75">
      <c r="A30" s="4">
        <v>22</v>
      </c>
      <c r="B30" s="19">
        <v>454</v>
      </c>
      <c r="C30" s="19">
        <v>954</v>
      </c>
      <c r="D30" s="19">
        <v>1105</v>
      </c>
      <c r="E30" s="19">
        <v>1322</v>
      </c>
      <c r="F30" s="19">
        <v>1161</v>
      </c>
      <c r="G30" s="19">
        <v>801</v>
      </c>
      <c r="H30" s="19">
        <v>957</v>
      </c>
      <c r="I30" s="19">
        <v>1199</v>
      </c>
      <c r="J30" s="19">
        <v>1187</v>
      </c>
      <c r="K30" s="19">
        <v>1132</v>
      </c>
      <c r="L30" s="19">
        <v>1187</v>
      </c>
      <c r="M30" s="19">
        <v>1286</v>
      </c>
      <c r="N30" s="19">
        <v>1053</v>
      </c>
      <c r="O30" s="19">
        <v>1017</v>
      </c>
      <c r="P30" s="19">
        <v>1392</v>
      </c>
      <c r="Q30" s="19">
        <v>1253</v>
      </c>
      <c r="R30" s="19">
        <v>979</v>
      </c>
      <c r="S30" s="19">
        <v>1083</v>
      </c>
      <c r="T30" s="19">
        <f>411+297+371</f>
        <v>1079</v>
      </c>
      <c r="U30" s="19">
        <v>1270</v>
      </c>
      <c r="V30" s="19">
        <v>1055</v>
      </c>
      <c r="W30" s="19">
        <v>791</v>
      </c>
      <c r="X30" s="19">
        <v>992</v>
      </c>
      <c r="Y30" s="19">
        <v>1259</v>
      </c>
      <c r="Z30" s="19">
        <v>1432</v>
      </c>
      <c r="AA30" s="19">
        <v>981</v>
      </c>
      <c r="AB30" s="19">
        <v>898</v>
      </c>
      <c r="AC30" s="19">
        <v>1082</v>
      </c>
      <c r="AD30" s="19">
        <v>1225</v>
      </c>
      <c r="AE30" s="19">
        <v>1175</v>
      </c>
      <c r="AF30" s="19">
        <v>819</v>
      </c>
      <c r="AG30" s="19">
        <v>1060</v>
      </c>
      <c r="AH30" s="19">
        <v>1045</v>
      </c>
      <c r="AI30" s="19">
        <v>1013</v>
      </c>
      <c r="AJ30" s="19">
        <v>916</v>
      </c>
      <c r="AK30" s="19">
        <v>898</v>
      </c>
      <c r="AL30" s="19">
        <v>1017</v>
      </c>
      <c r="AM30" s="19">
        <v>1016</v>
      </c>
      <c r="AN30" s="19">
        <v>1193</v>
      </c>
      <c r="AO30" s="19">
        <v>701</v>
      </c>
      <c r="AP30" s="19">
        <v>865</v>
      </c>
      <c r="AQ30" s="19">
        <v>843</v>
      </c>
      <c r="AR30" s="19">
        <v>950</v>
      </c>
      <c r="AS30" s="19">
        <v>857</v>
      </c>
      <c r="AT30" s="19">
        <v>799</v>
      </c>
      <c r="AU30" s="19">
        <v>768</v>
      </c>
      <c r="AV30" s="19">
        <v>1022</v>
      </c>
      <c r="AW30" s="19">
        <v>883</v>
      </c>
      <c r="AX30" s="19">
        <v>1025</v>
      </c>
      <c r="AY30" s="19">
        <v>931</v>
      </c>
      <c r="AZ30" s="19">
        <v>1169</v>
      </c>
      <c r="BA30" s="19">
        <v>726</v>
      </c>
    </row>
    <row r="31" spans="1:53" ht="12.75">
      <c r="A31" s="7">
        <v>23</v>
      </c>
      <c r="B31" s="20">
        <v>678</v>
      </c>
      <c r="C31" s="20">
        <v>1403</v>
      </c>
      <c r="D31" s="20">
        <v>1634</v>
      </c>
      <c r="E31" s="20">
        <v>1792</v>
      </c>
      <c r="F31" s="20">
        <v>1686</v>
      </c>
      <c r="G31" s="20">
        <v>1086</v>
      </c>
      <c r="H31" s="20">
        <v>1384</v>
      </c>
      <c r="I31" s="20">
        <v>1519</v>
      </c>
      <c r="J31" s="20">
        <v>1578</v>
      </c>
      <c r="K31" s="20">
        <v>1640</v>
      </c>
      <c r="L31" s="20">
        <v>1688</v>
      </c>
      <c r="M31" s="20">
        <v>1727</v>
      </c>
      <c r="N31" s="20">
        <v>1523</v>
      </c>
      <c r="O31" s="20">
        <v>1478</v>
      </c>
      <c r="P31" s="20">
        <v>1931</v>
      </c>
      <c r="Q31" s="20">
        <v>1694</v>
      </c>
      <c r="R31" s="20">
        <v>1338</v>
      </c>
      <c r="S31" s="20">
        <v>1539</v>
      </c>
      <c r="T31" s="20">
        <f>132+100+166+85+28+130+58+76+165+240+193+200</f>
        <v>1573</v>
      </c>
      <c r="U31" s="20">
        <v>1745</v>
      </c>
      <c r="V31" s="20">
        <v>1452</v>
      </c>
      <c r="W31" s="20">
        <v>1004</v>
      </c>
      <c r="X31" s="20">
        <v>1385</v>
      </c>
      <c r="Y31" s="20">
        <v>1923</v>
      </c>
      <c r="Z31" s="20">
        <v>2158</v>
      </c>
      <c r="AA31" s="20">
        <v>1302</v>
      </c>
      <c r="AB31" s="20">
        <v>1355</v>
      </c>
      <c r="AC31" s="20">
        <v>1649</v>
      </c>
      <c r="AD31" s="20">
        <v>1893</v>
      </c>
      <c r="AE31" s="20">
        <v>1797</v>
      </c>
      <c r="AF31" s="20">
        <v>1248</v>
      </c>
      <c r="AG31" s="20">
        <v>1592</v>
      </c>
      <c r="AH31" s="20">
        <v>1515</v>
      </c>
      <c r="AI31" s="20">
        <v>1509</v>
      </c>
      <c r="AJ31" s="20">
        <v>1265</v>
      </c>
      <c r="AK31" s="20">
        <v>1260</v>
      </c>
      <c r="AL31" s="20">
        <v>1407</v>
      </c>
      <c r="AM31" s="20">
        <v>1266</v>
      </c>
      <c r="AN31" s="20">
        <v>1384</v>
      </c>
      <c r="AO31" s="20">
        <v>962</v>
      </c>
      <c r="AP31" s="20">
        <v>1119</v>
      </c>
      <c r="AQ31" s="20">
        <v>1086</v>
      </c>
      <c r="AR31" s="20">
        <v>1337</v>
      </c>
      <c r="AS31" s="20">
        <v>1208</v>
      </c>
      <c r="AT31" s="20">
        <v>1064</v>
      </c>
      <c r="AU31" s="20">
        <v>1020</v>
      </c>
      <c r="AV31" s="20">
        <v>1249</v>
      </c>
      <c r="AW31" s="20">
        <v>1151</v>
      </c>
      <c r="AX31" s="20">
        <v>1332</v>
      </c>
      <c r="AY31" s="20">
        <v>1238</v>
      </c>
      <c r="AZ31" s="20">
        <v>1507</v>
      </c>
      <c r="BA31" s="20">
        <v>895</v>
      </c>
    </row>
    <row r="32" spans="1:53" ht="13.5" thickBot="1">
      <c r="A32" s="10">
        <v>24</v>
      </c>
      <c r="B32" s="21">
        <v>449</v>
      </c>
      <c r="C32" s="21">
        <v>750</v>
      </c>
      <c r="D32" s="21">
        <v>918</v>
      </c>
      <c r="E32" s="21">
        <v>1109</v>
      </c>
      <c r="F32" s="21">
        <v>1000</v>
      </c>
      <c r="G32" s="21">
        <v>656</v>
      </c>
      <c r="H32" s="21">
        <v>830</v>
      </c>
      <c r="I32" s="21">
        <v>950</v>
      </c>
      <c r="J32" s="21">
        <v>944</v>
      </c>
      <c r="K32" s="21">
        <v>964</v>
      </c>
      <c r="L32" s="21">
        <v>962</v>
      </c>
      <c r="M32" s="21">
        <v>1118</v>
      </c>
      <c r="N32" s="21">
        <v>955</v>
      </c>
      <c r="O32" s="21">
        <v>887</v>
      </c>
      <c r="P32" s="21">
        <v>1217</v>
      </c>
      <c r="Q32" s="21">
        <v>1074</v>
      </c>
      <c r="R32" s="21">
        <v>853</v>
      </c>
      <c r="S32" s="21">
        <v>1046</v>
      </c>
      <c r="T32" s="21">
        <f>40+625+72+220+176</f>
        <v>1133</v>
      </c>
      <c r="U32" s="21">
        <v>1159</v>
      </c>
      <c r="V32" s="21">
        <v>915</v>
      </c>
      <c r="W32" s="21">
        <v>682</v>
      </c>
      <c r="X32" s="21">
        <v>973</v>
      </c>
      <c r="Y32" s="21">
        <v>1185</v>
      </c>
      <c r="Z32" s="21">
        <v>1383</v>
      </c>
      <c r="AA32" s="21">
        <v>835</v>
      </c>
      <c r="AB32" s="21">
        <v>887</v>
      </c>
      <c r="AC32" s="21">
        <v>1142</v>
      </c>
      <c r="AD32" s="21">
        <v>1178</v>
      </c>
      <c r="AE32" s="21">
        <v>1155</v>
      </c>
      <c r="AF32" s="21">
        <v>795</v>
      </c>
      <c r="AG32" s="21">
        <v>959</v>
      </c>
      <c r="AH32" s="21">
        <v>899</v>
      </c>
      <c r="AI32" s="21">
        <v>890</v>
      </c>
      <c r="AJ32" s="21">
        <v>843</v>
      </c>
      <c r="AK32" s="21">
        <v>780</v>
      </c>
      <c r="AL32" s="21">
        <v>841</v>
      </c>
      <c r="AM32" s="21">
        <v>852</v>
      </c>
      <c r="AN32" s="21">
        <v>814</v>
      </c>
      <c r="AO32" s="21">
        <v>601</v>
      </c>
      <c r="AP32" s="21">
        <v>627</v>
      </c>
      <c r="AQ32" s="21">
        <v>620</v>
      </c>
      <c r="AR32" s="21">
        <v>666</v>
      </c>
      <c r="AS32" s="21">
        <v>637</v>
      </c>
      <c r="AT32" s="21">
        <v>601</v>
      </c>
      <c r="AU32" s="21">
        <v>522</v>
      </c>
      <c r="AV32" s="21">
        <v>638</v>
      </c>
      <c r="AW32" s="21">
        <v>600</v>
      </c>
      <c r="AX32" s="21">
        <v>792</v>
      </c>
      <c r="AY32" s="21">
        <v>657</v>
      </c>
      <c r="AZ32" s="21">
        <v>738</v>
      </c>
      <c r="BA32" s="21">
        <v>425</v>
      </c>
    </row>
    <row r="33" spans="1:53" ht="13.5" thickTop="1">
      <c r="A33" s="15" t="s">
        <v>1</v>
      </c>
      <c r="B33" s="15">
        <f aca="true" t="shared" si="0" ref="B33:AL33">SUM(B8:B32)</f>
        <v>6914</v>
      </c>
      <c r="C33" s="15">
        <f t="shared" si="0"/>
        <v>12723</v>
      </c>
      <c r="D33" s="15">
        <f t="shared" si="0"/>
        <v>13795</v>
      </c>
      <c r="E33" s="15">
        <f t="shared" si="0"/>
        <v>16483</v>
      </c>
      <c r="F33" s="15">
        <f t="shared" si="0"/>
        <v>14764</v>
      </c>
      <c r="G33" s="15">
        <f t="shared" si="0"/>
        <v>9567</v>
      </c>
      <c r="H33" s="15">
        <f t="shared" si="0"/>
        <v>12585</v>
      </c>
      <c r="I33" s="15">
        <f t="shared" si="0"/>
        <v>13663</v>
      </c>
      <c r="J33" s="15">
        <f t="shared" si="0"/>
        <v>12697</v>
      </c>
      <c r="K33" s="15">
        <f t="shared" si="0"/>
        <v>13011</v>
      </c>
      <c r="L33" s="15">
        <f t="shared" si="0"/>
        <v>13964</v>
      </c>
      <c r="M33" s="15">
        <f t="shared" si="0"/>
        <v>14885</v>
      </c>
      <c r="N33" s="15">
        <f t="shared" si="0"/>
        <v>13288</v>
      </c>
      <c r="O33" s="15">
        <f t="shared" si="0"/>
        <v>11941</v>
      </c>
      <c r="P33" s="15">
        <f t="shared" si="0"/>
        <v>14762</v>
      </c>
      <c r="Q33" s="15">
        <f t="shared" si="0"/>
        <v>14119</v>
      </c>
      <c r="R33" s="15">
        <f t="shared" si="0"/>
        <v>10292</v>
      </c>
      <c r="S33" s="15">
        <f t="shared" si="0"/>
        <v>12481</v>
      </c>
      <c r="T33" s="15">
        <f t="shared" si="0"/>
        <v>12760</v>
      </c>
      <c r="U33" s="15">
        <f t="shared" si="0"/>
        <v>13721</v>
      </c>
      <c r="V33" s="15">
        <f t="shared" si="0"/>
        <v>12445</v>
      </c>
      <c r="W33" s="15">
        <f t="shared" si="0"/>
        <v>9486</v>
      </c>
      <c r="X33" s="15">
        <f t="shared" si="0"/>
        <v>12435</v>
      </c>
      <c r="Y33" s="15">
        <f t="shared" si="0"/>
        <v>14638</v>
      </c>
      <c r="Z33" s="15">
        <f t="shared" si="0"/>
        <v>17630</v>
      </c>
      <c r="AA33" s="15">
        <f t="shared" si="0"/>
        <v>11341</v>
      </c>
      <c r="AB33" s="15">
        <f t="shared" si="0"/>
        <v>11173</v>
      </c>
      <c r="AC33" s="15">
        <f t="shared" si="0"/>
        <v>13530</v>
      </c>
      <c r="AD33" s="15">
        <f t="shared" si="0"/>
        <v>14609</v>
      </c>
      <c r="AE33" s="15">
        <f t="shared" si="0"/>
        <v>15331</v>
      </c>
      <c r="AF33" s="15">
        <f t="shared" si="0"/>
        <v>11581</v>
      </c>
      <c r="AG33" s="15">
        <f t="shared" si="0"/>
        <v>12684</v>
      </c>
      <c r="AH33" s="15">
        <f t="shared" si="0"/>
        <v>11719</v>
      </c>
      <c r="AI33" s="15">
        <f t="shared" si="0"/>
        <v>11817</v>
      </c>
      <c r="AJ33" s="15">
        <f t="shared" si="0"/>
        <v>11032</v>
      </c>
      <c r="AK33" s="15">
        <f t="shared" si="0"/>
        <v>10641</v>
      </c>
      <c r="AL33" s="15">
        <f t="shared" si="0"/>
        <v>11283</v>
      </c>
      <c r="AM33" s="15">
        <f aca="true" t="shared" si="1" ref="AM33:AU33">SUM(AM8:AM32)</f>
        <v>10658</v>
      </c>
      <c r="AN33" s="15">
        <f t="shared" si="1"/>
        <v>12185</v>
      </c>
      <c r="AO33" s="15">
        <f t="shared" si="1"/>
        <v>8480</v>
      </c>
      <c r="AP33" s="15">
        <f t="shared" si="1"/>
        <v>9873</v>
      </c>
      <c r="AQ33" s="15">
        <f t="shared" si="1"/>
        <v>9793</v>
      </c>
      <c r="AR33" s="15">
        <f t="shared" si="1"/>
        <v>10506</v>
      </c>
      <c r="AS33" s="15">
        <f t="shared" si="1"/>
        <v>9942</v>
      </c>
      <c r="AT33" s="15">
        <f t="shared" si="1"/>
        <v>9403</v>
      </c>
      <c r="AU33" s="15">
        <f t="shared" si="1"/>
        <v>8885</v>
      </c>
      <c r="AV33" s="15">
        <f aca="true" t="shared" si="2" ref="AV33:BA33">SUM(AV8:AV32)</f>
        <v>10939</v>
      </c>
      <c r="AW33" s="15">
        <f t="shared" si="2"/>
        <v>10117</v>
      </c>
      <c r="AX33" s="15">
        <f t="shared" si="2"/>
        <v>11506</v>
      </c>
      <c r="AY33" s="15">
        <f t="shared" si="2"/>
        <v>10456</v>
      </c>
      <c r="AZ33" s="15">
        <f t="shared" si="2"/>
        <v>13016</v>
      </c>
      <c r="BA33" s="15">
        <f t="shared" si="2"/>
        <v>9480</v>
      </c>
    </row>
    <row r="35" ht="12.75">
      <c r="A35" s="16" t="s">
        <v>137</v>
      </c>
    </row>
    <row r="36" ht="12.75">
      <c r="A36" s="16" t="s">
        <v>140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81"/>
  <sheetViews>
    <sheetView zoomScalePageLayoutView="0" workbookViewId="0" topLeftCell="P1">
      <selection activeCell="A41" sqref="A41"/>
    </sheetView>
  </sheetViews>
  <sheetFormatPr defaultColWidth="9.140625" defaultRowHeight="12.75"/>
  <cols>
    <col min="2" max="2" width="21.28125" style="0" hidden="1" customWidth="1"/>
    <col min="3" max="3" width="19.8515625" style="0" hidden="1" customWidth="1"/>
    <col min="4" max="5" width="21.140625" style="0" hidden="1" customWidth="1"/>
    <col min="6" max="6" width="21.140625" style="0" bestFit="1" customWidth="1"/>
    <col min="7" max="8" width="17.57421875" style="0" bestFit="1" customWidth="1"/>
    <col min="9" max="9" width="18.28125" style="0" customWidth="1"/>
    <col min="10" max="10" width="18.8515625" style="0" bestFit="1" customWidth="1"/>
    <col min="11" max="11" width="18.8515625" style="0" customWidth="1"/>
    <col min="12" max="12" width="18.7109375" style="0" bestFit="1" customWidth="1"/>
    <col min="13" max="15" width="20.00390625" style="0" bestFit="1" customWidth="1"/>
    <col min="16" max="16" width="15.421875" style="0" bestFit="1" customWidth="1"/>
    <col min="17" max="19" width="16.7109375" style="0" bestFit="1" customWidth="1"/>
    <col min="20" max="20" width="13.8515625" style="0" bestFit="1" customWidth="1"/>
    <col min="21" max="23" width="15.140625" style="0" bestFit="1" customWidth="1"/>
    <col min="24" max="24" width="13.421875" style="0" bestFit="1" customWidth="1"/>
    <col min="25" max="28" width="14.7109375" style="0" bestFit="1" customWidth="1"/>
    <col min="29" max="32" width="15.28125" style="0" bestFit="1" customWidth="1"/>
    <col min="33" max="33" width="14.7109375" style="0" customWidth="1"/>
    <col min="34" max="34" width="15.421875" style="0" customWidth="1"/>
    <col min="35" max="36" width="14.57421875" style="0" bestFit="1" customWidth="1"/>
    <col min="37" max="37" width="15.8515625" style="0" customWidth="1"/>
    <col min="38" max="38" width="16.421875" style="0" bestFit="1" customWidth="1"/>
    <col min="39" max="40" width="17.8515625" style="0" bestFit="1" customWidth="1"/>
    <col min="41" max="42" width="20.7109375" style="0" bestFit="1" customWidth="1"/>
    <col min="43" max="45" width="22.140625" style="0" bestFit="1" customWidth="1"/>
    <col min="46" max="47" width="17.57421875" style="0" bestFit="1" customWidth="1"/>
    <col min="48" max="50" width="18.8515625" style="0" bestFit="1" customWidth="1"/>
    <col min="51" max="51" width="20.00390625" style="0" bestFit="1" customWidth="1"/>
    <col min="52" max="54" width="21.28125" style="0" bestFit="1" customWidth="1"/>
    <col min="55" max="55" width="19.8515625" style="0" bestFit="1" customWidth="1"/>
    <col min="56" max="57" width="21.140625" style="0" bestFit="1" customWidth="1"/>
    <col min="58" max="59" width="17.57421875" style="0" bestFit="1" customWidth="1"/>
    <col min="60" max="62" width="18.8515625" style="0" bestFit="1" customWidth="1"/>
    <col min="63" max="63" width="18.7109375" style="0" bestFit="1" customWidth="1"/>
    <col min="64" max="66" width="20.00390625" style="0" bestFit="1" customWidth="1"/>
    <col min="67" max="70" width="16.7109375" style="0" bestFit="1" customWidth="1"/>
    <col min="71" max="72" width="13.8515625" style="0" bestFit="1" customWidth="1"/>
    <col min="73" max="75" width="15.140625" style="0" bestFit="1" customWidth="1"/>
    <col min="76" max="76" width="13.421875" style="0" bestFit="1" customWidth="1"/>
    <col min="77" max="79" width="14.7109375" style="0" bestFit="1" customWidth="1"/>
    <col min="80" max="83" width="15.28125" style="0" bestFit="1" customWidth="1"/>
    <col min="84" max="84" width="13.28125" style="0" bestFit="1" customWidth="1"/>
    <col min="85" max="85" width="14.28125" style="0" customWidth="1"/>
    <col min="86" max="87" width="14.57421875" style="0" bestFit="1" customWidth="1"/>
    <col min="88" max="91" width="18.00390625" style="0" bestFit="1" customWidth="1"/>
    <col min="92" max="96" width="22.140625" style="0" bestFit="1" customWidth="1"/>
    <col min="97" max="97" width="23.00390625" style="0" bestFit="1" customWidth="1"/>
    <col min="98" max="100" width="18.8515625" style="0" bestFit="1" customWidth="1"/>
    <col min="101" max="104" width="22.28125" style="0" bestFit="1" customWidth="1"/>
    <col min="105" max="105" width="21.421875" style="0" bestFit="1" customWidth="1"/>
    <col min="106" max="109" width="21.140625" style="0" bestFit="1" customWidth="1"/>
  </cols>
  <sheetData>
    <row r="1" ht="12.75">
      <c r="A1" s="16" t="s">
        <v>231</v>
      </c>
    </row>
    <row r="2" spans="11:15" ht="12.75">
      <c r="K2" s="16" t="s">
        <v>135</v>
      </c>
      <c r="L2" s="16"/>
      <c r="M2" s="16"/>
      <c r="N2" s="16"/>
      <c r="O2" s="16"/>
    </row>
    <row r="3" spans="1:9" s="16" customFormat="1" ht="12.75">
      <c r="A3" s="15"/>
      <c r="I3" s="16" t="s">
        <v>136</v>
      </c>
    </row>
    <row r="4" s="16" customFormat="1" ht="12.75"/>
    <row r="5" s="16" customFormat="1" ht="12.75">
      <c r="A5" s="16" t="s">
        <v>427</v>
      </c>
    </row>
    <row r="6" s="16" customFormat="1" ht="12.75">
      <c r="A6" s="16" t="s">
        <v>428</v>
      </c>
    </row>
    <row r="8" spans="1:122" s="37" customFormat="1" ht="13.5" thickBot="1">
      <c r="A8" s="41" t="s">
        <v>0</v>
      </c>
      <c r="B8" s="72" t="s">
        <v>478</v>
      </c>
      <c r="C8" s="72" t="s">
        <v>479</v>
      </c>
      <c r="D8" s="72" t="s">
        <v>480</v>
      </c>
      <c r="E8" s="72" t="s">
        <v>481</v>
      </c>
      <c r="F8" s="72" t="s">
        <v>482</v>
      </c>
      <c r="G8" s="72" t="s">
        <v>483</v>
      </c>
      <c r="H8" s="72" t="s">
        <v>484</v>
      </c>
      <c r="I8" s="72" t="s">
        <v>485</v>
      </c>
      <c r="J8" s="72" t="s">
        <v>486</v>
      </c>
      <c r="K8" s="72" t="s">
        <v>487</v>
      </c>
      <c r="L8" s="72" t="s">
        <v>488</v>
      </c>
      <c r="M8" s="72" t="s">
        <v>489</v>
      </c>
      <c r="N8" s="72" t="s">
        <v>490</v>
      </c>
      <c r="O8" s="72" t="s">
        <v>491</v>
      </c>
      <c r="P8" s="72" t="s">
        <v>492</v>
      </c>
      <c r="Q8" s="72" t="s">
        <v>493</v>
      </c>
      <c r="R8" s="72" t="s">
        <v>494</v>
      </c>
      <c r="S8" s="72" t="s">
        <v>495</v>
      </c>
      <c r="T8" s="72" t="s">
        <v>496</v>
      </c>
      <c r="U8" s="72" t="s">
        <v>497</v>
      </c>
      <c r="V8" s="72" t="s">
        <v>498</v>
      </c>
      <c r="W8" s="72" t="s">
        <v>499</v>
      </c>
      <c r="X8" s="72" t="s">
        <v>500</v>
      </c>
      <c r="Y8" s="72" t="s">
        <v>501</v>
      </c>
      <c r="Z8" s="72" t="s">
        <v>502</v>
      </c>
      <c r="AA8" s="72" t="s">
        <v>503</v>
      </c>
      <c r="AB8" s="72" t="s">
        <v>504</v>
      </c>
      <c r="AC8" s="72" t="s">
        <v>505</v>
      </c>
      <c r="AD8" s="72" t="s">
        <v>506</v>
      </c>
      <c r="AE8" s="72" t="s">
        <v>507</v>
      </c>
      <c r="AF8" s="72" t="s">
        <v>508</v>
      </c>
      <c r="AG8" s="72" t="s">
        <v>509</v>
      </c>
      <c r="AH8" s="72" t="s">
        <v>510</v>
      </c>
      <c r="AI8" s="72" t="s">
        <v>511</v>
      </c>
      <c r="AJ8" s="72" t="s">
        <v>512</v>
      </c>
      <c r="AK8" s="72" t="s">
        <v>513</v>
      </c>
      <c r="AL8" s="72" t="s">
        <v>514</v>
      </c>
      <c r="AM8" s="72" t="s">
        <v>515</v>
      </c>
      <c r="AN8" s="72" t="s">
        <v>516</v>
      </c>
      <c r="AO8" s="72" t="s">
        <v>517</v>
      </c>
      <c r="AP8" s="72" t="s">
        <v>518</v>
      </c>
      <c r="AQ8" s="72" t="s">
        <v>519</v>
      </c>
      <c r="AR8" s="72" t="s">
        <v>520</v>
      </c>
      <c r="AS8" s="72" t="s">
        <v>521</v>
      </c>
      <c r="AT8" s="72" t="s">
        <v>522</v>
      </c>
      <c r="AU8" s="72" t="s">
        <v>523</v>
      </c>
      <c r="AV8" s="72" t="s">
        <v>524</v>
      </c>
      <c r="AW8" s="72" t="s">
        <v>525</v>
      </c>
      <c r="AX8" s="72" t="s">
        <v>526</v>
      </c>
      <c r="AY8" s="72" t="s">
        <v>527</v>
      </c>
      <c r="AZ8" s="72" t="s">
        <v>528</v>
      </c>
      <c r="BA8" s="72" t="s">
        <v>529</v>
      </c>
      <c r="BB8" s="72" t="s">
        <v>530</v>
      </c>
      <c r="BC8" s="72" t="s">
        <v>531</v>
      </c>
      <c r="BD8" s="72" t="s">
        <v>532</v>
      </c>
      <c r="BE8" s="72" t="s">
        <v>533</v>
      </c>
      <c r="BF8" s="72" t="s">
        <v>534</v>
      </c>
      <c r="BG8" s="72" t="s">
        <v>535</v>
      </c>
      <c r="BH8" s="72" t="s">
        <v>536</v>
      </c>
      <c r="BI8" s="72" t="s">
        <v>537</v>
      </c>
      <c r="BJ8" s="72" t="s">
        <v>538</v>
      </c>
      <c r="BK8" s="72" t="s">
        <v>539</v>
      </c>
      <c r="BL8" s="72" t="s">
        <v>540</v>
      </c>
      <c r="BM8" s="72" t="s">
        <v>541</v>
      </c>
      <c r="BN8" s="72" t="s">
        <v>542</v>
      </c>
      <c r="BO8" s="72" t="s">
        <v>543</v>
      </c>
      <c r="BP8" s="72" t="s">
        <v>544</v>
      </c>
      <c r="BQ8" s="72" t="s">
        <v>545</v>
      </c>
      <c r="BR8" s="72" t="s">
        <v>546</v>
      </c>
      <c r="BS8" s="72" t="s">
        <v>547</v>
      </c>
      <c r="BT8" s="72" t="s">
        <v>548</v>
      </c>
      <c r="BU8" s="72" t="s">
        <v>549</v>
      </c>
      <c r="BV8" s="72" t="s">
        <v>550</v>
      </c>
      <c r="BW8" s="72" t="s">
        <v>551</v>
      </c>
      <c r="BX8" s="72" t="s">
        <v>552</v>
      </c>
      <c r="BY8" s="72" t="s">
        <v>553</v>
      </c>
      <c r="BZ8" s="72" t="s">
        <v>554</v>
      </c>
      <c r="CA8" s="72" t="s">
        <v>555</v>
      </c>
      <c r="CB8" s="72" t="s">
        <v>556</v>
      </c>
      <c r="CC8" s="72" t="s">
        <v>557</v>
      </c>
      <c r="CD8" s="72" t="s">
        <v>558</v>
      </c>
      <c r="CE8" s="72" t="s">
        <v>559</v>
      </c>
      <c r="CF8" s="72" t="s">
        <v>560</v>
      </c>
      <c r="CG8" s="72" t="s">
        <v>561</v>
      </c>
      <c r="CH8" s="72" t="s">
        <v>562</v>
      </c>
      <c r="CI8" s="72" t="s">
        <v>563</v>
      </c>
      <c r="CJ8" s="72" t="s">
        <v>564</v>
      </c>
      <c r="CK8" s="72" t="s">
        <v>565</v>
      </c>
      <c r="CL8" s="72" t="s">
        <v>566</v>
      </c>
      <c r="CM8" s="72" t="s">
        <v>567</v>
      </c>
      <c r="CN8" s="72" t="s">
        <v>568</v>
      </c>
      <c r="CO8" s="72" t="s">
        <v>569</v>
      </c>
      <c r="CP8" s="72" t="s">
        <v>571</v>
      </c>
      <c r="CQ8" s="72" t="s">
        <v>572</v>
      </c>
      <c r="CR8" s="72" t="s">
        <v>573</v>
      </c>
      <c r="CS8" s="72" t="s">
        <v>574</v>
      </c>
      <c r="CT8" s="72" t="s">
        <v>575</v>
      </c>
      <c r="CU8" s="72" t="s">
        <v>576</v>
      </c>
      <c r="CV8" s="72" t="s">
        <v>577</v>
      </c>
      <c r="CW8" s="72" t="s">
        <v>579</v>
      </c>
      <c r="CX8" s="72" t="s">
        <v>580</v>
      </c>
      <c r="CY8" s="72" t="s">
        <v>581</v>
      </c>
      <c r="CZ8" s="72" t="s">
        <v>578</v>
      </c>
      <c r="DA8" s="72" t="s">
        <v>582</v>
      </c>
      <c r="DB8" s="72" t="s">
        <v>583</v>
      </c>
      <c r="DC8" s="72" t="s">
        <v>584</v>
      </c>
      <c r="DD8" s="72" t="s">
        <v>585</v>
      </c>
      <c r="DE8" s="72" t="s">
        <v>586</v>
      </c>
      <c r="DF8" s="34"/>
      <c r="DG8" s="34"/>
      <c r="DH8" s="34"/>
      <c r="DI8" s="34"/>
      <c r="DJ8" s="34"/>
      <c r="DK8" s="34"/>
      <c r="DL8" s="34"/>
      <c r="DM8" s="34"/>
      <c r="DN8" s="34"/>
      <c r="DO8" s="35"/>
      <c r="DP8" s="35"/>
      <c r="DQ8" s="35"/>
      <c r="DR8" s="34"/>
    </row>
    <row r="9" spans="1:122" s="37" customFormat="1" ht="12.75">
      <c r="A9" s="23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</row>
    <row r="10" spans="1:122" s="37" customFormat="1" ht="12.75">
      <c r="A10" s="1">
        <v>0</v>
      </c>
      <c r="B10" s="74">
        <v>534</v>
      </c>
      <c r="C10" s="74">
        <v>443</v>
      </c>
      <c r="D10" s="74">
        <v>369</v>
      </c>
      <c r="E10" s="74">
        <v>276</v>
      </c>
      <c r="F10" s="74">
        <v>348</v>
      </c>
      <c r="G10" s="74">
        <v>561</v>
      </c>
      <c r="H10" s="74">
        <v>490</v>
      </c>
      <c r="I10" s="74">
        <v>333</v>
      </c>
      <c r="J10" s="74">
        <v>346</v>
      </c>
      <c r="K10" s="74">
        <v>331</v>
      </c>
      <c r="L10" s="74">
        <v>260</v>
      </c>
      <c r="M10" s="74">
        <v>374</v>
      </c>
      <c r="N10" s="74">
        <v>385</v>
      </c>
      <c r="O10" s="74">
        <v>322</v>
      </c>
      <c r="P10" s="74">
        <v>235</v>
      </c>
      <c r="Q10" s="74">
        <v>274</v>
      </c>
      <c r="R10" s="74">
        <v>259</v>
      </c>
      <c r="S10" s="74">
        <v>282</v>
      </c>
      <c r="T10" s="74">
        <v>275</v>
      </c>
      <c r="U10" s="74">
        <v>224</v>
      </c>
      <c r="V10" s="74">
        <v>243</v>
      </c>
      <c r="W10" s="74">
        <v>187</v>
      </c>
      <c r="X10" s="74">
        <v>192</v>
      </c>
      <c r="Y10" s="74">
        <v>212</v>
      </c>
      <c r="Z10" s="74">
        <v>194</v>
      </c>
      <c r="AA10" s="74">
        <v>177</v>
      </c>
      <c r="AB10" s="74">
        <v>231</v>
      </c>
      <c r="AC10" s="74">
        <v>212</v>
      </c>
      <c r="AD10" s="74">
        <v>233</v>
      </c>
      <c r="AE10" s="74">
        <v>241</v>
      </c>
      <c r="AF10" s="74">
        <v>257</v>
      </c>
      <c r="AG10" s="74">
        <v>339</v>
      </c>
      <c r="AH10" s="74">
        <v>289</v>
      </c>
      <c r="AI10" s="74">
        <v>278</v>
      </c>
      <c r="AJ10" s="74">
        <v>328</v>
      </c>
      <c r="AK10" s="74">
        <v>293</v>
      </c>
      <c r="AL10" s="74">
        <v>203</v>
      </c>
      <c r="AM10" s="74">
        <v>239</v>
      </c>
      <c r="AN10" s="74">
        <v>225</v>
      </c>
      <c r="AO10" s="74">
        <v>206</v>
      </c>
      <c r="AP10" s="74">
        <v>173</v>
      </c>
      <c r="AQ10" s="74">
        <v>182</v>
      </c>
      <c r="AR10" s="74">
        <v>194</v>
      </c>
      <c r="AS10" s="74">
        <v>206</v>
      </c>
      <c r="AT10" s="74">
        <v>193</v>
      </c>
      <c r="AU10" s="74">
        <v>205</v>
      </c>
      <c r="AV10" s="74">
        <v>206</v>
      </c>
      <c r="AW10" s="74">
        <v>194</v>
      </c>
      <c r="AX10" s="74">
        <v>207</v>
      </c>
      <c r="AY10" s="74">
        <v>188</v>
      </c>
      <c r="AZ10" s="74">
        <v>203</v>
      </c>
      <c r="BA10" s="74">
        <v>163</v>
      </c>
      <c r="BB10" s="74">
        <v>197</v>
      </c>
      <c r="BC10" s="74">
        <v>196</v>
      </c>
      <c r="BD10" s="74">
        <v>153</v>
      </c>
      <c r="BE10" s="74">
        <v>183</v>
      </c>
      <c r="BF10" s="74">
        <v>344</v>
      </c>
      <c r="BG10" s="74">
        <v>252</v>
      </c>
      <c r="BH10" s="74">
        <v>202</v>
      </c>
      <c r="BI10" s="74">
        <v>203</v>
      </c>
      <c r="BJ10" s="74">
        <v>221</v>
      </c>
      <c r="BK10" s="74">
        <v>192</v>
      </c>
      <c r="BL10" s="74">
        <v>191</v>
      </c>
      <c r="BM10" s="74">
        <v>180</v>
      </c>
      <c r="BN10" s="74">
        <v>186</v>
      </c>
      <c r="BO10" s="74">
        <v>173</v>
      </c>
      <c r="BP10" s="74">
        <v>173</v>
      </c>
      <c r="BQ10" s="74">
        <v>184</v>
      </c>
      <c r="BR10" s="74">
        <v>187</v>
      </c>
      <c r="BS10" s="74">
        <v>211</v>
      </c>
      <c r="BT10" s="74">
        <v>185</v>
      </c>
      <c r="BU10" s="74">
        <v>210</v>
      </c>
      <c r="BV10" s="74">
        <v>200</v>
      </c>
      <c r="BW10" s="74">
        <v>206</v>
      </c>
      <c r="BX10" s="74">
        <v>182</v>
      </c>
      <c r="BY10" s="74">
        <v>188</v>
      </c>
      <c r="BZ10" s="74">
        <v>221</v>
      </c>
      <c r="CA10" s="74">
        <v>219</v>
      </c>
      <c r="CB10" s="74">
        <v>246</v>
      </c>
      <c r="CC10" s="74">
        <v>225</v>
      </c>
      <c r="CD10" s="74">
        <v>188</v>
      </c>
      <c r="CE10" s="74">
        <v>218</v>
      </c>
      <c r="CF10" s="74">
        <v>261</v>
      </c>
      <c r="CG10" s="74">
        <v>279</v>
      </c>
      <c r="CH10" s="74">
        <v>203</v>
      </c>
      <c r="CI10" s="74">
        <v>230</v>
      </c>
      <c r="CJ10" s="53">
        <v>212</v>
      </c>
      <c r="CK10" s="53">
        <v>210</v>
      </c>
      <c r="CL10" s="53">
        <v>217</v>
      </c>
      <c r="CM10" s="53">
        <v>220</v>
      </c>
      <c r="CN10" s="53">
        <v>197</v>
      </c>
      <c r="CO10" s="53">
        <v>202</v>
      </c>
      <c r="CP10" s="53">
        <v>211</v>
      </c>
      <c r="CQ10" s="53">
        <v>191</v>
      </c>
      <c r="CR10" s="53">
        <v>178</v>
      </c>
      <c r="CS10" s="53">
        <v>216</v>
      </c>
      <c r="CT10" s="53">
        <v>191</v>
      </c>
      <c r="CU10" s="53">
        <v>198</v>
      </c>
      <c r="CV10" s="53">
        <v>211</v>
      </c>
      <c r="CW10" s="53">
        <v>180</v>
      </c>
      <c r="CX10" s="53">
        <v>192</v>
      </c>
      <c r="CY10" s="53">
        <v>235</v>
      </c>
      <c r="CZ10" s="53">
        <v>170</v>
      </c>
      <c r="DA10" s="53">
        <v>251</v>
      </c>
      <c r="DB10" s="53">
        <v>266</v>
      </c>
      <c r="DC10" s="53">
        <v>196</v>
      </c>
      <c r="DD10" s="53">
        <v>178</v>
      </c>
      <c r="DE10" s="53">
        <v>179</v>
      </c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</row>
    <row r="11" spans="1:122" s="37" customFormat="1" ht="12.75">
      <c r="A11" s="4">
        <v>1</v>
      </c>
      <c r="B11" s="94">
        <v>186</v>
      </c>
      <c r="C11" s="94">
        <v>163</v>
      </c>
      <c r="D11" s="94">
        <v>151</v>
      </c>
      <c r="E11" s="94">
        <v>120</v>
      </c>
      <c r="F11" s="94">
        <v>222</v>
      </c>
      <c r="G11" s="94">
        <v>263</v>
      </c>
      <c r="H11" s="94">
        <v>231</v>
      </c>
      <c r="I11" s="94">
        <v>175</v>
      </c>
      <c r="J11" s="94">
        <v>194</v>
      </c>
      <c r="K11" s="94">
        <v>179</v>
      </c>
      <c r="L11" s="94">
        <v>160</v>
      </c>
      <c r="M11" s="94">
        <v>155</v>
      </c>
      <c r="N11" s="94">
        <v>136</v>
      </c>
      <c r="O11" s="94">
        <v>162</v>
      </c>
      <c r="P11" s="94">
        <v>125</v>
      </c>
      <c r="Q11" s="94">
        <v>148</v>
      </c>
      <c r="R11" s="94">
        <v>120</v>
      </c>
      <c r="S11" s="94">
        <v>155</v>
      </c>
      <c r="T11" s="94">
        <v>169</v>
      </c>
      <c r="U11" s="94">
        <v>138</v>
      </c>
      <c r="V11" s="94">
        <v>146</v>
      </c>
      <c r="W11" s="94">
        <v>124</v>
      </c>
      <c r="X11" s="94">
        <v>211</v>
      </c>
      <c r="Y11" s="94">
        <v>126</v>
      </c>
      <c r="Z11" s="94">
        <v>152</v>
      </c>
      <c r="AA11" s="94">
        <v>122</v>
      </c>
      <c r="AB11" s="94">
        <v>225</v>
      </c>
      <c r="AC11" s="94">
        <v>196</v>
      </c>
      <c r="AD11" s="94">
        <v>203</v>
      </c>
      <c r="AE11" s="94">
        <v>154</v>
      </c>
      <c r="AF11" s="94">
        <v>157</v>
      </c>
      <c r="AG11" s="74">
        <v>173</v>
      </c>
      <c r="AH11" s="74">
        <v>149</v>
      </c>
      <c r="AI11" s="74">
        <v>140</v>
      </c>
      <c r="AJ11" s="74">
        <v>180</v>
      </c>
      <c r="AK11" s="74">
        <v>149</v>
      </c>
      <c r="AL11" s="74">
        <v>133</v>
      </c>
      <c r="AM11" s="74">
        <v>163</v>
      </c>
      <c r="AN11" s="74">
        <v>165</v>
      </c>
      <c r="AO11" s="74">
        <v>122</v>
      </c>
      <c r="AP11" s="74">
        <v>125</v>
      </c>
      <c r="AQ11" s="74">
        <v>128</v>
      </c>
      <c r="AR11" s="74">
        <v>137</v>
      </c>
      <c r="AS11" s="74">
        <v>128</v>
      </c>
      <c r="AT11" s="74">
        <v>177</v>
      </c>
      <c r="AU11" s="74">
        <v>134</v>
      </c>
      <c r="AV11" s="74">
        <v>151</v>
      </c>
      <c r="AW11" s="74">
        <v>121</v>
      </c>
      <c r="AX11" s="74">
        <v>156</v>
      </c>
      <c r="AY11" s="74">
        <v>163</v>
      </c>
      <c r="AZ11" s="74">
        <v>157</v>
      </c>
      <c r="BA11" s="74">
        <v>116</v>
      </c>
      <c r="BB11" s="74">
        <v>145</v>
      </c>
      <c r="BC11" s="74">
        <v>144</v>
      </c>
      <c r="BD11" s="74">
        <v>114</v>
      </c>
      <c r="BE11" s="74">
        <v>111</v>
      </c>
      <c r="BF11" s="74">
        <v>200</v>
      </c>
      <c r="BG11" s="74">
        <v>196</v>
      </c>
      <c r="BH11" s="74">
        <v>135</v>
      </c>
      <c r="BI11" s="74">
        <v>123</v>
      </c>
      <c r="BJ11" s="74">
        <v>137</v>
      </c>
      <c r="BK11" s="74">
        <v>93</v>
      </c>
      <c r="BL11" s="74">
        <v>99</v>
      </c>
      <c r="BM11" s="74">
        <v>102</v>
      </c>
      <c r="BN11" s="74">
        <v>122</v>
      </c>
      <c r="BO11" s="74">
        <v>118</v>
      </c>
      <c r="BP11" s="74">
        <v>111</v>
      </c>
      <c r="BQ11" s="74">
        <v>107</v>
      </c>
      <c r="BR11" s="74">
        <v>82</v>
      </c>
      <c r="BS11" s="74">
        <v>139</v>
      </c>
      <c r="BT11" s="74">
        <v>108</v>
      </c>
      <c r="BU11" s="74">
        <v>97</v>
      </c>
      <c r="BV11" s="74">
        <v>112</v>
      </c>
      <c r="BW11" s="74">
        <v>140</v>
      </c>
      <c r="BX11" s="74">
        <v>104</v>
      </c>
      <c r="BY11" s="74">
        <v>101</v>
      </c>
      <c r="BZ11" s="74">
        <v>106</v>
      </c>
      <c r="CA11" s="74">
        <v>146</v>
      </c>
      <c r="CB11" s="74">
        <v>193</v>
      </c>
      <c r="CC11" s="74">
        <v>153</v>
      </c>
      <c r="CD11" s="74">
        <v>145</v>
      </c>
      <c r="CE11" s="74">
        <v>134</v>
      </c>
      <c r="CF11" s="74">
        <v>154</v>
      </c>
      <c r="CG11" s="74">
        <v>144</v>
      </c>
      <c r="CH11" s="74">
        <v>135</v>
      </c>
      <c r="CI11" s="74">
        <v>108</v>
      </c>
      <c r="CJ11" s="53">
        <v>125</v>
      </c>
      <c r="CK11" s="53">
        <v>127</v>
      </c>
      <c r="CL11" s="53">
        <v>114</v>
      </c>
      <c r="CM11" s="53">
        <v>129</v>
      </c>
      <c r="CN11" s="53">
        <v>107</v>
      </c>
      <c r="CO11" s="53">
        <v>136</v>
      </c>
      <c r="CP11" s="53">
        <v>105</v>
      </c>
      <c r="CQ11" s="53">
        <v>122</v>
      </c>
      <c r="CR11" s="53">
        <v>131</v>
      </c>
      <c r="CS11" s="53">
        <v>154</v>
      </c>
      <c r="CT11" s="53">
        <v>126</v>
      </c>
      <c r="CU11" s="53">
        <v>133</v>
      </c>
      <c r="CV11" s="53">
        <v>116</v>
      </c>
      <c r="CW11" s="53">
        <v>127</v>
      </c>
      <c r="CX11" s="53">
        <v>109</v>
      </c>
      <c r="CY11" s="53">
        <v>128</v>
      </c>
      <c r="CZ11" s="53">
        <v>79</v>
      </c>
      <c r="DA11" s="53">
        <v>133</v>
      </c>
      <c r="DB11" s="53">
        <v>129</v>
      </c>
      <c r="DC11" s="53">
        <v>121</v>
      </c>
      <c r="DD11" s="53">
        <v>112</v>
      </c>
      <c r="DE11" s="53">
        <v>106</v>
      </c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</row>
    <row r="12" spans="1:122" s="37" customFormat="1" ht="12.75">
      <c r="A12" s="4">
        <v>2</v>
      </c>
      <c r="B12" s="94">
        <v>153</v>
      </c>
      <c r="C12" s="94">
        <v>121</v>
      </c>
      <c r="D12" s="94">
        <v>112</v>
      </c>
      <c r="E12" s="94">
        <v>62</v>
      </c>
      <c r="F12" s="94">
        <v>97</v>
      </c>
      <c r="G12" s="94">
        <v>149</v>
      </c>
      <c r="H12" s="94">
        <v>123</v>
      </c>
      <c r="I12" s="94">
        <v>97</v>
      </c>
      <c r="J12" s="94">
        <v>85</v>
      </c>
      <c r="K12" s="94">
        <v>97</v>
      </c>
      <c r="L12" s="94">
        <v>77</v>
      </c>
      <c r="M12" s="94">
        <v>70</v>
      </c>
      <c r="N12" s="94">
        <v>64</v>
      </c>
      <c r="O12" s="94">
        <v>75</v>
      </c>
      <c r="P12" s="94">
        <v>55</v>
      </c>
      <c r="Q12" s="94">
        <v>52</v>
      </c>
      <c r="R12" s="94">
        <v>44</v>
      </c>
      <c r="S12" s="94">
        <v>61</v>
      </c>
      <c r="T12" s="94">
        <v>66</v>
      </c>
      <c r="U12" s="94">
        <v>48</v>
      </c>
      <c r="V12" s="94">
        <v>50</v>
      </c>
      <c r="W12" s="94">
        <v>66</v>
      </c>
      <c r="X12" s="94">
        <v>54</v>
      </c>
      <c r="Y12" s="94">
        <v>44</v>
      </c>
      <c r="Z12" s="94">
        <v>55</v>
      </c>
      <c r="AA12" s="94">
        <v>58</v>
      </c>
      <c r="AB12" s="94">
        <v>55</v>
      </c>
      <c r="AC12" s="94">
        <v>97</v>
      </c>
      <c r="AD12" s="94">
        <v>79</v>
      </c>
      <c r="AE12" s="94">
        <v>75</v>
      </c>
      <c r="AF12" s="94">
        <v>59</v>
      </c>
      <c r="AG12" s="74">
        <v>87</v>
      </c>
      <c r="AH12" s="74">
        <v>67</v>
      </c>
      <c r="AI12" s="74">
        <v>63</v>
      </c>
      <c r="AJ12" s="74">
        <v>67</v>
      </c>
      <c r="AK12" s="74">
        <v>71</v>
      </c>
      <c r="AL12" s="74">
        <v>41</v>
      </c>
      <c r="AM12" s="74">
        <v>71</v>
      </c>
      <c r="AN12" s="74">
        <v>61</v>
      </c>
      <c r="AO12" s="74">
        <v>61</v>
      </c>
      <c r="AP12" s="74">
        <v>55</v>
      </c>
      <c r="AQ12" s="74">
        <v>72</v>
      </c>
      <c r="AR12" s="74">
        <v>75</v>
      </c>
      <c r="AS12" s="74">
        <v>75</v>
      </c>
      <c r="AT12" s="74">
        <v>74</v>
      </c>
      <c r="AU12" s="74">
        <v>66</v>
      </c>
      <c r="AV12" s="74">
        <v>65</v>
      </c>
      <c r="AW12" s="74">
        <v>61</v>
      </c>
      <c r="AX12" s="74">
        <v>75</v>
      </c>
      <c r="AY12" s="74">
        <v>90</v>
      </c>
      <c r="AZ12" s="74">
        <v>82</v>
      </c>
      <c r="BA12" s="74">
        <v>50</v>
      </c>
      <c r="BB12" s="74">
        <v>88</v>
      </c>
      <c r="BC12" s="74">
        <v>87</v>
      </c>
      <c r="BD12" s="74">
        <v>44</v>
      </c>
      <c r="BE12" s="74">
        <v>57</v>
      </c>
      <c r="BF12" s="74">
        <v>109</v>
      </c>
      <c r="BG12" s="74">
        <v>70</v>
      </c>
      <c r="BH12" s="74">
        <v>55</v>
      </c>
      <c r="BI12" s="74">
        <v>76</v>
      </c>
      <c r="BJ12" s="74">
        <v>71</v>
      </c>
      <c r="BK12" s="74">
        <v>43</v>
      </c>
      <c r="BL12" s="74">
        <v>46</v>
      </c>
      <c r="BM12" s="74">
        <v>45</v>
      </c>
      <c r="BN12" s="74">
        <v>43</v>
      </c>
      <c r="BO12" s="74">
        <v>41</v>
      </c>
      <c r="BP12" s="74">
        <v>49</v>
      </c>
      <c r="BQ12" s="74">
        <v>48</v>
      </c>
      <c r="BR12" s="74">
        <v>43</v>
      </c>
      <c r="BS12" s="74">
        <v>42</v>
      </c>
      <c r="BT12" s="74">
        <v>47</v>
      </c>
      <c r="BU12" s="74">
        <v>51</v>
      </c>
      <c r="BV12" s="74">
        <v>49</v>
      </c>
      <c r="BW12" s="74">
        <v>44</v>
      </c>
      <c r="BX12" s="74">
        <v>30</v>
      </c>
      <c r="BY12" s="74">
        <v>49</v>
      </c>
      <c r="BZ12" s="74">
        <v>47</v>
      </c>
      <c r="CA12" s="74">
        <v>48</v>
      </c>
      <c r="CB12" s="74">
        <v>83</v>
      </c>
      <c r="CC12" s="74">
        <v>63</v>
      </c>
      <c r="CD12" s="74">
        <v>63</v>
      </c>
      <c r="CE12" s="74">
        <v>44</v>
      </c>
      <c r="CF12" s="74">
        <v>59</v>
      </c>
      <c r="CG12" s="74">
        <v>61</v>
      </c>
      <c r="CH12" s="74">
        <v>51</v>
      </c>
      <c r="CI12" s="74">
        <v>45</v>
      </c>
      <c r="CJ12" s="53">
        <v>59</v>
      </c>
      <c r="CK12" s="53">
        <v>43</v>
      </c>
      <c r="CL12" s="53">
        <v>51</v>
      </c>
      <c r="CM12" s="53">
        <v>43</v>
      </c>
      <c r="CN12" s="53">
        <v>47</v>
      </c>
      <c r="CO12" s="53">
        <v>57</v>
      </c>
      <c r="CP12" s="53">
        <v>58</v>
      </c>
      <c r="CQ12" s="53">
        <v>44</v>
      </c>
      <c r="CR12" s="53">
        <v>41</v>
      </c>
      <c r="CS12" s="53">
        <v>70</v>
      </c>
      <c r="CT12" s="53">
        <v>59</v>
      </c>
      <c r="CU12" s="53">
        <v>58</v>
      </c>
      <c r="CV12" s="53">
        <v>49</v>
      </c>
      <c r="CW12" s="53">
        <v>74</v>
      </c>
      <c r="CX12" s="53">
        <v>66</v>
      </c>
      <c r="CY12" s="53">
        <v>67</v>
      </c>
      <c r="CZ12" s="53">
        <v>58</v>
      </c>
      <c r="DA12" s="53">
        <v>90</v>
      </c>
      <c r="DB12" s="53">
        <v>64</v>
      </c>
      <c r="DC12" s="53">
        <v>78</v>
      </c>
      <c r="DD12" s="53">
        <v>52</v>
      </c>
      <c r="DE12" s="53">
        <v>32</v>
      </c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</row>
    <row r="13" spans="1:122" s="37" customFormat="1" ht="12.75">
      <c r="A13" s="4">
        <v>3</v>
      </c>
      <c r="B13" s="94">
        <v>50</v>
      </c>
      <c r="C13" s="94">
        <v>40</v>
      </c>
      <c r="D13" s="94">
        <v>34</v>
      </c>
      <c r="E13" s="94">
        <v>20</v>
      </c>
      <c r="F13" s="94">
        <v>36</v>
      </c>
      <c r="G13" s="94">
        <v>52</v>
      </c>
      <c r="H13" s="94">
        <v>38</v>
      </c>
      <c r="I13" s="94">
        <v>27</v>
      </c>
      <c r="J13" s="94">
        <v>35</v>
      </c>
      <c r="K13" s="94">
        <v>28</v>
      </c>
      <c r="L13" s="94">
        <v>26</v>
      </c>
      <c r="M13" s="94">
        <v>35</v>
      </c>
      <c r="N13" s="94">
        <v>28</v>
      </c>
      <c r="O13" s="94">
        <v>28</v>
      </c>
      <c r="P13" s="94">
        <v>40</v>
      </c>
      <c r="Q13" s="94">
        <v>29</v>
      </c>
      <c r="R13" s="94">
        <v>25</v>
      </c>
      <c r="S13" s="94">
        <v>24</v>
      </c>
      <c r="T13" s="94">
        <v>29</v>
      </c>
      <c r="U13" s="94">
        <v>34</v>
      </c>
      <c r="V13" s="94">
        <v>24</v>
      </c>
      <c r="W13" s="94">
        <v>33</v>
      </c>
      <c r="X13" s="94">
        <v>36</v>
      </c>
      <c r="Y13" s="94">
        <v>33</v>
      </c>
      <c r="Z13" s="94">
        <v>22</v>
      </c>
      <c r="AA13" s="94">
        <v>29</v>
      </c>
      <c r="AB13" s="94">
        <v>30</v>
      </c>
      <c r="AC13" s="94">
        <v>38</v>
      </c>
      <c r="AD13" s="94">
        <v>31</v>
      </c>
      <c r="AE13" s="94">
        <v>38</v>
      </c>
      <c r="AF13" s="94">
        <v>31</v>
      </c>
      <c r="AG13" s="74">
        <v>44</v>
      </c>
      <c r="AH13" s="74">
        <v>26</v>
      </c>
      <c r="AI13" s="74">
        <v>31</v>
      </c>
      <c r="AJ13" s="74">
        <v>33</v>
      </c>
      <c r="AK13" s="74">
        <v>29</v>
      </c>
      <c r="AL13" s="74">
        <v>24</v>
      </c>
      <c r="AM13" s="74">
        <v>26</v>
      </c>
      <c r="AN13" s="74">
        <v>27</v>
      </c>
      <c r="AO13" s="74">
        <v>23</v>
      </c>
      <c r="AP13" s="74">
        <v>19</v>
      </c>
      <c r="AQ13" s="74">
        <v>19</v>
      </c>
      <c r="AR13" s="74">
        <v>32</v>
      </c>
      <c r="AS13" s="74">
        <v>32</v>
      </c>
      <c r="AT13" s="74">
        <v>21</v>
      </c>
      <c r="AU13" s="74">
        <v>34</v>
      </c>
      <c r="AV13" s="74">
        <v>23</v>
      </c>
      <c r="AW13" s="74">
        <v>28</v>
      </c>
      <c r="AX13" s="74">
        <v>28</v>
      </c>
      <c r="AY13" s="74">
        <v>25</v>
      </c>
      <c r="AZ13" s="74">
        <v>32</v>
      </c>
      <c r="BA13" s="74">
        <v>16</v>
      </c>
      <c r="BB13" s="74">
        <v>23</v>
      </c>
      <c r="BC13" s="74">
        <v>21</v>
      </c>
      <c r="BD13" s="74">
        <v>19</v>
      </c>
      <c r="BE13" s="74">
        <v>15</v>
      </c>
      <c r="BF13" s="74">
        <v>41</v>
      </c>
      <c r="BG13" s="74">
        <v>41</v>
      </c>
      <c r="BH13" s="74">
        <v>30</v>
      </c>
      <c r="BI13" s="74">
        <v>26</v>
      </c>
      <c r="BJ13" s="74">
        <v>21</v>
      </c>
      <c r="BK13" s="74">
        <v>14</v>
      </c>
      <c r="BL13" s="74">
        <v>31</v>
      </c>
      <c r="BM13" s="74">
        <v>20</v>
      </c>
      <c r="BN13" s="74">
        <v>24</v>
      </c>
      <c r="BO13" s="74">
        <v>27</v>
      </c>
      <c r="BP13" s="74">
        <v>19</v>
      </c>
      <c r="BQ13" s="74">
        <v>35</v>
      </c>
      <c r="BR13" s="74">
        <v>25</v>
      </c>
      <c r="BS13" s="74">
        <v>21</v>
      </c>
      <c r="BT13" s="74">
        <v>24</v>
      </c>
      <c r="BU13" s="74">
        <v>20</v>
      </c>
      <c r="BV13" s="74">
        <v>22</v>
      </c>
      <c r="BW13" s="74">
        <v>22</v>
      </c>
      <c r="BX13" s="74">
        <v>21</v>
      </c>
      <c r="BY13" s="74">
        <v>27</v>
      </c>
      <c r="BZ13" s="74">
        <v>28</v>
      </c>
      <c r="CA13" s="74">
        <v>31</v>
      </c>
      <c r="CB13" s="74">
        <v>35</v>
      </c>
      <c r="CC13" s="74">
        <v>30</v>
      </c>
      <c r="CD13" s="74">
        <v>29</v>
      </c>
      <c r="CE13" s="74">
        <v>23</v>
      </c>
      <c r="CF13" s="74">
        <v>24</v>
      </c>
      <c r="CG13" s="74">
        <v>15</v>
      </c>
      <c r="CH13" s="74">
        <v>25</v>
      </c>
      <c r="CI13" s="74">
        <v>19</v>
      </c>
      <c r="CJ13" s="53">
        <v>20</v>
      </c>
      <c r="CK13" s="53">
        <v>24</v>
      </c>
      <c r="CL13" s="53">
        <v>18</v>
      </c>
      <c r="CM13" s="53">
        <v>18</v>
      </c>
      <c r="CN13" s="53">
        <v>21</v>
      </c>
      <c r="CO13" s="53">
        <v>23</v>
      </c>
      <c r="CP13" s="53">
        <v>28</v>
      </c>
      <c r="CQ13" s="53">
        <v>32</v>
      </c>
      <c r="CR13" s="53">
        <v>22</v>
      </c>
      <c r="CS13" s="53">
        <v>24</v>
      </c>
      <c r="CT13" s="53">
        <v>18</v>
      </c>
      <c r="CU13" s="53">
        <v>17</v>
      </c>
      <c r="CV13" s="53">
        <v>21</v>
      </c>
      <c r="CW13" s="53">
        <v>23</v>
      </c>
      <c r="CX13" s="53">
        <v>14</v>
      </c>
      <c r="CY13" s="53">
        <v>23</v>
      </c>
      <c r="CZ13" s="53">
        <v>19</v>
      </c>
      <c r="DA13" s="53">
        <v>24</v>
      </c>
      <c r="DB13" s="53">
        <v>24</v>
      </c>
      <c r="DC13" s="53">
        <v>19</v>
      </c>
      <c r="DD13" s="53">
        <v>21</v>
      </c>
      <c r="DE13" s="53">
        <v>17</v>
      </c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</row>
    <row r="14" spans="1:122" s="37" customFormat="1" ht="12.75">
      <c r="A14" s="4">
        <v>4</v>
      </c>
      <c r="B14" s="94">
        <v>203</v>
      </c>
      <c r="C14" s="94">
        <v>162</v>
      </c>
      <c r="D14" s="94">
        <v>109</v>
      </c>
      <c r="E14" s="94">
        <v>69</v>
      </c>
      <c r="F14" s="94">
        <v>97</v>
      </c>
      <c r="G14" s="94">
        <v>200</v>
      </c>
      <c r="H14" s="94">
        <v>127</v>
      </c>
      <c r="I14" s="94">
        <v>90</v>
      </c>
      <c r="J14" s="94">
        <v>94</v>
      </c>
      <c r="K14" s="94">
        <v>84</v>
      </c>
      <c r="L14" s="94">
        <v>64</v>
      </c>
      <c r="M14" s="94">
        <v>54</v>
      </c>
      <c r="N14" s="94">
        <v>61</v>
      </c>
      <c r="O14" s="94">
        <v>63</v>
      </c>
      <c r="P14" s="94">
        <v>69</v>
      </c>
      <c r="Q14" s="94">
        <v>54</v>
      </c>
      <c r="R14" s="94">
        <v>61</v>
      </c>
      <c r="S14" s="94">
        <v>76</v>
      </c>
      <c r="T14" s="94">
        <v>59</v>
      </c>
      <c r="U14" s="94">
        <v>81</v>
      </c>
      <c r="V14" s="94">
        <v>77</v>
      </c>
      <c r="W14" s="94">
        <v>76</v>
      </c>
      <c r="X14" s="94">
        <v>108</v>
      </c>
      <c r="Y14" s="94">
        <v>85</v>
      </c>
      <c r="Z14" s="94">
        <v>57</v>
      </c>
      <c r="AA14" s="94">
        <v>60</v>
      </c>
      <c r="AB14" s="94">
        <v>69</v>
      </c>
      <c r="AC14" s="94">
        <v>88</v>
      </c>
      <c r="AD14" s="94">
        <v>74</v>
      </c>
      <c r="AE14" s="94">
        <v>86</v>
      </c>
      <c r="AF14" s="94">
        <v>77</v>
      </c>
      <c r="AG14" s="74">
        <v>79</v>
      </c>
      <c r="AH14" s="74">
        <v>70</v>
      </c>
      <c r="AI14" s="74">
        <v>70</v>
      </c>
      <c r="AJ14" s="74">
        <v>79</v>
      </c>
      <c r="AK14" s="74">
        <v>73</v>
      </c>
      <c r="AL14" s="74">
        <v>60</v>
      </c>
      <c r="AM14" s="74">
        <v>74</v>
      </c>
      <c r="AN14" s="74">
        <v>88</v>
      </c>
      <c r="AO14" s="74">
        <v>59</v>
      </c>
      <c r="AP14" s="74">
        <v>64</v>
      </c>
      <c r="AQ14" s="74">
        <v>69</v>
      </c>
      <c r="AR14" s="74">
        <v>72</v>
      </c>
      <c r="AS14" s="74">
        <v>86</v>
      </c>
      <c r="AT14" s="74">
        <v>90</v>
      </c>
      <c r="AU14" s="74">
        <v>72</v>
      </c>
      <c r="AV14" s="74">
        <v>68</v>
      </c>
      <c r="AW14" s="74">
        <v>107</v>
      </c>
      <c r="AX14" s="74">
        <v>142</v>
      </c>
      <c r="AY14" s="74">
        <v>145</v>
      </c>
      <c r="AZ14" s="74">
        <v>140</v>
      </c>
      <c r="BA14" s="74">
        <v>73</v>
      </c>
      <c r="BB14" s="74">
        <v>137</v>
      </c>
      <c r="BC14" s="74">
        <v>88</v>
      </c>
      <c r="BD14" s="74">
        <v>61</v>
      </c>
      <c r="BE14" s="74">
        <v>65</v>
      </c>
      <c r="BF14" s="74">
        <v>142</v>
      </c>
      <c r="BG14" s="74">
        <v>111</v>
      </c>
      <c r="BH14" s="74">
        <v>83</v>
      </c>
      <c r="BI14" s="74">
        <v>69</v>
      </c>
      <c r="BJ14" s="74">
        <v>61</v>
      </c>
      <c r="BK14" s="74">
        <v>61</v>
      </c>
      <c r="BL14" s="74">
        <v>66</v>
      </c>
      <c r="BM14" s="74">
        <v>55</v>
      </c>
      <c r="BN14" s="74">
        <v>52</v>
      </c>
      <c r="BO14" s="74">
        <v>53</v>
      </c>
      <c r="BP14" s="74">
        <v>52</v>
      </c>
      <c r="BQ14" s="74">
        <v>47</v>
      </c>
      <c r="BR14" s="74">
        <v>87</v>
      </c>
      <c r="BS14" s="74">
        <v>78</v>
      </c>
      <c r="BT14" s="74">
        <v>65</v>
      </c>
      <c r="BU14" s="74">
        <v>63</v>
      </c>
      <c r="BV14" s="74">
        <v>48</v>
      </c>
      <c r="BW14" s="74">
        <v>60</v>
      </c>
      <c r="BX14" s="74">
        <v>57</v>
      </c>
      <c r="BY14" s="74">
        <v>56</v>
      </c>
      <c r="BZ14" s="74">
        <v>51</v>
      </c>
      <c r="CA14" s="74">
        <v>46</v>
      </c>
      <c r="CB14" s="74">
        <v>70</v>
      </c>
      <c r="CC14" s="74">
        <v>68</v>
      </c>
      <c r="CD14" s="74">
        <v>55</v>
      </c>
      <c r="CE14" s="74">
        <v>55</v>
      </c>
      <c r="CF14" s="74">
        <v>63</v>
      </c>
      <c r="CG14" s="74">
        <v>55</v>
      </c>
      <c r="CH14" s="74">
        <v>54</v>
      </c>
      <c r="CI14" s="74">
        <v>43</v>
      </c>
      <c r="CJ14" s="53">
        <v>55</v>
      </c>
      <c r="CK14" s="53">
        <v>49</v>
      </c>
      <c r="CL14" s="53">
        <v>62</v>
      </c>
      <c r="CM14" s="53">
        <v>83</v>
      </c>
      <c r="CN14" s="53">
        <v>52</v>
      </c>
      <c r="CO14" s="53">
        <v>68</v>
      </c>
      <c r="CP14" s="53">
        <v>60</v>
      </c>
      <c r="CQ14" s="53">
        <v>60</v>
      </c>
      <c r="CR14" s="53">
        <v>68</v>
      </c>
      <c r="CS14" s="53">
        <v>73</v>
      </c>
      <c r="CT14" s="53">
        <v>56</v>
      </c>
      <c r="CU14" s="53">
        <v>54</v>
      </c>
      <c r="CV14" s="53">
        <v>109</v>
      </c>
      <c r="CW14" s="53">
        <v>107</v>
      </c>
      <c r="CX14" s="53">
        <v>110</v>
      </c>
      <c r="CY14" s="53">
        <v>127</v>
      </c>
      <c r="CZ14" s="53">
        <v>61</v>
      </c>
      <c r="DA14" s="53">
        <v>116</v>
      </c>
      <c r="DB14" s="53">
        <v>119</v>
      </c>
      <c r="DC14" s="53">
        <v>123</v>
      </c>
      <c r="DD14" s="53">
        <v>84</v>
      </c>
      <c r="DE14" s="53">
        <v>71</v>
      </c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37" customFormat="1" ht="12.75">
      <c r="A15" s="4">
        <v>5</v>
      </c>
      <c r="B15" s="94">
        <v>178</v>
      </c>
      <c r="C15" s="94">
        <v>144</v>
      </c>
      <c r="D15" s="94">
        <v>133</v>
      </c>
      <c r="E15" s="94">
        <v>93</v>
      </c>
      <c r="F15" s="94">
        <v>144</v>
      </c>
      <c r="G15" s="94">
        <v>217</v>
      </c>
      <c r="H15" s="94">
        <v>190</v>
      </c>
      <c r="I15" s="94">
        <v>184</v>
      </c>
      <c r="J15" s="94">
        <v>148</v>
      </c>
      <c r="K15" s="94">
        <v>106</v>
      </c>
      <c r="L15" s="94">
        <v>117</v>
      </c>
      <c r="M15" s="94">
        <v>131</v>
      </c>
      <c r="N15" s="94">
        <v>120</v>
      </c>
      <c r="O15" s="94">
        <v>120</v>
      </c>
      <c r="P15" s="94">
        <v>115</v>
      </c>
      <c r="Q15" s="94">
        <v>94</v>
      </c>
      <c r="R15" s="94">
        <v>98</v>
      </c>
      <c r="S15" s="94">
        <v>133</v>
      </c>
      <c r="T15" s="94">
        <v>134</v>
      </c>
      <c r="U15" s="94">
        <v>133</v>
      </c>
      <c r="V15" s="94">
        <v>128</v>
      </c>
      <c r="W15" s="94">
        <v>110</v>
      </c>
      <c r="X15" s="94">
        <v>137</v>
      </c>
      <c r="Y15" s="94">
        <v>128</v>
      </c>
      <c r="Z15" s="94">
        <v>108</v>
      </c>
      <c r="AA15" s="94">
        <v>98</v>
      </c>
      <c r="AB15" s="94">
        <v>132</v>
      </c>
      <c r="AC15" s="94">
        <v>158</v>
      </c>
      <c r="AD15" s="94">
        <v>160</v>
      </c>
      <c r="AE15" s="94">
        <v>144</v>
      </c>
      <c r="AF15" s="94">
        <v>150</v>
      </c>
      <c r="AG15" s="74">
        <v>207</v>
      </c>
      <c r="AH15" s="74">
        <v>146</v>
      </c>
      <c r="AI15" s="74">
        <v>133</v>
      </c>
      <c r="AJ15" s="74">
        <v>135</v>
      </c>
      <c r="AK15" s="74">
        <v>137</v>
      </c>
      <c r="AL15" s="74">
        <v>123</v>
      </c>
      <c r="AM15" s="74">
        <v>130</v>
      </c>
      <c r="AN15" s="74">
        <v>119</v>
      </c>
      <c r="AO15" s="74">
        <v>103</v>
      </c>
      <c r="AP15" s="74">
        <v>96</v>
      </c>
      <c r="AQ15" s="74">
        <v>92</v>
      </c>
      <c r="AR15" s="74">
        <v>93</v>
      </c>
      <c r="AS15" s="74">
        <v>114</v>
      </c>
      <c r="AT15" s="74">
        <v>108</v>
      </c>
      <c r="AU15" s="74">
        <v>107</v>
      </c>
      <c r="AV15" s="74">
        <v>100</v>
      </c>
      <c r="AW15" s="74">
        <v>99</v>
      </c>
      <c r="AX15" s="74">
        <v>109</v>
      </c>
      <c r="AY15" s="74">
        <v>85</v>
      </c>
      <c r="AZ15" s="74">
        <v>95</v>
      </c>
      <c r="BA15" s="74">
        <v>63</v>
      </c>
      <c r="BB15" s="74">
        <v>98</v>
      </c>
      <c r="BC15" s="74">
        <v>115</v>
      </c>
      <c r="BD15" s="74">
        <v>59</v>
      </c>
      <c r="BE15" s="74">
        <v>80</v>
      </c>
      <c r="BF15" s="74">
        <v>142</v>
      </c>
      <c r="BG15" s="74">
        <v>123</v>
      </c>
      <c r="BH15" s="74">
        <v>112</v>
      </c>
      <c r="BI15" s="74">
        <v>98</v>
      </c>
      <c r="BJ15" s="74">
        <v>90</v>
      </c>
      <c r="BK15" s="74">
        <v>82</v>
      </c>
      <c r="BL15" s="74">
        <v>91</v>
      </c>
      <c r="BM15" s="74">
        <v>83</v>
      </c>
      <c r="BN15" s="74">
        <v>85</v>
      </c>
      <c r="BO15" s="74">
        <v>71</v>
      </c>
      <c r="BP15" s="74">
        <v>75</v>
      </c>
      <c r="BQ15" s="74">
        <v>98</v>
      </c>
      <c r="BR15" s="74">
        <v>107</v>
      </c>
      <c r="BS15" s="74">
        <v>117</v>
      </c>
      <c r="BT15" s="74">
        <v>91</v>
      </c>
      <c r="BU15" s="74">
        <v>64</v>
      </c>
      <c r="BV15" s="74">
        <v>92</v>
      </c>
      <c r="BW15" s="74">
        <v>129</v>
      </c>
      <c r="BX15" s="74">
        <v>95</v>
      </c>
      <c r="BY15" s="74">
        <v>108</v>
      </c>
      <c r="BZ15" s="74">
        <v>111</v>
      </c>
      <c r="CA15" s="74">
        <v>107</v>
      </c>
      <c r="CB15" s="74">
        <v>137</v>
      </c>
      <c r="CC15" s="74">
        <v>114</v>
      </c>
      <c r="CD15" s="74">
        <v>113</v>
      </c>
      <c r="CE15" s="74">
        <v>108</v>
      </c>
      <c r="CF15" s="74">
        <v>138</v>
      </c>
      <c r="CG15" s="74">
        <v>129</v>
      </c>
      <c r="CH15" s="74">
        <v>104</v>
      </c>
      <c r="CI15" s="74">
        <v>108</v>
      </c>
      <c r="CJ15" s="53">
        <v>98</v>
      </c>
      <c r="CK15" s="53">
        <v>115</v>
      </c>
      <c r="CL15" s="53">
        <v>69</v>
      </c>
      <c r="CM15" s="53">
        <v>103</v>
      </c>
      <c r="CN15" s="53">
        <v>65</v>
      </c>
      <c r="CO15" s="53">
        <v>83</v>
      </c>
      <c r="CP15" s="53">
        <v>97</v>
      </c>
      <c r="CQ15" s="53">
        <v>92</v>
      </c>
      <c r="CR15" s="53">
        <v>85</v>
      </c>
      <c r="CS15" s="53">
        <v>105</v>
      </c>
      <c r="CT15" s="53">
        <v>93</v>
      </c>
      <c r="CU15" s="53">
        <v>81</v>
      </c>
      <c r="CV15" s="53">
        <v>89</v>
      </c>
      <c r="CW15" s="53">
        <v>85</v>
      </c>
      <c r="CX15" s="53">
        <v>86</v>
      </c>
      <c r="CY15" s="53">
        <v>73</v>
      </c>
      <c r="CZ15" s="53">
        <v>59</v>
      </c>
      <c r="DA15" s="53">
        <v>97</v>
      </c>
      <c r="DB15" s="53">
        <v>99</v>
      </c>
      <c r="DC15" s="53">
        <v>85</v>
      </c>
      <c r="DD15" s="53">
        <v>83</v>
      </c>
      <c r="DE15" s="53">
        <v>77</v>
      </c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</row>
    <row r="16" spans="1:122" s="37" customFormat="1" ht="12.75">
      <c r="A16" s="4">
        <v>6</v>
      </c>
      <c r="B16" s="6">
        <v>48</v>
      </c>
      <c r="C16" s="6">
        <v>42</v>
      </c>
      <c r="D16" s="6">
        <v>37</v>
      </c>
      <c r="E16" s="6">
        <v>39</v>
      </c>
      <c r="F16" s="6">
        <v>40</v>
      </c>
      <c r="G16" s="6">
        <v>58</v>
      </c>
      <c r="H16" s="6">
        <v>51</v>
      </c>
      <c r="I16" s="6">
        <v>51</v>
      </c>
      <c r="J16" s="6">
        <v>44</v>
      </c>
      <c r="K16" s="6">
        <v>49</v>
      </c>
      <c r="L16" s="6">
        <v>50</v>
      </c>
      <c r="M16" s="6">
        <v>49</v>
      </c>
      <c r="N16" s="6">
        <v>40</v>
      </c>
      <c r="O16" s="6">
        <v>49</v>
      </c>
      <c r="P16" s="6">
        <v>34</v>
      </c>
      <c r="Q16" s="6">
        <v>40</v>
      </c>
      <c r="R16" s="6">
        <v>31</v>
      </c>
      <c r="S16" s="6">
        <v>38</v>
      </c>
      <c r="T16" s="6">
        <v>35</v>
      </c>
      <c r="U16" s="6">
        <v>27</v>
      </c>
      <c r="V16" s="6">
        <v>25</v>
      </c>
      <c r="W16" s="6">
        <v>21</v>
      </c>
      <c r="X16" s="96">
        <v>36</v>
      </c>
      <c r="Y16" s="96">
        <v>41</v>
      </c>
      <c r="Z16" s="96">
        <v>42</v>
      </c>
      <c r="AA16" s="96">
        <v>24</v>
      </c>
      <c r="AB16" s="96">
        <v>29</v>
      </c>
      <c r="AC16" s="96">
        <v>42</v>
      </c>
      <c r="AD16" s="96">
        <v>42</v>
      </c>
      <c r="AE16" s="96">
        <v>43</v>
      </c>
      <c r="AF16" s="96">
        <v>46</v>
      </c>
      <c r="AG16" s="74">
        <v>54</v>
      </c>
      <c r="AH16" s="74">
        <v>46</v>
      </c>
      <c r="AI16" s="74">
        <v>40</v>
      </c>
      <c r="AJ16" s="74">
        <v>40</v>
      </c>
      <c r="AK16" s="74">
        <v>39</v>
      </c>
      <c r="AL16" s="74">
        <v>29</v>
      </c>
      <c r="AM16" s="74">
        <v>33</v>
      </c>
      <c r="AN16" s="74">
        <v>27</v>
      </c>
      <c r="AO16" s="74">
        <v>32</v>
      </c>
      <c r="AP16" s="74">
        <v>26</v>
      </c>
      <c r="AQ16" s="74">
        <v>38</v>
      </c>
      <c r="AR16" s="74">
        <v>18</v>
      </c>
      <c r="AS16" s="74">
        <v>35</v>
      </c>
      <c r="AT16" s="74">
        <v>35</v>
      </c>
      <c r="AU16" s="74">
        <v>27</v>
      </c>
      <c r="AV16" s="74">
        <v>35</v>
      </c>
      <c r="AW16" s="74">
        <v>44</v>
      </c>
      <c r="AX16" s="74">
        <v>35</v>
      </c>
      <c r="AY16" s="74">
        <v>32</v>
      </c>
      <c r="AZ16" s="74">
        <v>32</v>
      </c>
      <c r="BA16" s="74">
        <v>21</v>
      </c>
      <c r="BB16" s="74">
        <v>30</v>
      </c>
      <c r="BC16" s="74">
        <v>31</v>
      </c>
      <c r="BD16" s="74">
        <v>16</v>
      </c>
      <c r="BE16" s="74">
        <v>28</v>
      </c>
      <c r="BF16" s="74">
        <v>62</v>
      </c>
      <c r="BG16" s="74">
        <v>36</v>
      </c>
      <c r="BH16" s="74">
        <v>27</v>
      </c>
      <c r="BI16" s="74">
        <v>42</v>
      </c>
      <c r="BJ16" s="74">
        <v>34</v>
      </c>
      <c r="BK16" s="74">
        <v>27</v>
      </c>
      <c r="BL16" s="74">
        <v>21</v>
      </c>
      <c r="BM16" s="74">
        <v>23</v>
      </c>
      <c r="BN16" s="74">
        <v>33</v>
      </c>
      <c r="BO16" s="74">
        <v>21</v>
      </c>
      <c r="BP16" s="74">
        <v>27</v>
      </c>
      <c r="BQ16" s="74">
        <v>22</v>
      </c>
      <c r="BR16" s="74">
        <v>40</v>
      </c>
      <c r="BS16" s="74">
        <v>37</v>
      </c>
      <c r="BT16" s="74">
        <v>32</v>
      </c>
      <c r="BU16" s="74">
        <v>14</v>
      </c>
      <c r="BV16" s="74">
        <v>18</v>
      </c>
      <c r="BW16" s="74">
        <v>17</v>
      </c>
      <c r="BX16" s="74">
        <v>27</v>
      </c>
      <c r="BY16" s="74">
        <v>23</v>
      </c>
      <c r="BZ16" s="74">
        <v>25</v>
      </c>
      <c r="CA16" s="74">
        <v>28</v>
      </c>
      <c r="CB16" s="74">
        <v>24</v>
      </c>
      <c r="CC16" s="74">
        <v>37</v>
      </c>
      <c r="CD16" s="74">
        <v>34</v>
      </c>
      <c r="CE16" s="74">
        <v>31</v>
      </c>
      <c r="CF16" s="74">
        <v>30</v>
      </c>
      <c r="CG16" s="74">
        <v>35</v>
      </c>
      <c r="CH16" s="74">
        <v>33</v>
      </c>
      <c r="CI16" s="74">
        <v>24</v>
      </c>
      <c r="CJ16" s="53">
        <v>36</v>
      </c>
      <c r="CK16" s="53">
        <v>27</v>
      </c>
      <c r="CL16" s="53">
        <v>34</v>
      </c>
      <c r="CM16" s="53">
        <v>23</v>
      </c>
      <c r="CN16" s="53">
        <v>22</v>
      </c>
      <c r="CO16" s="53">
        <v>41</v>
      </c>
      <c r="CP16" s="53">
        <v>27</v>
      </c>
      <c r="CQ16" s="53">
        <v>30</v>
      </c>
      <c r="CR16" s="53">
        <v>23</v>
      </c>
      <c r="CS16" s="53">
        <v>30</v>
      </c>
      <c r="CT16" s="53">
        <v>27</v>
      </c>
      <c r="CU16" s="53">
        <v>27</v>
      </c>
      <c r="CV16" s="53">
        <v>25</v>
      </c>
      <c r="CW16" s="53">
        <v>28</v>
      </c>
      <c r="CX16" s="53">
        <v>21</v>
      </c>
      <c r="CY16" s="53">
        <v>23</v>
      </c>
      <c r="CZ16" s="53">
        <v>14</v>
      </c>
      <c r="DA16" s="53">
        <v>28</v>
      </c>
      <c r="DB16" s="53">
        <v>17</v>
      </c>
      <c r="DC16" s="53">
        <v>21</v>
      </c>
      <c r="DD16" s="53">
        <v>14</v>
      </c>
      <c r="DE16" s="53">
        <v>29</v>
      </c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s="37" customFormat="1" ht="12.75">
      <c r="A17" s="4">
        <v>7</v>
      </c>
      <c r="B17" s="94">
        <v>38</v>
      </c>
      <c r="C17" s="94">
        <v>34</v>
      </c>
      <c r="D17" s="94">
        <v>30</v>
      </c>
      <c r="E17" s="94">
        <v>30</v>
      </c>
      <c r="F17" s="94">
        <v>34</v>
      </c>
      <c r="G17" s="94">
        <v>49</v>
      </c>
      <c r="H17" s="94">
        <v>32</v>
      </c>
      <c r="I17" s="94">
        <v>38</v>
      </c>
      <c r="J17" s="94">
        <v>35</v>
      </c>
      <c r="K17" s="94">
        <v>40</v>
      </c>
      <c r="L17" s="94">
        <v>30</v>
      </c>
      <c r="M17" s="94">
        <v>22</v>
      </c>
      <c r="N17" s="94">
        <v>34</v>
      </c>
      <c r="O17" s="94">
        <v>40</v>
      </c>
      <c r="P17" s="94">
        <v>29</v>
      </c>
      <c r="Q17" s="94">
        <v>42</v>
      </c>
      <c r="R17" s="94">
        <v>32</v>
      </c>
      <c r="S17" s="94">
        <v>29</v>
      </c>
      <c r="T17" s="94">
        <v>34</v>
      </c>
      <c r="U17" s="94">
        <v>29</v>
      </c>
      <c r="V17" s="94">
        <v>38</v>
      </c>
      <c r="W17" s="94">
        <v>28</v>
      </c>
      <c r="X17" s="6">
        <v>30</v>
      </c>
      <c r="Y17" s="6">
        <v>37</v>
      </c>
      <c r="Z17" s="6">
        <v>19</v>
      </c>
      <c r="AA17" s="6">
        <v>37</v>
      </c>
      <c r="AB17" s="6">
        <v>21</v>
      </c>
      <c r="AC17" s="6">
        <v>28</v>
      </c>
      <c r="AD17" s="6">
        <v>30</v>
      </c>
      <c r="AE17" s="6">
        <v>31</v>
      </c>
      <c r="AF17" s="6">
        <v>32</v>
      </c>
      <c r="AG17" s="74">
        <v>37</v>
      </c>
      <c r="AH17" s="74">
        <v>24</v>
      </c>
      <c r="AI17" s="74">
        <v>33</v>
      </c>
      <c r="AJ17" s="74">
        <v>29</v>
      </c>
      <c r="AK17" s="74">
        <v>22</v>
      </c>
      <c r="AL17" s="74">
        <v>36</v>
      </c>
      <c r="AM17" s="74">
        <v>31</v>
      </c>
      <c r="AN17" s="74">
        <v>23</v>
      </c>
      <c r="AO17" s="74">
        <v>21</v>
      </c>
      <c r="AP17" s="74">
        <v>19</v>
      </c>
      <c r="AQ17" s="74">
        <v>26</v>
      </c>
      <c r="AR17" s="74">
        <v>16</v>
      </c>
      <c r="AS17" s="74">
        <v>26</v>
      </c>
      <c r="AT17" s="74">
        <v>28</v>
      </c>
      <c r="AU17" s="74">
        <v>33</v>
      </c>
      <c r="AV17" s="74">
        <v>29</v>
      </c>
      <c r="AW17" s="74">
        <v>24</v>
      </c>
      <c r="AX17" s="74">
        <v>31</v>
      </c>
      <c r="AY17" s="74">
        <v>26</v>
      </c>
      <c r="AZ17" s="74">
        <v>32</v>
      </c>
      <c r="BA17" s="74">
        <v>22</v>
      </c>
      <c r="BB17" s="74">
        <v>25</v>
      </c>
      <c r="BC17" s="74">
        <v>22</v>
      </c>
      <c r="BD17" s="74">
        <v>19</v>
      </c>
      <c r="BE17" s="74">
        <v>21</v>
      </c>
      <c r="BF17" s="74">
        <v>44</v>
      </c>
      <c r="BG17" s="74">
        <v>25</v>
      </c>
      <c r="BH17" s="74">
        <v>30</v>
      </c>
      <c r="BI17" s="74">
        <v>40</v>
      </c>
      <c r="BJ17" s="74">
        <v>23</v>
      </c>
      <c r="BK17" s="74">
        <v>22</v>
      </c>
      <c r="BL17" s="74">
        <v>23</v>
      </c>
      <c r="BM17" s="74">
        <v>26</v>
      </c>
      <c r="BN17" s="74">
        <v>25</v>
      </c>
      <c r="BO17" s="74">
        <v>25</v>
      </c>
      <c r="BP17" s="74">
        <v>29</v>
      </c>
      <c r="BQ17" s="74">
        <v>24</v>
      </c>
      <c r="BR17" s="74">
        <v>23</v>
      </c>
      <c r="BS17" s="74">
        <v>33</v>
      </c>
      <c r="BT17" s="74">
        <v>34</v>
      </c>
      <c r="BU17" s="74">
        <v>30</v>
      </c>
      <c r="BV17" s="74">
        <v>37</v>
      </c>
      <c r="BW17" s="74">
        <v>36</v>
      </c>
      <c r="BX17" s="74">
        <v>16</v>
      </c>
      <c r="BY17" s="74">
        <v>19</v>
      </c>
      <c r="BZ17" s="74">
        <v>13</v>
      </c>
      <c r="CA17" s="74">
        <v>18</v>
      </c>
      <c r="CB17" s="74">
        <v>27</v>
      </c>
      <c r="CC17" s="74">
        <v>32</v>
      </c>
      <c r="CD17" s="74">
        <v>26</v>
      </c>
      <c r="CE17" s="74">
        <v>32</v>
      </c>
      <c r="CF17" s="74">
        <v>16</v>
      </c>
      <c r="CG17" s="74">
        <v>31</v>
      </c>
      <c r="CH17" s="74">
        <v>33</v>
      </c>
      <c r="CI17" s="74">
        <v>28</v>
      </c>
      <c r="CJ17" s="53">
        <v>24</v>
      </c>
      <c r="CK17" s="53">
        <v>24</v>
      </c>
      <c r="CL17" s="53">
        <v>28</v>
      </c>
      <c r="CM17" s="53">
        <v>32</v>
      </c>
      <c r="CN17" s="53">
        <v>26</v>
      </c>
      <c r="CO17" s="53">
        <v>28</v>
      </c>
      <c r="CP17" s="53">
        <v>26</v>
      </c>
      <c r="CQ17" s="53">
        <v>18</v>
      </c>
      <c r="CR17" s="53">
        <v>21</v>
      </c>
      <c r="CS17" s="53">
        <v>29</v>
      </c>
      <c r="CT17" s="53">
        <v>15</v>
      </c>
      <c r="CU17" s="53">
        <v>30</v>
      </c>
      <c r="CV17" s="53">
        <v>19</v>
      </c>
      <c r="CW17" s="53">
        <v>21</v>
      </c>
      <c r="CX17" s="53">
        <v>26</v>
      </c>
      <c r="CY17" s="53">
        <v>18</v>
      </c>
      <c r="CZ17" s="53">
        <v>14</v>
      </c>
      <c r="DA17" s="53">
        <v>21</v>
      </c>
      <c r="DB17" s="53">
        <v>19</v>
      </c>
      <c r="DC17" s="53">
        <v>15</v>
      </c>
      <c r="DD17" s="53">
        <v>18</v>
      </c>
      <c r="DE17" s="53">
        <v>17</v>
      </c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s="37" customFormat="1" ht="12.75">
      <c r="A18" s="4">
        <v>8</v>
      </c>
      <c r="B18" s="94">
        <v>674</v>
      </c>
      <c r="C18" s="94">
        <v>665</v>
      </c>
      <c r="D18" s="94">
        <v>624</v>
      </c>
      <c r="E18" s="94">
        <v>545</v>
      </c>
      <c r="F18" s="94">
        <v>721</v>
      </c>
      <c r="G18" s="94">
        <v>1040</v>
      </c>
      <c r="H18" s="94">
        <v>856</v>
      </c>
      <c r="I18" s="94">
        <v>635</v>
      </c>
      <c r="J18" s="94">
        <v>693</v>
      </c>
      <c r="K18" s="94">
        <v>689</v>
      </c>
      <c r="L18" s="94">
        <v>647</v>
      </c>
      <c r="M18" s="94">
        <v>575</v>
      </c>
      <c r="N18" s="94">
        <v>543</v>
      </c>
      <c r="O18" s="94">
        <v>677</v>
      </c>
      <c r="P18" s="94">
        <v>570</v>
      </c>
      <c r="Q18" s="94">
        <v>563</v>
      </c>
      <c r="R18" s="94">
        <v>532</v>
      </c>
      <c r="S18" s="94">
        <v>612</v>
      </c>
      <c r="T18" s="94">
        <v>708</v>
      </c>
      <c r="U18" s="94">
        <v>637</v>
      </c>
      <c r="V18" s="94">
        <v>546</v>
      </c>
      <c r="W18" s="94">
        <v>517</v>
      </c>
      <c r="X18" s="94">
        <v>542</v>
      </c>
      <c r="Y18" s="94">
        <v>464</v>
      </c>
      <c r="Z18" s="94">
        <v>527</v>
      </c>
      <c r="AA18" s="94">
        <v>470</v>
      </c>
      <c r="AB18" s="94">
        <v>563</v>
      </c>
      <c r="AC18" s="94">
        <v>898</v>
      </c>
      <c r="AD18" s="94">
        <v>771</v>
      </c>
      <c r="AE18" s="94">
        <v>694</v>
      </c>
      <c r="AF18" s="94">
        <v>761</v>
      </c>
      <c r="AG18" s="74">
        <v>903</v>
      </c>
      <c r="AH18" s="74">
        <v>730</v>
      </c>
      <c r="AI18" s="74">
        <v>651</v>
      </c>
      <c r="AJ18" s="74">
        <v>602</v>
      </c>
      <c r="AK18" s="74">
        <v>685</v>
      </c>
      <c r="AL18" s="74">
        <v>576</v>
      </c>
      <c r="AM18" s="74">
        <v>536</v>
      </c>
      <c r="AN18" s="74">
        <v>686</v>
      </c>
      <c r="AO18" s="74">
        <v>545</v>
      </c>
      <c r="AP18" s="74">
        <v>463</v>
      </c>
      <c r="AQ18" s="74">
        <v>478</v>
      </c>
      <c r="AR18" s="74">
        <v>473</v>
      </c>
      <c r="AS18" s="74">
        <v>510</v>
      </c>
      <c r="AT18" s="74">
        <v>721</v>
      </c>
      <c r="AU18" s="74">
        <v>582</v>
      </c>
      <c r="AV18" s="74">
        <v>600</v>
      </c>
      <c r="AW18" s="74">
        <v>454</v>
      </c>
      <c r="AX18" s="74">
        <v>541</v>
      </c>
      <c r="AY18" s="74">
        <v>481</v>
      </c>
      <c r="AZ18" s="74">
        <v>501</v>
      </c>
      <c r="BA18" s="74">
        <v>349</v>
      </c>
      <c r="BB18" s="74">
        <v>503</v>
      </c>
      <c r="BC18" s="74">
        <v>471</v>
      </c>
      <c r="BD18" s="74">
        <v>422</v>
      </c>
      <c r="BE18" s="74">
        <v>430</v>
      </c>
      <c r="BF18" s="74">
        <v>718</v>
      </c>
      <c r="BG18" s="74">
        <v>610</v>
      </c>
      <c r="BH18" s="74">
        <v>552</v>
      </c>
      <c r="BI18" s="74">
        <v>543</v>
      </c>
      <c r="BJ18" s="74">
        <v>509</v>
      </c>
      <c r="BK18" s="74">
        <v>461</v>
      </c>
      <c r="BL18" s="74">
        <v>406</v>
      </c>
      <c r="BM18" s="74">
        <v>462</v>
      </c>
      <c r="BN18" s="74">
        <v>393</v>
      </c>
      <c r="BO18" s="74">
        <v>421</v>
      </c>
      <c r="BP18" s="74">
        <v>422</v>
      </c>
      <c r="BQ18" s="74">
        <v>509</v>
      </c>
      <c r="BR18" s="74">
        <v>499</v>
      </c>
      <c r="BS18" s="74">
        <v>550</v>
      </c>
      <c r="BT18" s="74">
        <v>468</v>
      </c>
      <c r="BU18" s="74">
        <v>469</v>
      </c>
      <c r="BV18" s="74">
        <v>425</v>
      </c>
      <c r="BW18" s="74">
        <v>489</v>
      </c>
      <c r="BX18" s="74">
        <v>468</v>
      </c>
      <c r="BY18" s="74">
        <v>452</v>
      </c>
      <c r="BZ18" s="74">
        <v>471</v>
      </c>
      <c r="CA18" s="74">
        <v>470</v>
      </c>
      <c r="CB18" s="74">
        <v>564</v>
      </c>
      <c r="CC18" s="74">
        <v>983</v>
      </c>
      <c r="CD18" s="74">
        <v>712</v>
      </c>
      <c r="CE18" s="74">
        <v>628</v>
      </c>
      <c r="CF18" s="74">
        <v>668</v>
      </c>
      <c r="CG18" s="74">
        <v>644</v>
      </c>
      <c r="CH18" s="74">
        <v>518</v>
      </c>
      <c r="CI18" s="74">
        <v>522</v>
      </c>
      <c r="CJ18" s="53">
        <v>579</v>
      </c>
      <c r="CK18" s="53">
        <v>540</v>
      </c>
      <c r="CL18" s="53">
        <v>500</v>
      </c>
      <c r="CM18" s="53">
        <v>499</v>
      </c>
      <c r="CN18" s="53">
        <v>419</v>
      </c>
      <c r="CO18" s="53">
        <v>452</v>
      </c>
      <c r="CP18" s="53">
        <v>473</v>
      </c>
      <c r="CQ18" s="53">
        <v>477</v>
      </c>
      <c r="CR18" s="53">
        <v>436</v>
      </c>
      <c r="CS18" s="53">
        <v>426</v>
      </c>
      <c r="CT18" s="53">
        <v>503</v>
      </c>
      <c r="CU18" s="53">
        <v>648</v>
      </c>
      <c r="CV18" s="53">
        <v>506</v>
      </c>
      <c r="CW18" s="53">
        <v>518</v>
      </c>
      <c r="CX18" s="53">
        <v>479</v>
      </c>
      <c r="CY18" s="53">
        <v>433</v>
      </c>
      <c r="CZ18" s="53">
        <v>341</v>
      </c>
      <c r="DA18" s="53">
        <v>435</v>
      </c>
      <c r="DB18" s="53">
        <v>482</v>
      </c>
      <c r="DC18" s="53">
        <v>418</v>
      </c>
      <c r="DD18" s="53">
        <v>321</v>
      </c>
      <c r="DE18" s="53">
        <v>390</v>
      </c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122" s="37" customFormat="1" ht="12.75">
      <c r="A19" s="4">
        <v>9</v>
      </c>
      <c r="B19" s="94">
        <v>77</v>
      </c>
      <c r="C19" s="94">
        <v>99</v>
      </c>
      <c r="D19" s="94">
        <v>65</v>
      </c>
      <c r="E19" s="94">
        <v>48</v>
      </c>
      <c r="F19" s="94">
        <v>76</v>
      </c>
      <c r="G19" s="94">
        <v>130</v>
      </c>
      <c r="H19" s="94">
        <v>96</v>
      </c>
      <c r="I19" s="94">
        <v>72</v>
      </c>
      <c r="J19" s="94">
        <v>92</v>
      </c>
      <c r="K19" s="94">
        <v>80</v>
      </c>
      <c r="L19" s="94">
        <v>64</v>
      </c>
      <c r="M19" s="94">
        <v>82</v>
      </c>
      <c r="N19" s="94">
        <v>59</v>
      </c>
      <c r="O19" s="94">
        <v>89</v>
      </c>
      <c r="P19" s="94">
        <v>72</v>
      </c>
      <c r="Q19" s="94">
        <v>53</v>
      </c>
      <c r="R19" s="94">
        <v>48</v>
      </c>
      <c r="S19" s="94">
        <v>74</v>
      </c>
      <c r="T19" s="94">
        <v>97</v>
      </c>
      <c r="U19" s="94">
        <v>81</v>
      </c>
      <c r="V19" s="94">
        <v>70</v>
      </c>
      <c r="W19" s="94">
        <v>56</v>
      </c>
      <c r="X19" s="94">
        <v>91</v>
      </c>
      <c r="Y19" s="94">
        <v>73</v>
      </c>
      <c r="Z19" s="94">
        <v>77</v>
      </c>
      <c r="AA19" s="94">
        <v>68</v>
      </c>
      <c r="AB19" s="94">
        <v>58</v>
      </c>
      <c r="AC19" s="94">
        <v>71</v>
      </c>
      <c r="AD19" s="94">
        <v>74</v>
      </c>
      <c r="AE19" s="94">
        <v>73</v>
      </c>
      <c r="AF19" s="94">
        <v>79</v>
      </c>
      <c r="AG19" s="74">
        <v>87</v>
      </c>
      <c r="AH19" s="74">
        <v>74</v>
      </c>
      <c r="AI19" s="74">
        <v>69</v>
      </c>
      <c r="AJ19" s="74">
        <v>72</v>
      </c>
      <c r="AK19" s="74">
        <v>68</v>
      </c>
      <c r="AL19" s="74">
        <v>58</v>
      </c>
      <c r="AM19" s="74">
        <v>81</v>
      </c>
      <c r="AN19" s="74">
        <v>59</v>
      </c>
      <c r="AO19" s="74">
        <v>60</v>
      </c>
      <c r="AP19" s="74">
        <v>46</v>
      </c>
      <c r="AQ19" s="74">
        <v>64</v>
      </c>
      <c r="AR19" s="74">
        <v>62</v>
      </c>
      <c r="AS19" s="74">
        <v>53</v>
      </c>
      <c r="AT19" s="74">
        <v>88</v>
      </c>
      <c r="AU19" s="74">
        <v>52</v>
      </c>
      <c r="AV19" s="74">
        <v>53</v>
      </c>
      <c r="AW19" s="74">
        <v>73</v>
      </c>
      <c r="AX19" s="74">
        <v>48</v>
      </c>
      <c r="AY19" s="74">
        <v>46</v>
      </c>
      <c r="AZ19" s="74">
        <v>63</v>
      </c>
      <c r="BA19" s="74">
        <v>31</v>
      </c>
      <c r="BB19" s="74">
        <v>57</v>
      </c>
      <c r="BC19" s="74">
        <v>43</v>
      </c>
      <c r="BD19" s="74">
        <v>27</v>
      </c>
      <c r="BE19" s="74">
        <v>57</v>
      </c>
      <c r="BF19" s="74">
        <v>94</v>
      </c>
      <c r="BG19" s="74">
        <v>68</v>
      </c>
      <c r="BH19" s="74">
        <v>58</v>
      </c>
      <c r="BI19" s="74">
        <v>67</v>
      </c>
      <c r="BJ19" s="74">
        <v>61</v>
      </c>
      <c r="BK19" s="74">
        <v>47</v>
      </c>
      <c r="BL19" s="74">
        <v>61</v>
      </c>
      <c r="BM19" s="74">
        <v>54</v>
      </c>
      <c r="BN19" s="74">
        <v>67</v>
      </c>
      <c r="BO19" s="74">
        <v>53</v>
      </c>
      <c r="BP19" s="74">
        <v>41</v>
      </c>
      <c r="BQ19" s="74">
        <v>44</v>
      </c>
      <c r="BR19" s="74">
        <v>65</v>
      </c>
      <c r="BS19" s="74">
        <v>67</v>
      </c>
      <c r="BT19" s="74">
        <v>65</v>
      </c>
      <c r="BU19" s="74">
        <v>70</v>
      </c>
      <c r="BV19" s="74">
        <v>55</v>
      </c>
      <c r="BW19" s="74">
        <v>80</v>
      </c>
      <c r="BX19" s="74">
        <v>66</v>
      </c>
      <c r="BY19" s="74">
        <v>58</v>
      </c>
      <c r="BZ19" s="74">
        <v>62</v>
      </c>
      <c r="CA19" s="74">
        <v>49</v>
      </c>
      <c r="CB19" s="74">
        <v>70</v>
      </c>
      <c r="CC19" s="74">
        <v>57</v>
      </c>
      <c r="CD19" s="74">
        <v>74</v>
      </c>
      <c r="CE19" s="74">
        <v>85</v>
      </c>
      <c r="CF19" s="74">
        <v>64</v>
      </c>
      <c r="CG19" s="74">
        <v>57</v>
      </c>
      <c r="CH19" s="74">
        <v>59</v>
      </c>
      <c r="CI19" s="74">
        <v>42</v>
      </c>
      <c r="CJ19" s="53">
        <v>58</v>
      </c>
      <c r="CK19" s="53">
        <v>40</v>
      </c>
      <c r="CL19" s="53">
        <v>58</v>
      </c>
      <c r="CM19" s="53">
        <v>54</v>
      </c>
      <c r="CN19" s="53">
        <v>47</v>
      </c>
      <c r="CO19" s="53">
        <v>54</v>
      </c>
      <c r="CP19" s="53">
        <v>50</v>
      </c>
      <c r="CQ19" s="53">
        <v>51</v>
      </c>
      <c r="CR19" s="53">
        <v>53</v>
      </c>
      <c r="CS19" s="53">
        <v>53</v>
      </c>
      <c r="CT19" s="53">
        <v>54</v>
      </c>
      <c r="CU19" s="53">
        <v>58</v>
      </c>
      <c r="CV19" s="53">
        <v>74</v>
      </c>
      <c r="CW19" s="53">
        <v>44</v>
      </c>
      <c r="CX19" s="53">
        <v>58</v>
      </c>
      <c r="CY19" s="53">
        <v>47</v>
      </c>
      <c r="CZ19" s="53">
        <v>32</v>
      </c>
      <c r="DA19" s="53">
        <v>52</v>
      </c>
      <c r="DB19" s="53">
        <v>65</v>
      </c>
      <c r="DC19" s="53">
        <v>49</v>
      </c>
      <c r="DD19" s="53">
        <v>36</v>
      </c>
      <c r="DE19" s="53">
        <v>28</v>
      </c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</row>
    <row r="20" spans="1:122" s="37" customFormat="1" ht="12.75">
      <c r="A20" s="4">
        <v>10</v>
      </c>
      <c r="B20" s="94">
        <v>182</v>
      </c>
      <c r="C20" s="94">
        <v>168</v>
      </c>
      <c r="D20" s="94">
        <v>149</v>
      </c>
      <c r="E20" s="94">
        <v>128</v>
      </c>
      <c r="F20" s="94">
        <v>202</v>
      </c>
      <c r="G20" s="94">
        <v>272</v>
      </c>
      <c r="H20" s="94">
        <v>234</v>
      </c>
      <c r="I20" s="94">
        <v>201</v>
      </c>
      <c r="J20" s="94">
        <v>193</v>
      </c>
      <c r="K20" s="94">
        <v>190</v>
      </c>
      <c r="L20" s="94">
        <v>158</v>
      </c>
      <c r="M20" s="94">
        <v>152</v>
      </c>
      <c r="N20" s="94">
        <v>190</v>
      </c>
      <c r="O20" s="94">
        <v>167</v>
      </c>
      <c r="P20" s="94">
        <v>172</v>
      </c>
      <c r="Q20" s="94">
        <v>142</v>
      </c>
      <c r="R20" s="94">
        <v>156</v>
      </c>
      <c r="S20" s="94">
        <v>158</v>
      </c>
      <c r="T20" s="94">
        <v>192</v>
      </c>
      <c r="U20" s="94">
        <v>156</v>
      </c>
      <c r="V20" s="94">
        <v>161</v>
      </c>
      <c r="W20" s="94">
        <v>162</v>
      </c>
      <c r="X20" s="94">
        <v>145</v>
      </c>
      <c r="Y20" s="94">
        <v>138</v>
      </c>
      <c r="Z20" s="94">
        <v>195</v>
      </c>
      <c r="AA20" s="94">
        <v>203</v>
      </c>
      <c r="AB20" s="94">
        <v>170</v>
      </c>
      <c r="AC20" s="94">
        <v>168</v>
      </c>
      <c r="AD20" s="94">
        <v>170</v>
      </c>
      <c r="AE20" s="94">
        <v>181</v>
      </c>
      <c r="AF20" s="94">
        <v>168</v>
      </c>
      <c r="AG20" s="74">
        <v>237</v>
      </c>
      <c r="AH20" s="74">
        <v>156</v>
      </c>
      <c r="AI20" s="74">
        <v>165</v>
      </c>
      <c r="AJ20" s="74">
        <v>166</v>
      </c>
      <c r="AK20" s="74">
        <v>140</v>
      </c>
      <c r="AL20" s="74">
        <v>151</v>
      </c>
      <c r="AM20" s="74">
        <v>164</v>
      </c>
      <c r="AN20" s="74">
        <v>176</v>
      </c>
      <c r="AO20" s="74">
        <v>133</v>
      </c>
      <c r="AP20" s="74">
        <v>93</v>
      </c>
      <c r="AQ20" s="74">
        <v>147</v>
      </c>
      <c r="AR20" s="74">
        <v>123</v>
      </c>
      <c r="AS20" s="74">
        <v>129</v>
      </c>
      <c r="AT20" s="74">
        <v>153</v>
      </c>
      <c r="AU20" s="74">
        <v>130</v>
      </c>
      <c r="AV20" s="74">
        <v>134</v>
      </c>
      <c r="AW20" s="74">
        <v>112</v>
      </c>
      <c r="AX20" s="74">
        <v>127</v>
      </c>
      <c r="AY20" s="74">
        <v>156</v>
      </c>
      <c r="AZ20" s="74">
        <v>115</v>
      </c>
      <c r="BA20" s="74">
        <v>95</v>
      </c>
      <c r="BB20" s="74">
        <v>154</v>
      </c>
      <c r="BC20" s="74">
        <v>121</v>
      </c>
      <c r="BD20" s="74">
        <v>91</v>
      </c>
      <c r="BE20" s="74">
        <v>121</v>
      </c>
      <c r="BF20" s="74">
        <v>214</v>
      </c>
      <c r="BG20" s="74">
        <v>194</v>
      </c>
      <c r="BH20" s="74">
        <v>143</v>
      </c>
      <c r="BI20" s="74">
        <v>150</v>
      </c>
      <c r="BJ20" s="74">
        <v>135</v>
      </c>
      <c r="BK20" s="74">
        <v>116</v>
      </c>
      <c r="BL20" s="74">
        <v>128</v>
      </c>
      <c r="BM20" s="74">
        <v>113</v>
      </c>
      <c r="BN20" s="74">
        <v>133</v>
      </c>
      <c r="BO20" s="74">
        <v>110</v>
      </c>
      <c r="BP20" s="74">
        <v>113</v>
      </c>
      <c r="BQ20" s="74">
        <v>126</v>
      </c>
      <c r="BR20" s="74">
        <v>134</v>
      </c>
      <c r="BS20" s="74">
        <v>139</v>
      </c>
      <c r="BT20" s="74">
        <v>121</v>
      </c>
      <c r="BU20" s="74">
        <v>139</v>
      </c>
      <c r="BV20" s="74">
        <v>129</v>
      </c>
      <c r="BW20" s="74">
        <v>177</v>
      </c>
      <c r="BX20" s="74">
        <v>129</v>
      </c>
      <c r="BY20" s="74">
        <v>172</v>
      </c>
      <c r="BZ20" s="74">
        <v>136</v>
      </c>
      <c r="CA20" s="74">
        <v>154</v>
      </c>
      <c r="CB20" s="74">
        <v>165</v>
      </c>
      <c r="CC20" s="74">
        <v>156</v>
      </c>
      <c r="CD20" s="74">
        <v>186</v>
      </c>
      <c r="CE20" s="74">
        <v>200</v>
      </c>
      <c r="CF20" s="74">
        <v>189</v>
      </c>
      <c r="CG20" s="74">
        <v>157</v>
      </c>
      <c r="CH20" s="74">
        <v>153</v>
      </c>
      <c r="CI20" s="74">
        <v>147</v>
      </c>
      <c r="CJ20" s="53">
        <v>153</v>
      </c>
      <c r="CK20" s="53">
        <v>147</v>
      </c>
      <c r="CL20" s="53">
        <v>144</v>
      </c>
      <c r="CM20" s="53">
        <v>125</v>
      </c>
      <c r="CN20" s="53">
        <v>118</v>
      </c>
      <c r="CO20" s="53">
        <v>136</v>
      </c>
      <c r="CP20" s="53">
        <v>114</v>
      </c>
      <c r="CQ20" s="53">
        <v>153</v>
      </c>
      <c r="CR20" s="53">
        <v>131</v>
      </c>
      <c r="CS20" s="53">
        <v>130</v>
      </c>
      <c r="CT20" s="53">
        <v>163</v>
      </c>
      <c r="CU20" s="53">
        <v>130</v>
      </c>
      <c r="CV20" s="53">
        <v>125</v>
      </c>
      <c r="CW20" s="53">
        <v>124</v>
      </c>
      <c r="CX20" s="53">
        <v>148</v>
      </c>
      <c r="CY20" s="53">
        <v>144</v>
      </c>
      <c r="CZ20" s="53">
        <v>83</v>
      </c>
      <c r="DA20" s="53">
        <v>120</v>
      </c>
      <c r="DB20" s="53">
        <v>126</v>
      </c>
      <c r="DC20" s="53">
        <v>111</v>
      </c>
      <c r="DD20" s="53">
        <v>117</v>
      </c>
      <c r="DE20" s="53">
        <v>104</v>
      </c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</row>
    <row r="21" spans="1:122" s="37" customFormat="1" ht="12.75">
      <c r="A21" s="4">
        <v>11</v>
      </c>
      <c r="B21" s="94">
        <v>280</v>
      </c>
      <c r="C21" s="94">
        <v>255</v>
      </c>
      <c r="D21" s="94">
        <v>240</v>
      </c>
      <c r="E21" s="94">
        <v>195</v>
      </c>
      <c r="F21" s="94">
        <v>248</v>
      </c>
      <c r="G21" s="94">
        <v>334</v>
      </c>
      <c r="H21" s="94">
        <v>285</v>
      </c>
      <c r="I21" s="94">
        <v>252</v>
      </c>
      <c r="J21" s="94">
        <v>235</v>
      </c>
      <c r="K21" s="94">
        <v>266</v>
      </c>
      <c r="L21" s="94">
        <v>246</v>
      </c>
      <c r="M21" s="94">
        <v>195</v>
      </c>
      <c r="N21" s="94">
        <v>204</v>
      </c>
      <c r="O21" s="94">
        <v>218</v>
      </c>
      <c r="P21" s="94">
        <v>207</v>
      </c>
      <c r="Q21" s="94">
        <v>203</v>
      </c>
      <c r="R21" s="94">
        <v>214</v>
      </c>
      <c r="S21" s="94">
        <v>230</v>
      </c>
      <c r="T21" s="94">
        <v>257</v>
      </c>
      <c r="U21" s="94">
        <v>248</v>
      </c>
      <c r="V21" s="94">
        <v>200</v>
      </c>
      <c r="W21" s="94">
        <v>223</v>
      </c>
      <c r="X21" s="94">
        <v>205</v>
      </c>
      <c r="Y21" s="94">
        <v>220</v>
      </c>
      <c r="Z21" s="94">
        <v>235</v>
      </c>
      <c r="AA21" s="94">
        <v>231</v>
      </c>
      <c r="AB21" s="94">
        <v>208</v>
      </c>
      <c r="AC21" s="94">
        <v>236</v>
      </c>
      <c r="AD21" s="94">
        <v>223</v>
      </c>
      <c r="AE21" s="94">
        <v>217</v>
      </c>
      <c r="AF21" s="94">
        <v>264</v>
      </c>
      <c r="AG21" s="74">
        <v>294</v>
      </c>
      <c r="AH21" s="74">
        <v>251</v>
      </c>
      <c r="AI21" s="74">
        <v>223</v>
      </c>
      <c r="AJ21" s="74">
        <v>246</v>
      </c>
      <c r="AK21" s="74">
        <v>215</v>
      </c>
      <c r="AL21" s="74">
        <v>201</v>
      </c>
      <c r="AM21" s="74">
        <v>201</v>
      </c>
      <c r="AN21" s="74">
        <v>212</v>
      </c>
      <c r="AO21" s="74">
        <v>188</v>
      </c>
      <c r="AP21" s="74">
        <v>162</v>
      </c>
      <c r="AQ21" s="74">
        <v>170</v>
      </c>
      <c r="AR21" s="74">
        <v>201</v>
      </c>
      <c r="AS21" s="74">
        <v>196</v>
      </c>
      <c r="AT21" s="74">
        <v>214</v>
      </c>
      <c r="AU21" s="74">
        <v>167</v>
      </c>
      <c r="AV21" s="74">
        <v>161</v>
      </c>
      <c r="AW21" s="74">
        <v>178</v>
      </c>
      <c r="AX21" s="74">
        <v>214</v>
      </c>
      <c r="AY21" s="74">
        <v>186</v>
      </c>
      <c r="AZ21" s="74">
        <v>210</v>
      </c>
      <c r="BA21" s="74">
        <v>137</v>
      </c>
      <c r="BB21" s="74">
        <v>203</v>
      </c>
      <c r="BC21" s="74">
        <v>188</v>
      </c>
      <c r="BD21" s="74">
        <v>148</v>
      </c>
      <c r="BE21" s="74">
        <v>167</v>
      </c>
      <c r="BF21" s="74">
        <v>305</v>
      </c>
      <c r="BG21" s="74">
        <v>225</v>
      </c>
      <c r="BH21" s="74">
        <v>214</v>
      </c>
      <c r="BI21" s="74">
        <v>180</v>
      </c>
      <c r="BJ21" s="74">
        <v>217</v>
      </c>
      <c r="BK21" s="74">
        <v>149</v>
      </c>
      <c r="BL21" s="74">
        <v>162</v>
      </c>
      <c r="BM21" s="74">
        <v>161</v>
      </c>
      <c r="BN21" s="74">
        <v>151</v>
      </c>
      <c r="BO21" s="74">
        <v>132</v>
      </c>
      <c r="BP21" s="74">
        <v>150</v>
      </c>
      <c r="BQ21" s="74">
        <v>136</v>
      </c>
      <c r="BR21" s="74">
        <v>163</v>
      </c>
      <c r="BS21" s="74">
        <v>254</v>
      </c>
      <c r="BT21" s="74">
        <v>208</v>
      </c>
      <c r="BU21" s="74">
        <v>200</v>
      </c>
      <c r="BV21" s="74">
        <v>174</v>
      </c>
      <c r="BW21" s="74">
        <v>217</v>
      </c>
      <c r="BX21" s="74">
        <v>183</v>
      </c>
      <c r="BY21" s="74">
        <v>178</v>
      </c>
      <c r="BZ21" s="74">
        <v>189</v>
      </c>
      <c r="CA21" s="74">
        <v>178</v>
      </c>
      <c r="CB21" s="74">
        <v>186</v>
      </c>
      <c r="CC21" s="74">
        <v>211</v>
      </c>
      <c r="CD21" s="74">
        <v>230</v>
      </c>
      <c r="CE21" s="74">
        <v>219</v>
      </c>
      <c r="CF21" s="74">
        <v>245</v>
      </c>
      <c r="CG21" s="74">
        <v>217</v>
      </c>
      <c r="CH21" s="74">
        <v>206</v>
      </c>
      <c r="CI21" s="74">
        <v>181</v>
      </c>
      <c r="CJ21" s="53">
        <v>190</v>
      </c>
      <c r="CK21" s="53">
        <v>177</v>
      </c>
      <c r="CL21" s="53">
        <v>221</v>
      </c>
      <c r="CM21" s="53">
        <v>192</v>
      </c>
      <c r="CN21" s="53">
        <v>189</v>
      </c>
      <c r="CO21" s="53">
        <v>189</v>
      </c>
      <c r="CP21" s="53">
        <v>210</v>
      </c>
      <c r="CQ21" s="53">
        <v>208</v>
      </c>
      <c r="CR21" s="53">
        <v>194</v>
      </c>
      <c r="CS21" s="53">
        <v>140</v>
      </c>
      <c r="CT21" s="53">
        <v>351</v>
      </c>
      <c r="CU21" s="53">
        <v>301</v>
      </c>
      <c r="CV21" s="53">
        <v>249</v>
      </c>
      <c r="CW21" s="53">
        <v>231</v>
      </c>
      <c r="CX21" s="53">
        <v>234</v>
      </c>
      <c r="CY21" s="53">
        <v>196</v>
      </c>
      <c r="CZ21" s="53">
        <v>136</v>
      </c>
      <c r="DA21" s="53">
        <v>181</v>
      </c>
      <c r="DB21" s="53">
        <v>194</v>
      </c>
      <c r="DC21" s="53">
        <v>165</v>
      </c>
      <c r="DD21" s="53">
        <v>170</v>
      </c>
      <c r="DE21" s="53">
        <v>146</v>
      </c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</row>
    <row r="22" spans="1:122" s="37" customFormat="1" ht="12.75">
      <c r="A22" s="4">
        <v>12</v>
      </c>
      <c r="B22" s="94">
        <v>1111</v>
      </c>
      <c r="C22" s="94">
        <v>1015</v>
      </c>
      <c r="D22" s="94">
        <v>956</v>
      </c>
      <c r="E22" s="94">
        <v>706</v>
      </c>
      <c r="F22" s="94">
        <v>912</v>
      </c>
      <c r="G22" s="94">
        <v>1394</v>
      </c>
      <c r="H22" s="94">
        <v>1264</v>
      </c>
      <c r="I22" s="94">
        <v>1046</v>
      </c>
      <c r="J22" s="94">
        <v>1087</v>
      </c>
      <c r="K22" s="94">
        <v>1024</v>
      </c>
      <c r="L22" s="94">
        <v>935</v>
      </c>
      <c r="M22" s="94">
        <v>975</v>
      </c>
      <c r="N22" s="94">
        <v>889</v>
      </c>
      <c r="O22" s="94">
        <v>1020</v>
      </c>
      <c r="P22" s="94">
        <v>836</v>
      </c>
      <c r="Q22" s="94">
        <v>916</v>
      </c>
      <c r="R22" s="94">
        <v>778</v>
      </c>
      <c r="S22" s="94">
        <v>939</v>
      </c>
      <c r="T22" s="94">
        <v>1069</v>
      </c>
      <c r="U22" s="94">
        <v>945</v>
      </c>
      <c r="V22" s="94">
        <v>870</v>
      </c>
      <c r="W22" s="94">
        <v>789</v>
      </c>
      <c r="X22" s="94">
        <v>919</v>
      </c>
      <c r="Y22" s="94">
        <v>841</v>
      </c>
      <c r="Z22" s="94">
        <v>901</v>
      </c>
      <c r="AA22" s="94">
        <v>800</v>
      </c>
      <c r="AB22" s="94">
        <v>1053</v>
      </c>
      <c r="AC22" s="94">
        <v>1086</v>
      </c>
      <c r="AD22" s="94">
        <v>1081</v>
      </c>
      <c r="AE22" s="94">
        <v>903</v>
      </c>
      <c r="AF22" s="94">
        <v>1097</v>
      </c>
      <c r="AG22" s="74">
        <v>1332</v>
      </c>
      <c r="AH22" s="74">
        <v>1018</v>
      </c>
      <c r="AI22" s="74">
        <v>955</v>
      </c>
      <c r="AJ22" s="74">
        <v>1030</v>
      </c>
      <c r="AK22" s="74">
        <v>1020</v>
      </c>
      <c r="AL22" s="74">
        <v>925</v>
      </c>
      <c r="AM22" s="74">
        <v>898</v>
      </c>
      <c r="AN22" s="74">
        <v>922</v>
      </c>
      <c r="AO22" s="74">
        <v>835</v>
      </c>
      <c r="AP22" s="74">
        <v>776</v>
      </c>
      <c r="AQ22" s="74">
        <v>829</v>
      </c>
      <c r="AR22" s="74">
        <v>837</v>
      </c>
      <c r="AS22" s="74">
        <v>840</v>
      </c>
      <c r="AT22" s="74">
        <v>1005</v>
      </c>
      <c r="AU22" s="74">
        <v>821</v>
      </c>
      <c r="AV22" s="74">
        <v>836</v>
      </c>
      <c r="AW22" s="74">
        <v>818</v>
      </c>
      <c r="AX22" s="74">
        <v>849</v>
      </c>
      <c r="AY22" s="74">
        <v>729</v>
      </c>
      <c r="AZ22" s="74">
        <v>801</v>
      </c>
      <c r="BA22" s="74">
        <v>538</v>
      </c>
      <c r="BB22" s="74">
        <v>778</v>
      </c>
      <c r="BC22" s="74">
        <v>792</v>
      </c>
      <c r="BD22" s="74">
        <v>561</v>
      </c>
      <c r="BE22" s="74">
        <v>645</v>
      </c>
      <c r="BF22" s="74">
        <v>1283</v>
      </c>
      <c r="BG22" s="74">
        <v>992</v>
      </c>
      <c r="BH22" s="74">
        <v>950</v>
      </c>
      <c r="BI22" s="74">
        <v>809</v>
      </c>
      <c r="BJ22" s="74">
        <v>930</v>
      </c>
      <c r="BK22" s="74">
        <v>744</v>
      </c>
      <c r="BL22" s="74">
        <v>781</v>
      </c>
      <c r="BM22" s="74">
        <v>783</v>
      </c>
      <c r="BN22" s="74">
        <v>761</v>
      </c>
      <c r="BO22" s="74">
        <v>696</v>
      </c>
      <c r="BP22" s="74">
        <v>751</v>
      </c>
      <c r="BQ22" s="74">
        <v>718</v>
      </c>
      <c r="BR22" s="74">
        <v>696</v>
      </c>
      <c r="BS22" s="74">
        <v>925</v>
      </c>
      <c r="BT22" s="74">
        <v>811</v>
      </c>
      <c r="BU22" s="74">
        <v>771</v>
      </c>
      <c r="BV22" s="74">
        <v>764</v>
      </c>
      <c r="BW22" s="74">
        <v>759</v>
      </c>
      <c r="BX22" s="74">
        <v>722</v>
      </c>
      <c r="BY22" s="74">
        <v>772</v>
      </c>
      <c r="BZ22" s="74">
        <v>703</v>
      </c>
      <c r="CA22" s="74">
        <v>795</v>
      </c>
      <c r="CB22" s="74">
        <v>876</v>
      </c>
      <c r="CC22" s="74">
        <v>885</v>
      </c>
      <c r="CD22" s="74">
        <v>848</v>
      </c>
      <c r="CE22" s="74">
        <v>840</v>
      </c>
      <c r="CF22" s="74">
        <v>1047</v>
      </c>
      <c r="CG22" s="74">
        <v>878</v>
      </c>
      <c r="CH22" s="74">
        <v>826</v>
      </c>
      <c r="CI22" s="74">
        <v>702</v>
      </c>
      <c r="CJ22" s="53">
        <v>825</v>
      </c>
      <c r="CK22" s="53">
        <v>865</v>
      </c>
      <c r="CL22" s="53">
        <v>788</v>
      </c>
      <c r="CM22" s="53">
        <v>818</v>
      </c>
      <c r="CN22" s="53">
        <v>819</v>
      </c>
      <c r="CO22" s="53">
        <v>751</v>
      </c>
      <c r="CP22" s="53">
        <v>722</v>
      </c>
      <c r="CQ22" s="53">
        <v>738</v>
      </c>
      <c r="CR22" s="53">
        <v>698</v>
      </c>
      <c r="CS22" s="53">
        <v>665</v>
      </c>
      <c r="CT22" s="53">
        <v>785</v>
      </c>
      <c r="CU22" s="53">
        <v>721</v>
      </c>
      <c r="CV22" s="53">
        <v>681</v>
      </c>
      <c r="CW22" s="53">
        <v>646</v>
      </c>
      <c r="CX22" s="53">
        <v>699</v>
      </c>
      <c r="CY22" s="53">
        <v>705</v>
      </c>
      <c r="CZ22" s="53">
        <v>513</v>
      </c>
      <c r="DA22" s="53">
        <v>714</v>
      </c>
      <c r="DB22" s="53">
        <v>737</v>
      </c>
      <c r="DC22" s="53">
        <v>682</v>
      </c>
      <c r="DD22" s="53">
        <v>583</v>
      </c>
      <c r="DE22" s="53">
        <v>517</v>
      </c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</row>
    <row r="23" spans="1:122" s="37" customFormat="1" ht="12.75">
      <c r="A23" s="4">
        <v>13</v>
      </c>
      <c r="B23" s="94">
        <v>206</v>
      </c>
      <c r="C23" s="94">
        <v>209</v>
      </c>
      <c r="D23" s="94">
        <v>180</v>
      </c>
      <c r="E23" s="94">
        <v>139</v>
      </c>
      <c r="F23" s="94">
        <v>184</v>
      </c>
      <c r="G23" s="94">
        <v>367</v>
      </c>
      <c r="H23" s="94">
        <v>257</v>
      </c>
      <c r="I23" s="94">
        <v>233</v>
      </c>
      <c r="J23" s="94">
        <v>244</v>
      </c>
      <c r="K23" s="94">
        <v>224</v>
      </c>
      <c r="L23" s="94">
        <v>195</v>
      </c>
      <c r="M23" s="94">
        <v>218</v>
      </c>
      <c r="N23" s="94">
        <v>182</v>
      </c>
      <c r="O23" s="94">
        <v>224</v>
      </c>
      <c r="P23" s="94">
        <v>143</v>
      </c>
      <c r="Q23" s="94">
        <v>174</v>
      </c>
      <c r="R23" s="94">
        <v>158</v>
      </c>
      <c r="S23" s="94">
        <v>208</v>
      </c>
      <c r="T23" s="94">
        <v>249</v>
      </c>
      <c r="U23" s="94">
        <v>218</v>
      </c>
      <c r="V23" s="94">
        <v>205</v>
      </c>
      <c r="W23" s="6">
        <v>177</v>
      </c>
      <c r="X23" s="94">
        <v>173</v>
      </c>
      <c r="Y23" s="94">
        <v>178</v>
      </c>
      <c r="Z23" s="94">
        <v>188</v>
      </c>
      <c r="AA23" s="94">
        <v>166</v>
      </c>
      <c r="AB23" s="94">
        <v>229</v>
      </c>
      <c r="AC23" s="94">
        <v>218</v>
      </c>
      <c r="AD23" s="94">
        <v>218</v>
      </c>
      <c r="AE23" s="94">
        <v>180</v>
      </c>
      <c r="AF23" s="94">
        <v>308</v>
      </c>
      <c r="AG23" s="74">
        <v>277</v>
      </c>
      <c r="AH23" s="74">
        <v>223</v>
      </c>
      <c r="AI23" s="74">
        <v>220</v>
      </c>
      <c r="AJ23" s="74">
        <v>223</v>
      </c>
      <c r="AK23" s="74">
        <v>212</v>
      </c>
      <c r="AL23" s="74">
        <v>178</v>
      </c>
      <c r="AM23" s="74">
        <v>196</v>
      </c>
      <c r="AN23" s="74">
        <v>176</v>
      </c>
      <c r="AO23" s="74">
        <v>190</v>
      </c>
      <c r="AP23" s="74">
        <v>165</v>
      </c>
      <c r="AQ23" s="74">
        <v>133</v>
      </c>
      <c r="AR23" s="74">
        <v>155</v>
      </c>
      <c r="AS23" s="74">
        <v>178</v>
      </c>
      <c r="AT23" s="74">
        <v>224</v>
      </c>
      <c r="AU23" s="74">
        <v>166</v>
      </c>
      <c r="AV23" s="74">
        <v>178</v>
      </c>
      <c r="AW23" s="74">
        <v>174</v>
      </c>
      <c r="AX23" s="74">
        <v>190</v>
      </c>
      <c r="AY23" s="74">
        <v>149</v>
      </c>
      <c r="AZ23" s="74">
        <v>173</v>
      </c>
      <c r="BA23" s="74">
        <v>102</v>
      </c>
      <c r="BB23" s="74">
        <v>155</v>
      </c>
      <c r="BC23" s="74">
        <v>155</v>
      </c>
      <c r="BD23" s="74">
        <v>117</v>
      </c>
      <c r="BE23" s="74">
        <v>125</v>
      </c>
      <c r="BF23" s="74">
        <v>228</v>
      </c>
      <c r="BG23" s="74">
        <v>209</v>
      </c>
      <c r="BH23" s="74">
        <v>189</v>
      </c>
      <c r="BI23" s="74">
        <v>184</v>
      </c>
      <c r="BJ23" s="74">
        <v>282</v>
      </c>
      <c r="BK23" s="74">
        <v>174</v>
      </c>
      <c r="BL23" s="74">
        <v>179</v>
      </c>
      <c r="BM23" s="74">
        <v>163</v>
      </c>
      <c r="BN23" s="74">
        <v>167</v>
      </c>
      <c r="BO23" s="74">
        <v>188</v>
      </c>
      <c r="BP23" s="74">
        <v>158</v>
      </c>
      <c r="BQ23" s="74">
        <v>153</v>
      </c>
      <c r="BR23" s="74">
        <v>144</v>
      </c>
      <c r="BS23" s="74">
        <v>195</v>
      </c>
      <c r="BT23" s="74">
        <v>154</v>
      </c>
      <c r="BU23" s="74">
        <v>177</v>
      </c>
      <c r="BV23" s="74">
        <v>138</v>
      </c>
      <c r="BW23" s="74">
        <v>135</v>
      </c>
      <c r="BX23" s="74">
        <v>183</v>
      </c>
      <c r="BY23" s="74">
        <v>162</v>
      </c>
      <c r="BZ23" s="74">
        <v>154</v>
      </c>
      <c r="CA23" s="74">
        <v>162</v>
      </c>
      <c r="CB23" s="74">
        <v>167</v>
      </c>
      <c r="CC23" s="74">
        <v>166</v>
      </c>
      <c r="CD23" s="74">
        <v>162</v>
      </c>
      <c r="CE23" s="74">
        <v>169</v>
      </c>
      <c r="CF23" s="74">
        <v>195</v>
      </c>
      <c r="CG23" s="74">
        <v>177</v>
      </c>
      <c r="CH23" s="74">
        <v>178</v>
      </c>
      <c r="CI23" s="74">
        <v>175</v>
      </c>
      <c r="CJ23" s="53">
        <v>155</v>
      </c>
      <c r="CK23" s="53">
        <v>166</v>
      </c>
      <c r="CL23" s="53">
        <v>163</v>
      </c>
      <c r="CM23" s="53">
        <v>146</v>
      </c>
      <c r="CN23" s="53">
        <v>181</v>
      </c>
      <c r="CO23" s="53">
        <v>148</v>
      </c>
      <c r="CP23" s="53">
        <v>149</v>
      </c>
      <c r="CQ23" s="53">
        <v>155</v>
      </c>
      <c r="CR23" s="53">
        <v>168</v>
      </c>
      <c r="CS23" s="53">
        <v>121</v>
      </c>
      <c r="CT23" s="53">
        <v>167</v>
      </c>
      <c r="CU23" s="53">
        <v>177</v>
      </c>
      <c r="CV23" s="53">
        <v>172</v>
      </c>
      <c r="CW23" s="53">
        <v>154</v>
      </c>
      <c r="CX23" s="53">
        <v>123</v>
      </c>
      <c r="CY23" s="53">
        <v>153</v>
      </c>
      <c r="CZ23" s="53">
        <v>85</v>
      </c>
      <c r="DA23" s="53">
        <v>149</v>
      </c>
      <c r="DB23" s="53">
        <v>156</v>
      </c>
      <c r="DC23" s="53">
        <v>135</v>
      </c>
      <c r="DD23" s="53">
        <v>113</v>
      </c>
      <c r="DE23" s="53">
        <v>103</v>
      </c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</row>
    <row r="24" spans="1:122" s="37" customFormat="1" ht="12.75">
      <c r="A24" s="4">
        <v>14</v>
      </c>
      <c r="B24" s="96">
        <v>413</v>
      </c>
      <c r="C24" s="96">
        <v>359</v>
      </c>
      <c r="D24" s="96">
        <v>315</v>
      </c>
      <c r="E24" s="96">
        <v>184</v>
      </c>
      <c r="F24" s="96">
        <v>320</v>
      </c>
      <c r="G24" s="96">
        <v>492</v>
      </c>
      <c r="H24" s="96">
        <v>434</v>
      </c>
      <c r="I24" s="97">
        <v>233</v>
      </c>
      <c r="J24" s="97">
        <v>296</v>
      </c>
      <c r="K24" s="97">
        <v>328</v>
      </c>
      <c r="L24" s="97">
        <v>288</v>
      </c>
      <c r="M24" s="97">
        <v>290</v>
      </c>
      <c r="N24" s="97">
        <v>360</v>
      </c>
      <c r="O24" s="97">
        <v>399</v>
      </c>
      <c r="P24" s="97">
        <v>297</v>
      </c>
      <c r="Q24" s="97">
        <v>325</v>
      </c>
      <c r="R24" s="97">
        <v>304</v>
      </c>
      <c r="S24" s="97">
        <v>318</v>
      </c>
      <c r="T24" s="97">
        <v>341</v>
      </c>
      <c r="U24" s="97">
        <v>295</v>
      </c>
      <c r="V24" s="97">
        <v>288</v>
      </c>
      <c r="W24" s="94">
        <v>256</v>
      </c>
      <c r="X24" s="6">
        <v>324</v>
      </c>
      <c r="Y24" s="6">
        <v>302</v>
      </c>
      <c r="Z24" s="6">
        <v>271</v>
      </c>
      <c r="AA24" s="6">
        <v>260</v>
      </c>
      <c r="AB24" s="6">
        <v>322</v>
      </c>
      <c r="AC24" s="6">
        <v>312</v>
      </c>
      <c r="AD24" s="6">
        <v>337</v>
      </c>
      <c r="AE24" s="6">
        <v>292</v>
      </c>
      <c r="AF24" s="6">
        <v>345</v>
      </c>
      <c r="AG24" s="74">
        <v>412</v>
      </c>
      <c r="AH24" s="74">
        <v>349</v>
      </c>
      <c r="AI24" s="74">
        <v>323</v>
      </c>
      <c r="AJ24" s="74">
        <v>323</v>
      </c>
      <c r="AK24" s="74">
        <v>336</v>
      </c>
      <c r="AL24" s="74">
        <v>277</v>
      </c>
      <c r="AM24" s="74">
        <v>316</v>
      </c>
      <c r="AN24" s="74">
        <v>293</v>
      </c>
      <c r="AO24" s="74">
        <v>292</v>
      </c>
      <c r="AP24" s="74">
        <v>268</v>
      </c>
      <c r="AQ24" s="74">
        <v>247</v>
      </c>
      <c r="AR24" s="74">
        <v>280</v>
      </c>
      <c r="AS24" s="74">
        <v>283</v>
      </c>
      <c r="AT24" s="74">
        <v>348</v>
      </c>
      <c r="AU24" s="74">
        <v>279</v>
      </c>
      <c r="AV24" s="74">
        <v>250</v>
      </c>
      <c r="AW24" s="74">
        <v>272</v>
      </c>
      <c r="AX24" s="74">
        <v>317</v>
      </c>
      <c r="AY24" s="74">
        <v>245</v>
      </c>
      <c r="AZ24" s="74">
        <v>282</v>
      </c>
      <c r="BA24" s="74">
        <v>164</v>
      </c>
      <c r="BB24" s="74">
        <v>259</v>
      </c>
      <c r="BC24" s="74">
        <v>232</v>
      </c>
      <c r="BD24" s="74">
        <v>169</v>
      </c>
      <c r="BE24" s="74">
        <v>190</v>
      </c>
      <c r="BF24" s="74">
        <v>440</v>
      </c>
      <c r="BG24" s="74">
        <v>337</v>
      </c>
      <c r="BH24" s="74">
        <v>284</v>
      </c>
      <c r="BI24" s="74">
        <v>275</v>
      </c>
      <c r="BJ24" s="74">
        <v>295</v>
      </c>
      <c r="BK24" s="74">
        <v>245</v>
      </c>
      <c r="BL24" s="74">
        <v>255</v>
      </c>
      <c r="BM24" s="74">
        <v>236</v>
      </c>
      <c r="BN24" s="74">
        <v>281</v>
      </c>
      <c r="BO24" s="74">
        <v>214</v>
      </c>
      <c r="BP24" s="74">
        <v>225</v>
      </c>
      <c r="BQ24" s="74">
        <v>229</v>
      </c>
      <c r="BR24" s="74">
        <v>247</v>
      </c>
      <c r="BS24" s="74">
        <v>336</v>
      </c>
      <c r="BT24" s="74">
        <v>258</v>
      </c>
      <c r="BU24" s="74">
        <v>258</v>
      </c>
      <c r="BV24" s="74">
        <v>245</v>
      </c>
      <c r="BW24" s="74">
        <v>262</v>
      </c>
      <c r="BX24" s="74">
        <v>265</v>
      </c>
      <c r="BY24" s="74">
        <v>303</v>
      </c>
      <c r="BZ24" s="74">
        <v>281</v>
      </c>
      <c r="CA24" s="74">
        <v>226</v>
      </c>
      <c r="CB24" s="74">
        <v>292</v>
      </c>
      <c r="CC24" s="74">
        <v>271</v>
      </c>
      <c r="CD24" s="74">
        <v>268</v>
      </c>
      <c r="CE24" s="74">
        <v>287</v>
      </c>
      <c r="CF24" s="74">
        <v>366</v>
      </c>
      <c r="CG24" s="74">
        <v>306</v>
      </c>
      <c r="CH24" s="74">
        <v>277</v>
      </c>
      <c r="CI24" s="74">
        <v>249</v>
      </c>
      <c r="CJ24" s="53">
        <v>289</v>
      </c>
      <c r="CK24" s="53">
        <v>268</v>
      </c>
      <c r="CL24" s="53">
        <v>275</v>
      </c>
      <c r="CM24" s="53">
        <v>271</v>
      </c>
      <c r="CN24" s="53">
        <v>222</v>
      </c>
      <c r="CO24" s="53">
        <v>251</v>
      </c>
      <c r="CP24" s="53">
        <v>262</v>
      </c>
      <c r="CQ24" s="53">
        <v>263</v>
      </c>
      <c r="CR24" s="53">
        <v>216</v>
      </c>
      <c r="CS24" s="53">
        <v>305</v>
      </c>
      <c r="CT24" s="53">
        <v>274</v>
      </c>
      <c r="CU24" s="53">
        <v>251</v>
      </c>
      <c r="CV24" s="53">
        <v>237</v>
      </c>
      <c r="CW24" s="53">
        <v>239</v>
      </c>
      <c r="CX24" s="53">
        <v>237</v>
      </c>
      <c r="CY24" s="53">
        <v>244</v>
      </c>
      <c r="CZ24" s="53">
        <v>168</v>
      </c>
      <c r="DA24" s="53">
        <v>253</v>
      </c>
      <c r="DB24" s="53">
        <v>249</v>
      </c>
      <c r="DC24" s="53">
        <v>239</v>
      </c>
      <c r="DD24" s="53">
        <v>206</v>
      </c>
      <c r="DE24" s="53">
        <v>202</v>
      </c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</row>
    <row r="25" spans="1:122" s="37" customFormat="1" ht="12.75">
      <c r="A25" s="4">
        <v>15</v>
      </c>
      <c r="B25" s="94">
        <v>591</v>
      </c>
      <c r="C25" s="94">
        <v>568</v>
      </c>
      <c r="D25" s="94">
        <v>532</v>
      </c>
      <c r="E25" s="94">
        <v>399</v>
      </c>
      <c r="F25" s="94">
        <v>514</v>
      </c>
      <c r="G25" s="94">
        <v>752</v>
      </c>
      <c r="H25" s="94">
        <v>670</v>
      </c>
      <c r="I25" s="97">
        <v>351</v>
      </c>
      <c r="J25" s="97">
        <v>553</v>
      </c>
      <c r="K25" s="97">
        <v>565</v>
      </c>
      <c r="L25" s="97">
        <v>500</v>
      </c>
      <c r="M25" s="97">
        <v>562</v>
      </c>
      <c r="N25" s="97">
        <v>523</v>
      </c>
      <c r="O25" s="97">
        <v>622</v>
      </c>
      <c r="P25" s="97">
        <v>475</v>
      </c>
      <c r="Q25" s="97">
        <v>492</v>
      </c>
      <c r="R25" s="97">
        <v>485</v>
      </c>
      <c r="S25" s="97">
        <v>557</v>
      </c>
      <c r="T25" s="97">
        <v>615</v>
      </c>
      <c r="U25" s="97">
        <v>555</v>
      </c>
      <c r="V25" s="97">
        <v>542</v>
      </c>
      <c r="W25" s="97">
        <v>423</v>
      </c>
      <c r="X25" s="94">
        <v>592</v>
      </c>
      <c r="Y25" s="94">
        <v>521</v>
      </c>
      <c r="Z25" s="94">
        <v>573</v>
      </c>
      <c r="AA25" s="94">
        <v>437</v>
      </c>
      <c r="AB25" s="94">
        <v>518</v>
      </c>
      <c r="AC25" s="94">
        <v>560</v>
      </c>
      <c r="AD25" s="94">
        <v>611</v>
      </c>
      <c r="AE25" s="94">
        <v>535</v>
      </c>
      <c r="AF25" s="94">
        <v>590</v>
      </c>
      <c r="AG25" s="74">
        <v>706</v>
      </c>
      <c r="AH25" s="74">
        <v>579</v>
      </c>
      <c r="AI25" s="74">
        <v>499</v>
      </c>
      <c r="AJ25" s="74">
        <v>558</v>
      </c>
      <c r="AK25" s="74">
        <v>520</v>
      </c>
      <c r="AL25" s="74">
        <v>482</v>
      </c>
      <c r="AM25" s="74">
        <v>463</v>
      </c>
      <c r="AN25" s="74">
        <v>500</v>
      </c>
      <c r="AO25" s="74">
        <v>444</v>
      </c>
      <c r="AP25" s="74">
        <v>423</v>
      </c>
      <c r="AQ25" s="74">
        <v>427</v>
      </c>
      <c r="AR25" s="74">
        <v>415</v>
      </c>
      <c r="AS25" s="74">
        <v>442</v>
      </c>
      <c r="AT25" s="74">
        <v>531</v>
      </c>
      <c r="AU25" s="74">
        <v>431</v>
      </c>
      <c r="AV25" s="74">
        <v>398</v>
      </c>
      <c r="AW25" s="74">
        <v>406</v>
      </c>
      <c r="AX25" s="74">
        <v>485</v>
      </c>
      <c r="AY25" s="74">
        <v>376</v>
      </c>
      <c r="AZ25" s="74">
        <v>409</v>
      </c>
      <c r="BA25" s="74">
        <v>267</v>
      </c>
      <c r="BB25" s="74">
        <v>426</v>
      </c>
      <c r="BC25" s="74">
        <v>438</v>
      </c>
      <c r="BD25" s="74">
        <v>279</v>
      </c>
      <c r="BE25" s="74">
        <v>374</v>
      </c>
      <c r="BF25" s="74">
        <v>711</v>
      </c>
      <c r="BG25" s="74">
        <v>518</v>
      </c>
      <c r="BH25" s="74">
        <v>477</v>
      </c>
      <c r="BI25" s="74">
        <v>448</v>
      </c>
      <c r="BJ25" s="74">
        <v>493</v>
      </c>
      <c r="BK25" s="74">
        <v>375</v>
      </c>
      <c r="BL25" s="74">
        <v>425</v>
      </c>
      <c r="BM25" s="74">
        <v>385</v>
      </c>
      <c r="BN25" s="74">
        <v>460</v>
      </c>
      <c r="BO25" s="74">
        <v>398</v>
      </c>
      <c r="BP25" s="74">
        <v>398</v>
      </c>
      <c r="BQ25" s="74">
        <v>393</v>
      </c>
      <c r="BR25" s="74">
        <v>508</v>
      </c>
      <c r="BS25" s="74">
        <v>613</v>
      </c>
      <c r="BT25" s="74">
        <v>490</v>
      </c>
      <c r="BU25" s="74">
        <v>434</v>
      </c>
      <c r="BV25" s="74">
        <v>408</v>
      </c>
      <c r="BW25" s="74">
        <v>484</v>
      </c>
      <c r="BX25" s="74">
        <v>458</v>
      </c>
      <c r="BY25" s="74">
        <v>463</v>
      </c>
      <c r="BZ25" s="74">
        <v>465</v>
      </c>
      <c r="CA25" s="74">
        <v>422</v>
      </c>
      <c r="CB25" s="74">
        <v>501</v>
      </c>
      <c r="CC25" s="74">
        <v>521</v>
      </c>
      <c r="CD25" s="74">
        <v>499</v>
      </c>
      <c r="CE25" s="74">
        <v>516</v>
      </c>
      <c r="CF25" s="74">
        <v>604</v>
      </c>
      <c r="CG25" s="74">
        <v>503</v>
      </c>
      <c r="CH25" s="74">
        <v>471</v>
      </c>
      <c r="CI25" s="74">
        <v>443</v>
      </c>
      <c r="CJ25" s="53">
        <v>451</v>
      </c>
      <c r="CK25" s="53">
        <v>373</v>
      </c>
      <c r="CL25" s="53">
        <v>433</v>
      </c>
      <c r="CM25" s="53">
        <v>422</v>
      </c>
      <c r="CN25" s="53">
        <v>361</v>
      </c>
      <c r="CO25" s="53">
        <v>407</v>
      </c>
      <c r="CP25" s="53">
        <v>431</v>
      </c>
      <c r="CQ25" s="53">
        <v>399</v>
      </c>
      <c r="CR25" s="53">
        <v>373</v>
      </c>
      <c r="CS25" s="53">
        <v>489</v>
      </c>
      <c r="CT25" s="53">
        <v>432</v>
      </c>
      <c r="CU25" s="53">
        <v>429</v>
      </c>
      <c r="CV25" s="53">
        <v>396</v>
      </c>
      <c r="CW25" s="53">
        <v>378</v>
      </c>
      <c r="CX25" s="53">
        <v>384</v>
      </c>
      <c r="CY25" s="53">
        <v>389</v>
      </c>
      <c r="CZ25" s="53">
        <v>251</v>
      </c>
      <c r="DA25" s="53">
        <v>393</v>
      </c>
      <c r="DB25" s="53">
        <v>450</v>
      </c>
      <c r="DC25" s="53">
        <v>377</v>
      </c>
      <c r="DD25" s="53">
        <v>322</v>
      </c>
      <c r="DE25" s="53">
        <v>261</v>
      </c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</row>
    <row r="26" spans="1:122" s="37" customFormat="1" ht="12.75">
      <c r="A26" s="4">
        <v>16</v>
      </c>
      <c r="B26" s="94">
        <v>244</v>
      </c>
      <c r="C26" s="94">
        <v>239</v>
      </c>
      <c r="D26" s="94">
        <v>218</v>
      </c>
      <c r="E26" s="94">
        <v>132</v>
      </c>
      <c r="F26" s="94">
        <v>216</v>
      </c>
      <c r="G26" s="94">
        <v>332</v>
      </c>
      <c r="H26" s="94">
        <v>262</v>
      </c>
      <c r="I26" s="94">
        <v>604</v>
      </c>
      <c r="J26" s="94">
        <v>196</v>
      </c>
      <c r="K26" s="94">
        <v>267</v>
      </c>
      <c r="L26" s="94">
        <v>182</v>
      </c>
      <c r="M26" s="94">
        <v>213</v>
      </c>
      <c r="N26" s="94">
        <v>213</v>
      </c>
      <c r="O26" s="94">
        <v>242</v>
      </c>
      <c r="P26" s="94">
        <v>199</v>
      </c>
      <c r="Q26" s="94">
        <v>179</v>
      </c>
      <c r="R26" s="94">
        <v>208</v>
      </c>
      <c r="S26" s="94">
        <v>198</v>
      </c>
      <c r="T26" s="94">
        <v>264</v>
      </c>
      <c r="U26" s="94">
        <v>194</v>
      </c>
      <c r="V26" s="94">
        <v>224</v>
      </c>
      <c r="W26" s="97">
        <v>196</v>
      </c>
      <c r="X26" s="97">
        <v>207</v>
      </c>
      <c r="Y26" s="97">
        <v>209</v>
      </c>
      <c r="Z26" s="97">
        <v>198</v>
      </c>
      <c r="AA26" s="97">
        <v>150</v>
      </c>
      <c r="AB26" s="97">
        <v>184</v>
      </c>
      <c r="AC26" s="97">
        <v>224</v>
      </c>
      <c r="AD26" s="97">
        <v>225</v>
      </c>
      <c r="AE26" s="97">
        <v>199</v>
      </c>
      <c r="AF26" s="97">
        <v>236</v>
      </c>
      <c r="AG26" s="74">
        <v>278</v>
      </c>
      <c r="AH26" s="74">
        <v>242</v>
      </c>
      <c r="AI26" s="74">
        <v>220</v>
      </c>
      <c r="AJ26" s="74">
        <v>207</v>
      </c>
      <c r="AK26" s="74">
        <v>192</v>
      </c>
      <c r="AL26" s="74">
        <v>210</v>
      </c>
      <c r="AM26" s="74">
        <v>206</v>
      </c>
      <c r="AN26" s="74">
        <v>209</v>
      </c>
      <c r="AO26" s="74">
        <v>233</v>
      </c>
      <c r="AP26" s="74">
        <v>155</v>
      </c>
      <c r="AQ26" s="74">
        <v>163</v>
      </c>
      <c r="AR26" s="74">
        <v>169</v>
      </c>
      <c r="AS26" s="74">
        <v>202</v>
      </c>
      <c r="AT26" s="74">
        <v>218</v>
      </c>
      <c r="AU26" s="74">
        <v>187</v>
      </c>
      <c r="AV26" s="74">
        <v>168</v>
      </c>
      <c r="AW26" s="74">
        <v>157</v>
      </c>
      <c r="AX26" s="74">
        <v>202</v>
      </c>
      <c r="AY26" s="74">
        <v>154</v>
      </c>
      <c r="AZ26" s="74">
        <v>196</v>
      </c>
      <c r="BA26" s="74">
        <v>127</v>
      </c>
      <c r="BB26" s="74">
        <v>166</v>
      </c>
      <c r="BC26" s="74">
        <v>148</v>
      </c>
      <c r="BD26" s="74">
        <v>129</v>
      </c>
      <c r="BE26" s="74">
        <v>139</v>
      </c>
      <c r="BF26" s="74">
        <v>268</v>
      </c>
      <c r="BG26" s="74">
        <v>223</v>
      </c>
      <c r="BH26" s="74">
        <v>190</v>
      </c>
      <c r="BI26" s="74">
        <v>193</v>
      </c>
      <c r="BJ26" s="74">
        <v>244</v>
      </c>
      <c r="BK26" s="74">
        <v>174</v>
      </c>
      <c r="BL26" s="74">
        <v>173</v>
      </c>
      <c r="BM26" s="74">
        <v>176</v>
      </c>
      <c r="BN26" s="74">
        <v>157</v>
      </c>
      <c r="BO26" s="74">
        <v>147</v>
      </c>
      <c r="BP26" s="74">
        <v>160</v>
      </c>
      <c r="BQ26" s="74">
        <v>154</v>
      </c>
      <c r="BR26" s="74">
        <v>164</v>
      </c>
      <c r="BS26" s="74">
        <v>197</v>
      </c>
      <c r="BT26" s="74">
        <v>169</v>
      </c>
      <c r="BU26" s="74">
        <v>186</v>
      </c>
      <c r="BV26" s="74">
        <v>189</v>
      </c>
      <c r="BW26" s="74">
        <v>201</v>
      </c>
      <c r="BX26" s="74">
        <v>179</v>
      </c>
      <c r="BY26" s="74">
        <v>194</v>
      </c>
      <c r="BZ26" s="74">
        <v>201</v>
      </c>
      <c r="CA26" s="74">
        <v>175</v>
      </c>
      <c r="CB26" s="74">
        <v>194</v>
      </c>
      <c r="CC26" s="74">
        <v>203</v>
      </c>
      <c r="CD26" s="74">
        <v>173</v>
      </c>
      <c r="CE26" s="74">
        <v>183</v>
      </c>
      <c r="CF26" s="74">
        <v>253</v>
      </c>
      <c r="CG26" s="74">
        <v>216</v>
      </c>
      <c r="CH26" s="74">
        <v>186</v>
      </c>
      <c r="CI26" s="74">
        <v>177</v>
      </c>
      <c r="CJ26" s="53">
        <v>193</v>
      </c>
      <c r="CK26" s="53">
        <v>173</v>
      </c>
      <c r="CL26" s="53">
        <v>210</v>
      </c>
      <c r="CM26" s="53">
        <v>196</v>
      </c>
      <c r="CN26" s="53">
        <v>183</v>
      </c>
      <c r="CO26" s="53">
        <v>182</v>
      </c>
      <c r="CP26" s="53">
        <v>169</v>
      </c>
      <c r="CQ26" s="53">
        <v>171</v>
      </c>
      <c r="CR26" s="53">
        <v>167</v>
      </c>
      <c r="CS26" s="53">
        <v>188</v>
      </c>
      <c r="CT26" s="53">
        <v>202</v>
      </c>
      <c r="CU26" s="53">
        <v>163</v>
      </c>
      <c r="CV26" s="53">
        <v>146</v>
      </c>
      <c r="CW26" s="53">
        <v>179</v>
      </c>
      <c r="CX26" s="53">
        <v>154</v>
      </c>
      <c r="CY26" s="53">
        <v>173</v>
      </c>
      <c r="CZ26" s="53">
        <v>118</v>
      </c>
      <c r="DA26" s="53">
        <v>171</v>
      </c>
      <c r="DB26" s="53">
        <v>196</v>
      </c>
      <c r="DC26" s="53">
        <v>153</v>
      </c>
      <c r="DD26" s="53">
        <v>133</v>
      </c>
      <c r="DE26" s="53">
        <v>119</v>
      </c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</row>
    <row r="27" spans="1:122" s="37" customFormat="1" ht="12.75">
      <c r="A27" s="4">
        <v>17</v>
      </c>
      <c r="B27" s="95">
        <v>255</v>
      </c>
      <c r="C27" s="95">
        <v>226</v>
      </c>
      <c r="D27" s="95">
        <v>239</v>
      </c>
      <c r="E27" s="95">
        <v>152</v>
      </c>
      <c r="F27" s="95">
        <v>211</v>
      </c>
      <c r="G27" s="96">
        <v>339</v>
      </c>
      <c r="H27" s="96">
        <v>287</v>
      </c>
      <c r="I27" s="94">
        <v>230</v>
      </c>
      <c r="J27" s="94">
        <v>200</v>
      </c>
      <c r="K27" s="94">
        <v>278</v>
      </c>
      <c r="L27" s="94">
        <v>199</v>
      </c>
      <c r="M27" s="94">
        <v>197</v>
      </c>
      <c r="N27" s="94">
        <v>200</v>
      </c>
      <c r="O27" s="94">
        <v>221</v>
      </c>
      <c r="P27" s="94">
        <v>190</v>
      </c>
      <c r="Q27" s="94">
        <v>206</v>
      </c>
      <c r="R27" s="94">
        <v>195</v>
      </c>
      <c r="S27" s="94">
        <v>209</v>
      </c>
      <c r="T27" s="94">
        <v>263</v>
      </c>
      <c r="U27" s="94">
        <v>223</v>
      </c>
      <c r="V27" s="94">
        <v>223</v>
      </c>
      <c r="W27" s="94">
        <v>238</v>
      </c>
      <c r="X27" s="97">
        <v>243</v>
      </c>
      <c r="Y27" s="97">
        <v>222</v>
      </c>
      <c r="Z27" s="97">
        <v>253</v>
      </c>
      <c r="AA27" s="97">
        <v>231</v>
      </c>
      <c r="AB27" s="97">
        <v>240</v>
      </c>
      <c r="AC27" s="97">
        <v>337</v>
      </c>
      <c r="AD27" s="97">
        <v>365</v>
      </c>
      <c r="AE27" s="97">
        <v>348</v>
      </c>
      <c r="AF27" s="97">
        <v>349</v>
      </c>
      <c r="AG27" s="74">
        <v>471</v>
      </c>
      <c r="AH27" s="74">
        <v>350</v>
      </c>
      <c r="AI27" s="74">
        <v>305</v>
      </c>
      <c r="AJ27" s="74">
        <v>284</v>
      </c>
      <c r="AK27" s="74">
        <v>282</v>
      </c>
      <c r="AL27" s="74">
        <v>243</v>
      </c>
      <c r="AM27" s="74">
        <v>244</v>
      </c>
      <c r="AN27" s="74">
        <v>262</v>
      </c>
      <c r="AO27" s="74">
        <v>246</v>
      </c>
      <c r="AP27" s="74">
        <v>180</v>
      </c>
      <c r="AQ27" s="74">
        <v>196</v>
      </c>
      <c r="AR27" s="74">
        <v>200</v>
      </c>
      <c r="AS27" s="74">
        <v>236</v>
      </c>
      <c r="AT27" s="74">
        <v>262</v>
      </c>
      <c r="AU27" s="74">
        <v>199</v>
      </c>
      <c r="AV27" s="74">
        <v>161</v>
      </c>
      <c r="AW27" s="74">
        <v>156</v>
      </c>
      <c r="AX27" s="74">
        <v>176</v>
      </c>
      <c r="AY27" s="74">
        <v>168</v>
      </c>
      <c r="AZ27" s="74">
        <v>199</v>
      </c>
      <c r="BA27" s="74">
        <v>119</v>
      </c>
      <c r="BB27" s="74">
        <v>197</v>
      </c>
      <c r="BC27" s="74">
        <v>148</v>
      </c>
      <c r="BD27" s="74">
        <v>107</v>
      </c>
      <c r="BE27" s="74">
        <v>172</v>
      </c>
      <c r="BF27" s="74">
        <v>269</v>
      </c>
      <c r="BG27" s="74">
        <v>236</v>
      </c>
      <c r="BH27" s="74">
        <v>194</v>
      </c>
      <c r="BI27" s="74">
        <v>173</v>
      </c>
      <c r="BJ27" s="74">
        <v>198</v>
      </c>
      <c r="BK27" s="74">
        <v>169</v>
      </c>
      <c r="BL27" s="74">
        <v>189</v>
      </c>
      <c r="BM27" s="74">
        <v>185</v>
      </c>
      <c r="BN27" s="74">
        <v>178</v>
      </c>
      <c r="BO27" s="74">
        <v>170</v>
      </c>
      <c r="BP27" s="74">
        <v>153</v>
      </c>
      <c r="BQ27" s="74">
        <v>150</v>
      </c>
      <c r="BR27" s="74">
        <v>189</v>
      </c>
      <c r="BS27" s="74">
        <v>199</v>
      </c>
      <c r="BT27" s="74">
        <v>193</v>
      </c>
      <c r="BU27" s="74">
        <v>165</v>
      </c>
      <c r="BV27" s="74">
        <v>157</v>
      </c>
      <c r="BW27" s="74">
        <v>251</v>
      </c>
      <c r="BX27" s="74">
        <v>214</v>
      </c>
      <c r="BY27" s="74">
        <v>212</v>
      </c>
      <c r="BZ27" s="74">
        <v>266</v>
      </c>
      <c r="CA27" s="74">
        <v>249</v>
      </c>
      <c r="CB27" s="74">
        <v>307</v>
      </c>
      <c r="CC27" s="74">
        <v>289</v>
      </c>
      <c r="CD27" s="74">
        <v>255</v>
      </c>
      <c r="CE27" s="74">
        <v>271</v>
      </c>
      <c r="CF27" s="74">
        <v>377</v>
      </c>
      <c r="CG27" s="74">
        <v>288</v>
      </c>
      <c r="CH27" s="74">
        <v>270</v>
      </c>
      <c r="CI27" s="74">
        <v>263</v>
      </c>
      <c r="CJ27" s="53">
        <v>235</v>
      </c>
      <c r="CK27" s="53">
        <v>241</v>
      </c>
      <c r="CL27" s="53">
        <v>269</v>
      </c>
      <c r="CM27" s="53">
        <v>271</v>
      </c>
      <c r="CN27" s="53">
        <v>212</v>
      </c>
      <c r="CO27" s="53">
        <v>201</v>
      </c>
      <c r="CP27" s="53">
        <v>193</v>
      </c>
      <c r="CQ27" s="53">
        <v>189</v>
      </c>
      <c r="CR27" s="53">
        <v>194</v>
      </c>
      <c r="CS27" s="53">
        <v>189</v>
      </c>
      <c r="CT27" s="53">
        <v>216</v>
      </c>
      <c r="CU27" s="53">
        <v>181</v>
      </c>
      <c r="CV27" s="53">
        <v>197</v>
      </c>
      <c r="CW27" s="53">
        <v>194</v>
      </c>
      <c r="CX27" s="53">
        <v>171</v>
      </c>
      <c r="CY27" s="53">
        <v>176</v>
      </c>
      <c r="CZ27" s="53">
        <v>142</v>
      </c>
      <c r="DA27" s="53">
        <v>152</v>
      </c>
      <c r="DB27" s="53">
        <v>183</v>
      </c>
      <c r="DC27" s="53">
        <v>156</v>
      </c>
      <c r="DD27" s="53">
        <v>151</v>
      </c>
      <c r="DE27" s="53">
        <v>145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</row>
    <row r="28" spans="1:122" s="37" customFormat="1" ht="12.75">
      <c r="A28" s="4">
        <v>18</v>
      </c>
      <c r="B28" s="95">
        <v>158</v>
      </c>
      <c r="C28" s="95">
        <v>166</v>
      </c>
      <c r="D28" s="95">
        <v>175</v>
      </c>
      <c r="E28" s="95">
        <v>119</v>
      </c>
      <c r="F28" s="95">
        <v>189</v>
      </c>
      <c r="G28" s="95">
        <v>284</v>
      </c>
      <c r="H28" s="95">
        <v>227</v>
      </c>
      <c r="I28" s="96">
        <v>210</v>
      </c>
      <c r="J28" s="96">
        <v>183</v>
      </c>
      <c r="K28" s="96">
        <v>220</v>
      </c>
      <c r="L28" s="96">
        <v>156</v>
      </c>
      <c r="M28" s="96">
        <v>189</v>
      </c>
      <c r="N28" s="96">
        <v>167</v>
      </c>
      <c r="O28" s="96">
        <v>189</v>
      </c>
      <c r="P28" s="96">
        <v>166</v>
      </c>
      <c r="Q28" s="96">
        <v>178</v>
      </c>
      <c r="R28" s="96">
        <v>175</v>
      </c>
      <c r="S28" s="96">
        <v>186</v>
      </c>
      <c r="T28" s="96">
        <v>235</v>
      </c>
      <c r="U28" s="96">
        <v>184</v>
      </c>
      <c r="V28" s="96">
        <v>204</v>
      </c>
      <c r="W28" s="94">
        <v>174</v>
      </c>
      <c r="X28" s="94">
        <v>215</v>
      </c>
      <c r="Y28" s="94">
        <v>195</v>
      </c>
      <c r="Z28" s="94">
        <v>178</v>
      </c>
      <c r="AA28" s="94">
        <v>133</v>
      </c>
      <c r="AB28" s="94">
        <v>200</v>
      </c>
      <c r="AC28" s="94">
        <v>264</v>
      </c>
      <c r="AD28" s="94">
        <v>252</v>
      </c>
      <c r="AE28" s="94">
        <v>260</v>
      </c>
      <c r="AF28" s="94">
        <v>257</v>
      </c>
      <c r="AG28" s="74">
        <v>310</v>
      </c>
      <c r="AH28" s="74">
        <v>242</v>
      </c>
      <c r="AI28" s="74">
        <v>212</v>
      </c>
      <c r="AJ28" s="74">
        <v>228</v>
      </c>
      <c r="AK28" s="74">
        <v>230</v>
      </c>
      <c r="AL28" s="74">
        <v>185</v>
      </c>
      <c r="AM28" s="74">
        <v>196</v>
      </c>
      <c r="AN28" s="74">
        <v>216</v>
      </c>
      <c r="AO28" s="74">
        <v>201</v>
      </c>
      <c r="AP28" s="74">
        <v>184</v>
      </c>
      <c r="AQ28" s="74">
        <v>152</v>
      </c>
      <c r="AR28" s="74">
        <v>154</v>
      </c>
      <c r="AS28" s="74">
        <v>158</v>
      </c>
      <c r="AT28" s="74">
        <v>199</v>
      </c>
      <c r="AU28" s="74">
        <v>145</v>
      </c>
      <c r="AV28" s="74">
        <v>152</v>
      </c>
      <c r="AW28" s="74">
        <v>123</v>
      </c>
      <c r="AX28" s="74">
        <v>163</v>
      </c>
      <c r="AY28" s="74">
        <v>121</v>
      </c>
      <c r="AZ28" s="74">
        <v>142</v>
      </c>
      <c r="BA28" s="74">
        <v>75</v>
      </c>
      <c r="BB28" s="74">
        <v>124</v>
      </c>
      <c r="BC28" s="74">
        <v>124</v>
      </c>
      <c r="BD28" s="74">
        <v>105</v>
      </c>
      <c r="BE28" s="74">
        <v>104</v>
      </c>
      <c r="BF28" s="74">
        <v>202</v>
      </c>
      <c r="BG28" s="74">
        <v>177</v>
      </c>
      <c r="BH28" s="74">
        <v>154</v>
      </c>
      <c r="BI28" s="74">
        <v>139</v>
      </c>
      <c r="BJ28" s="74">
        <v>175</v>
      </c>
      <c r="BK28" s="74">
        <v>145</v>
      </c>
      <c r="BL28" s="74">
        <v>143</v>
      </c>
      <c r="BM28" s="74">
        <v>113</v>
      </c>
      <c r="BN28" s="74">
        <v>129</v>
      </c>
      <c r="BO28" s="74">
        <v>126</v>
      </c>
      <c r="BP28" s="74">
        <v>118</v>
      </c>
      <c r="BQ28" s="74">
        <v>126</v>
      </c>
      <c r="BR28" s="74">
        <v>164</v>
      </c>
      <c r="BS28" s="74">
        <v>176</v>
      </c>
      <c r="BT28" s="74">
        <v>142</v>
      </c>
      <c r="BU28" s="74">
        <v>163</v>
      </c>
      <c r="BV28" s="74">
        <v>157</v>
      </c>
      <c r="BW28" s="74">
        <v>188</v>
      </c>
      <c r="BX28" s="74">
        <v>157</v>
      </c>
      <c r="BY28" s="74">
        <v>153</v>
      </c>
      <c r="BZ28" s="74">
        <v>158</v>
      </c>
      <c r="CA28" s="74">
        <v>159</v>
      </c>
      <c r="CB28" s="74">
        <v>240</v>
      </c>
      <c r="CC28" s="74">
        <v>199</v>
      </c>
      <c r="CD28" s="74">
        <v>234</v>
      </c>
      <c r="CE28" s="74">
        <v>216</v>
      </c>
      <c r="CF28" s="74">
        <v>220</v>
      </c>
      <c r="CG28" s="74">
        <v>198</v>
      </c>
      <c r="CH28" s="74">
        <v>192</v>
      </c>
      <c r="CI28" s="74">
        <v>193</v>
      </c>
      <c r="CJ28" s="53">
        <v>172</v>
      </c>
      <c r="CK28" s="53">
        <v>164</v>
      </c>
      <c r="CL28" s="53">
        <v>185</v>
      </c>
      <c r="CM28" s="53">
        <v>212</v>
      </c>
      <c r="CN28" s="53">
        <v>190</v>
      </c>
      <c r="CO28" s="53">
        <v>180</v>
      </c>
      <c r="CP28" s="53">
        <v>182</v>
      </c>
      <c r="CQ28" s="53">
        <v>157</v>
      </c>
      <c r="CR28" s="53">
        <v>170</v>
      </c>
      <c r="CS28" s="53">
        <v>173</v>
      </c>
      <c r="CT28" s="53">
        <v>166</v>
      </c>
      <c r="CU28" s="53">
        <v>154</v>
      </c>
      <c r="CV28" s="53">
        <v>120</v>
      </c>
      <c r="CW28" s="53">
        <v>114</v>
      </c>
      <c r="CX28" s="53">
        <v>121</v>
      </c>
      <c r="CY28" s="53">
        <v>113</v>
      </c>
      <c r="CZ28" s="53">
        <v>90</v>
      </c>
      <c r="DA28" s="53">
        <v>128</v>
      </c>
      <c r="DB28" s="53">
        <v>146</v>
      </c>
      <c r="DC28" s="53">
        <v>129</v>
      </c>
      <c r="DD28" s="53">
        <v>96</v>
      </c>
      <c r="DE28" s="53">
        <v>104</v>
      </c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</row>
    <row r="29" spans="1:122" s="37" customFormat="1" ht="12.75">
      <c r="A29" s="4">
        <v>19</v>
      </c>
      <c r="B29" s="74">
        <v>37</v>
      </c>
      <c r="C29" s="74">
        <v>38</v>
      </c>
      <c r="D29" s="74">
        <v>28</v>
      </c>
      <c r="E29" s="74">
        <v>26</v>
      </c>
      <c r="F29" s="74">
        <v>32</v>
      </c>
      <c r="G29" s="95">
        <v>47</v>
      </c>
      <c r="H29" s="95">
        <v>50</v>
      </c>
      <c r="I29" s="95">
        <v>42</v>
      </c>
      <c r="J29" s="95">
        <v>42</v>
      </c>
      <c r="K29" s="95">
        <v>23</v>
      </c>
      <c r="L29" s="95">
        <v>41</v>
      </c>
      <c r="M29" s="95">
        <v>37</v>
      </c>
      <c r="N29" s="95">
        <v>28</v>
      </c>
      <c r="O29" s="95">
        <v>33</v>
      </c>
      <c r="P29" s="95">
        <v>36</v>
      </c>
      <c r="Q29" s="95">
        <v>34</v>
      </c>
      <c r="R29" s="95">
        <v>36</v>
      </c>
      <c r="S29" s="95">
        <v>23</v>
      </c>
      <c r="T29" s="95">
        <v>36</v>
      </c>
      <c r="U29" s="95">
        <v>54</v>
      </c>
      <c r="V29" s="95">
        <v>36</v>
      </c>
      <c r="W29" s="96">
        <v>39</v>
      </c>
      <c r="X29" s="94">
        <v>40</v>
      </c>
      <c r="Y29" s="94">
        <v>45</v>
      </c>
      <c r="Z29" s="94">
        <v>51</v>
      </c>
      <c r="AA29" s="94">
        <v>34</v>
      </c>
      <c r="AB29" s="94">
        <v>52</v>
      </c>
      <c r="AC29" s="94">
        <v>88</v>
      </c>
      <c r="AD29" s="94">
        <v>78</v>
      </c>
      <c r="AE29" s="94">
        <v>77</v>
      </c>
      <c r="AF29" s="94">
        <v>100</v>
      </c>
      <c r="AG29" s="74">
        <v>108</v>
      </c>
      <c r="AH29" s="74">
        <v>71</v>
      </c>
      <c r="AI29" s="74">
        <v>63</v>
      </c>
      <c r="AJ29" s="74">
        <v>80</v>
      </c>
      <c r="AK29" s="74">
        <v>61</v>
      </c>
      <c r="AL29" s="74">
        <v>59</v>
      </c>
      <c r="AM29" s="74">
        <v>49</v>
      </c>
      <c r="AN29" s="74">
        <v>34</v>
      </c>
      <c r="AO29" s="74">
        <v>39</v>
      </c>
      <c r="AP29" s="74">
        <v>38</v>
      </c>
      <c r="AQ29" s="74">
        <v>39</v>
      </c>
      <c r="AR29" s="74">
        <v>40</v>
      </c>
      <c r="AS29" s="74">
        <v>32</v>
      </c>
      <c r="AT29" s="74">
        <v>66</v>
      </c>
      <c r="AU29" s="74">
        <v>38</v>
      </c>
      <c r="AV29" s="74">
        <v>37</v>
      </c>
      <c r="AW29" s="74">
        <v>37</v>
      </c>
      <c r="AX29" s="74">
        <v>35</v>
      </c>
      <c r="AY29" s="74">
        <v>27</v>
      </c>
      <c r="AZ29" s="74">
        <v>31</v>
      </c>
      <c r="BA29" s="74">
        <v>13</v>
      </c>
      <c r="BB29" s="74">
        <v>42</v>
      </c>
      <c r="BC29" s="74">
        <v>24</v>
      </c>
      <c r="BD29" s="74">
        <v>13</v>
      </c>
      <c r="BE29" s="74">
        <v>20</v>
      </c>
      <c r="BF29" s="74">
        <v>37</v>
      </c>
      <c r="BG29" s="74">
        <v>45</v>
      </c>
      <c r="BH29" s="74">
        <v>26</v>
      </c>
      <c r="BI29" s="74">
        <v>33</v>
      </c>
      <c r="BJ29" s="74">
        <v>28</v>
      </c>
      <c r="BK29" s="74">
        <v>24</v>
      </c>
      <c r="BL29" s="74">
        <v>33</v>
      </c>
      <c r="BM29" s="74">
        <v>27</v>
      </c>
      <c r="BN29" s="74">
        <v>37</v>
      </c>
      <c r="BO29" s="74">
        <v>24</v>
      </c>
      <c r="BP29" s="74">
        <v>19</v>
      </c>
      <c r="BQ29" s="74">
        <v>33</v>
      </c>
      <c r="BR29" s="74">
        <v>34</v>
      </c>
      <c r="BS29" s="74">
        <v>40</v>
      </c>
      <c r="BT29" s="74">
        <v>35</v>
      </c>
      <c r="BU29" s="74">
        <v>26</v>
      </c>
      <c r="BV29" s="74">
        <v>34</v>
      </c>
      <c r="BW29" s="74">
        <v>46</v>
      </c>
      <c r="BX29" s="74">
        <v>35</v>
      </c>
      <c r="BY29" s="74">
        <v>58</v>
      </c>
      <c r="BZ29" s="74">
        <v>44</v>
      </c>
      <c r="CA29" s="74">
        <v>50</v>
      </c>
      <c r="CB29" s="74">
        <v>71</v>
      </c>
      <c r="CC29" s="74">
        <v>71</v>
      </c>
      <c r="CD29" s="74">
        <v>53</v>
      </c>
      <c r="CE29" s="74">
        <v>78</v>
      </c>
      <c r="CF29" s="74">
        <v>76</v>
      </c>
      <c r="CG29" s="74">
        <v>92</v>
      </c>
      <c r="CH29" s="74">
        <v>62</v>
      </c>
      <c r="CI29" s="74">
        <v>54</v>
      </c>
      <c r="CJ29" s="53">
        <v>51</v>
      </c>
      <c r="CK29" s="53">
        <v>45</v>
      </c>
      <c r="CL29" s="53">
        <v>40</v>
      </c>
      <c r="CM29" s="53">
        <v>47</v>
      </c>
      <c r="CN29" s="53">
        <v>46</v>
      </c>
      <c r="CO29" s="53">
        <v>26</v>
      </c>
      <c r="CP29" s="53">
        <v>35</v>
      </c>
      <c r="CQ29" s="53">
        <v>36</v>
      </c>
      <c r="CR29" s="53">
        <v>42</v>
      </c>
      <c r="CS29" s="53">
        <v>36</v>
      </c>
      <c r="CT29" s="53">
        <v>34</v>
      </c>
      <c r="CU29" s="53">
        <v>39</v>
      </c>
      <c r="CV29" s="53">
        <v>51</v>
      </c>
      <c r="CW29" s="53">
        <v>44</v>
      </c>
      <c r="CX29" s="53">
        <v>28</v>
      </c>
      <c r="CY29" s="53">
        <v>30</v>
      </c>
      <c r="CZ29" s="53">
        <v>21</v>
      </c>
      <c r="DA29" s="53">
        <v>37</v>
      </c>
      <c r="DB29" s="53">
        <v>29</v>
      </c>
      <c r="DC29" s="53">
        <v>23</v>
      </c>
      <c r="DD29" s="53">
        <v>15</v>
      </c>
      <c r="DE29" s="53">
        <v>17</v>
      </c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</row>
    <row r="30" spans="1:122" s="37" customFormat="1" ht="12.75">
      <c r="A30" s="4">
        <v>20</v>
      </c>
      <c r="B30" s="74">
        <v>152</v>
      </c>
      <c r="C30" s="74">
        <v>125</v>
      </c>
      <c r="D30" s="74">
        <v>139</v>
      </c>
      <c r="E30" s="74">
        <v>85</v>
      </c>
      <c r="F30" s="74">
        <v>171</v>
      </c>
      <c r="G30" s="74">
        <v>234</v>
      </c>
      <c r="H30" s="74">
        <v>182</v>
      </c>
      <c r="I30" s="95">
        <v>140</v>
      </c>
      <c r="J30" s="95">
        <v>145</v>
      </c>
      <c r="K30" s="95">
        <v>127</v>
      </c>
      <c r="L30" s="95">
        <v>127</v>
      </c>
      <c r="M30" s="95">
        <v>118</v>
      </c>
      <c r="N30" s="95">
        <v>123</v>
      </c>
      <c r="O30" s="95">
        <v>148</v>
      </c>
      <c r="P30" s="95">
        <v>124</v>
      </c>
      <c r="Q30" s="95">
        <v>138</v>
      </c>
      <c r="R30" s="95">
        <v>98</v>
      </c>
      <c r="S30" s="95">
        <v>246</v>
      </c>
      <c r="T30" s="95">
        <v>256</v>
      </c>
      <c r="U30" s="95">
        <v>249</v>
      </c>
      <c r="V30" s="95">
        <v>261</v>
      </c>
      <c r="W30" s="95">
        <v>168</v>
      </c>
      <c r="X30" s="96">
        <v>220</v>
      </c>
      <c r="Y30" s="96">
        <v>145</v>
      </c>
      <c r="Z30" s="96">
        <v>160</v>
      </c>
      <c r="AA30" s="96">
        <v>142</v>
      </c>
      <c r="AB30" s="96">
        <v>198</v>
      </c>
      <c r="AC30" s="96">
        <v>243</v>
      </c>
      <c r="AD30" s="96">
        <v>239</v>
      </c>
      <c r="AE30" s="96">
        <v>207</v>
      </c>
      <c r="AF30" s="96">
        <v>357</v>
      </c>
      <c r="AG30" s="74">
        <v>410</v>
      </c>
      <c r="AH30" s="74">
        <v>298</v>
      </c>
      <c r="AI30" s="74">
        <v>286</v>
      </c>
      <c r="AJ30" s="74">
        <v>244</v>
      </c>
      <c r="AK30" s="74">
        <v>283</v>
      </c>
      <c r="AL30" s="74">
        <v>231</v>
      </c>
      <c r="AM30" s="74">
        <v>207</v>
      </c>
      <c r="AN30" s="74">
        <v>167</v>
      </c>
      <c r="AO30" s="74">
        <v>170</v>
      </c>
      <c r="AP30" s="74">
        <v>158</v>
      </c>
      <c r="AQ30" s="74">
        <v>156</v>
      </c>
      <c r="AR30" s="74">
        <v>146</v>
      </c>
      <c r="AS30" s="74">
        <v>166</v>
      </c>
      <c r="AT30" s="74">
        <v>189</v>
      </c>
      <c r="AU30" s="74">
        <v>159</v>
      </c>
      <c r="AV30" s="74">
        <v>136</v>
      </c>
      <c r="AW30" s="74">
        <v>139</v>
      </c>
      <c r="AX30" s="74">
        <v>149</v>
      </c>
      <c r="AY30" s="74">
        <v>145</v>
      </c>
      <c r="AZ30" s="74">
        <v>136</v>
      </c>
      <c r="BA30" s="74">
        <v>90</v>
      </c>
      <c r="BB30" s="74">
        <v>162</v>
      </c>
      <c r="BC30" s="74">
        <v>117</v>
      </c>
      <c r="BD30" s="74">
        <v>75</v>
      </c>
      <c r="BE30" s="74">
        <v>120</v>
      </c>
      <c r="BF30" s="74">
        <v>177</v>
      </c>
      <c r="BG30" s="74">
        <v>164</v>
      </c>
      <c r="BH30" s="74">
        <v>140</v>
      </c>
      <c r="BI30" s="74">
        <v>128</v>
      </c>
      <c r="BJ30" s="74">
        <v>160</v>
      </c>
      <c r="BK30" s="74">
        <v>102</v>
      </c>
      <c r="BL30" s="74">
        <v>136</v>
      </c>
      <c r="BM30" s="74">
        <v>125</v>
      </c>
      <c r="BN30" s="74">
        <v>103</v>
      </c>
      <c r="BO30" s="74">
        <v>118</v>
      </c>
      <c r="BP30" s="74">
        <v>138</v>
      </c>
      <c r="BQ30" s="74">
        <v>136</v>
      </c>
      <c r="BR30" s="74">
        <v>156</v>
      </c>
      <c r="BS30" s="74">
        <v>179</v>
      </c>
      <c r="BT30" s="74">
        <v>177</v>
      </c>
      <c r="BU30" s="74">
        <v>168</v>
      </c>
      <c r="BV30" s="74">
        <v>173</v>
      </c>
      <c r="BW30" s="74">
        <v>184</v>
      </c>
      <c r="BX30" s="74">
        <v>178</v>
      </c>
      <c r="BY30" s="74">
        <v>173</v>
      </c>
      <c r="BZ30" s="74">
        <v>196</v>
      </c>
      <c r="CA30" s="74">
        <v>226</v>
      </c>
      <c r="CB30" s="74">
        <v>258</v>
      </c>
      <c r="CC30" s="74">
        <v>215</v>
      </c>
      <c r="CD30" s="74">
        <v>217</v>
      </c>
      <c r="CE30" s="74">
        <v>249</v>
      </c>
      <c r="CF30" s="74">
        <v>328</v>
      </c>
      <c r="CG30" s="74">
        <v>250</v>
      </c>
      <c r="CH30" s="74">
        <v>240</v>
      </c>
      <c r="CI30" s="74">
        <v>201</v>
      </c>
      <c r="CJ30" s="53">
        <v>202</v>
      </c>
      <c r="CK30" s="53">
        <v>181</v>
      </c>
      <c r="CL30" s="53">
        <v>168</v>
      </c>
      <c r="CM30" s="53">
        <v>157</v>
      </c>
      <c r="CN30" s="53">
        <v>155</v>
      </c>
      <c r="CO30" s="53">
        <v>146</v>
      </c>
      <c r="CP30" s="53">
        <v>145</v>
      </c>
      <c r="CQ30" s="53">
        <v>136</v>
      </c>
      <c r="CR30" s="53">
        <v>149</v>
      </c>
      <c r="CS30" s="53">
        <v>128</v>
      </c>
      <c r="CT30" s="53">
        <v>139</v>
      </c>
      <c r="CU30" s="53">
        <v>136</v>
      </c>
      <c r="CV30" s="53">
        <v>119</v>
      </c>
      <c r="CW30" s="53">
        <v>121</v>
      </c>
      <c r="CX30" s="53">
        <v>140</v>
      </c>
      <c r="CY30" s="53">
        <v>125</v>
      </c>
      <c r="CZ30" s="53">
        <v>83</v>
      </c>
      <c r="DA30" s="53">
        <v>127</v>
      </c>
      <c r="DB30" s="53">
        <v>136</v>
      </c>
      <c r="DC30" s="53">
        <v>105</v>
      </c>
      <c r="DD30" s="53">
        <v>109</v>
      </c>
      <c r="DE30" s="53">
        <v>79</v>
      </c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</row>
    <row r="31" spans="1:122" s="37" customFormat="1" ht="12.75">
      <c r="A31" s="4">
        <v>21</v>
      </c>
      <c r="B31" s="74">
        <v>508</v>
      </c>
      <c r="C31" s="74">
        <v>506</v>
      </c>
      <c r="D31" s="74">
        <v>429</v>
      </c>
      <c r="E31" s="74">
        <v>345</v>
      </c>
      <c r="F31" s="74">
        <v>469</v>
      </c>
      <c r="G31" s="74">
        <v>776</v>
      </c>
      <c r="H31" s="74">
        <v>674</v>
      </c>
      <c r="I31" s="74">
        <v>544</v>
      </c>
      <c r="J31" s="74">
        <v>524</v>
      </c>
      <c r="K31" s="74">
        <v>517</v>
      </c>
      <c r="L31" s="74">
        <v>472</v>
      </c>
      <c r="M31" s="74">
        <v>465</v>
      </c>
      <c r="N31" s="74">
        <v>497</v>
      </c>
      <c r="O31" s="74">
        <v>512</v>
      </c>
      <c r="P31" s="74">
        <v>403</v>
      </c>
      <c r="Q31" s="74">
        <v>395</v>
      </c>
      <c r="R31" s="74">
        <v>464</v>
      </c>
      <c r="S31" s="74">
        <v>505</v>
      </c>
      <c r="T31" s="74">
        <v>579</v>
      </c>
      <c r="U31" s="74">
        <v>480</v>
      </c>
      <c r="V31" s="74">
        <v>507</v>
      </c>
      <c r="W31" s="95">
        <v>500</v>
      </c>
      <c r="X31" s="95">
        <v>558</v>
      </c>
      <c r="Y31" s="95">
        <v>481</v>
      </c>
      <c r="Z31" s="95">
        <v>531</v>
      </c>
      <c r="AA31" s="95">
        <v>470</v>
      </c>
      <c r="AB31" s="95">
        <v>619</v>
      </c>
      <c r="AC31" s="95">
        <v>630</v>
      </c>
      <c r="AD31" s="95">
        <v>588</v>
      </c>
      <c r="AE31" s="95">
        <v>562</v>
      </c>
      <c r="AF31" s="95">
        <v>796</v>
      </c>
      <c r="AG31" s="74">
        <v>904</v>
      </c>
      <c r="AH31" s="74">
        <v>803</v>
      </c>
      <c r="AI31" s="74">
        <v>653</v>
      </c>
      <c r="AJ31" s="74">
        <v>628</v>
      </c>
      <c r="AK31" s="74">
        <v>624</v>
      </c>
      <c r="AL31" s="74">
        <v>498</v>
      </c>
      <c r="AM31" s="74">
        <v>539</v>
      </c>
      <c r="AN31" s="74">
        <v>473</v>
      </c>
      <c r="AO31" s="74">
        <v>491</v>
      </c>
      <c r="AP31" s="74">
        <v>402</v>
      </c>
      <c r="AQ31" s="74">
        <v>433</v>
      </c>
      <c r="AR31" s="74">
        <v>405</v>
      </c>
      <c r="AS31" s="74">
        <v>472</v>
      </c>
      <c r="AT31" s="74">
        <v>501</v>
      </c>
      <c r="AU31" s="74">
        <v>400</v>
      </c>
      <c r="AV31" s="74">
        <v>394</v>
      </c>
      <c r="AW31" s="74">
        <v>387</v>
      </c>
      <c r="AX31" s="74">
        <v>463</v>
      </c>
      <c r="AY31" s="74">
        <v>366</v>
      </c>
      <c r="AZ31" s="74">
        <v>389</v>
      </c>
      <c r="BA31" s="74">
        <v>254</v>
      </c>
      <c r="BB31" s="74">
        <v>381</v>
      </c>
      <c r="BC31" s="74">
        <v>351</v>
      </c>
      <c r="BD31" s="74">
        <v>248</v>
      </c>
      <c r="BE31" s="74">
        <v>302</v>
      </c>
      <c r="BF31" s="74">
        <v>524</v>
      </c>
      <c r="BG31" s="74">
        <v>523</v>
      </c>
      <c r="BH31" s="74">
        <v>447</v>
      </c>
      <c r="BI31" s="74">
        <v>439</v>
      </c>
      <c r="BJ31" s="74">
        <v>439</v>
      </c>
      <c r="BK31" s="74">
        <v>378</v>
      </c>
      <c r="BL31" s="74">
        <v>393</v>
      </c>
      <c r="BM31" s="74">
        <v>419</v>
      </c>
      <c r="BN31" s="74">
        <v>378</v>
      </c>
      <c r="BO31" s="74">
        <v>346</v>
      </c>
      <c r="BP31" s="74">
        <v>309</v>
      </c>
      <c r="BQ31" s="74">
        <v>301</v>
      </c>
      <c r="BR31" s="74">
        <v>350</v>
      </c>
      <c r="BS31" s="74">
        <v>467</v>
      </c>
      <c r="BT31" s="74">
        <v>393</v>
      </c>
      <c r="BU31" s="74">
        <v>414</v>
      </c>
      <c r="BV31" s="74">
        <v>387</v>
      </c>
      <c r="BW31" s="74">
        <v>512</v>
      </c>
      <c r="BX31" s="74">
        <v>488</v>
      </c>
      <c r="BY31" s="74">
        <v>474</v>
      </c>
      <c r="BZ31" s="74">
        <v>561</v>
      </c>
      <c r="CA31" s="74">
        <v>620</v>
      </c>
      <c r="CB31" s="74">
        <v>711</v>
      </c>
      <c r="CC31" s="74">
        <v>558</v>
      </c>
      <c r="CD31" s="74">
        <v>574</v>
      </c>
      <c r="CE31" s="74">
        <v>593</v>
      </c>
      <c r="CF31" s="74">
        <v>864</v>
      </c>
      <c r="CG31" s="74">
        <v>767</v>
      </c>
      <c r="CH31" s="74">
        <v>609</v>
      </c>
      <c r="CI31" s="74">
        <v>557</v>
      </c>
      <c r="CJ31" s="53">
        <v>571</v>
      </c>
      <c r="CK31" s="53">
        <v>516</v>
      </c>
      <c r="CL31" s="53">
        <v>470</v>
      </c>
      <c r="CM31" s="53">
        <v>479</v>
      </c>
      <c r="CN31" s="53">
        <v>452</v>
      </c>
      <c r="CO31" s="53">
        <v>407</v>
      </c>
      <c r="CP31" s="53">
        <v>421</v>
      </c>
      <c r="CQ31" s="53">
        <v>392</v>
      </c>
      <c r="CR31" s="53">
        <v>352</v>
      </c>
      <c r="CS31" s="53">
        <v>367</v>
      </c>
      <c r="CT31" s="53">
        <v>418</v>
      </c>
      <c r="CU31" s="53">
        <v>392</v>
      </c>
      <c r="CV31" s="53">
        <v>342</v>
      </c>
      <c r="CW31" s="53">
        <v>381</v>
      </c>
      <c r="CX31" s="53">
        <v>380</v>
      </c>
      <c r="CY31" s="53">
        <v>406</v>
      </c>
      <c r="CZ31" s="53">
        <v>249</v>
      </c>
      <c r="DA31" s="53">
        <v>370</v>
      </c>
      <c r="DB31" s="53">
        <v>402</v>
      </c>
      <c r="DC31" s="53">
        <v>358</v>
      </c>
      <c r="DD31" s="53">
        <v>267</v>
      </c>
      <c r="DE31" s="53">
        <v>229</v>
      </c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</row>
    <row r="32" spans="1:122" s="37" customFormat="1" ht="12.75">
      <c r="A32" s="4">
        <v>22</v>
      </c>
      <c r="B32" s="74">
        <v>990</v>
      </c>
      <c r="C32" s="74">
        <v>824</v>
      </c>
      <c r="D32" s="74">
        <v>711</v>
      </c>
      <c r="E32" s="74">
        <v>553</v>
      </c>
      <c r="F32" s="74">
        <v>761</v>
      </c>
      <c r="G32" s="74">
        <v>1204</v>
      </c>
      <c r="H32" s="74">
        <v>1045</v>
      </c>
      <c r="I32" s="74">
        <v>926</v>
      </c>
      <c r="J32" s="74">
        <v>925</v>
      </c>
      <c r="K32" s="74">
        <v>883</v>
      </c>
      <c r="L32" s="74">
        <v>760</v>
      </c>
      <c r="M32" s="74">
        <v>793</v>
      </c>
      <c r="N32" s="74">
        <v>780</v>
      </c>
      <c r="O32" s="74">
        <v>968</v>
      </c>
      <c r="P32" s="74">
        <v>786</v>
      </c>
      <c r="Q32" s="74">
        <v>722</v>
      </c>
      <c r="R32" s="74">
        <v>731</v>
      </c>
      <c r="S32" s="74">
        <v>798</v>
      </c>
      <c r="T32" s="74">
        <v>864</v>
      </c>
      <c r="U32" s="74">
        <v>776</v>
      </c>
      <c r="V32" s="74">
        <v>744</v>
      </c>
      <c r="W32" s="74">
        <v>656</v>
      </c>
      <c r="X32" s="95">
        <v>745</v>
      </c>
      <c r="Y32" s="95">
        <v>730</v>
      </c>
      <c r="Z32" s="95">
        <v>685</v>
      </c>
      <c r="AA32" s="95">
        <v>603</v>
      </c>
      <c r="AB32" s="95">
        <v>790</v>
      </c>
      <c r="AC32" s="95">
        <v>863</v>
      </c>
      <c r="AD32" s="95">
        <v>821</v>
      </c>
      <c r="AE32" s="95">
        <v>750</v>
      </c>
      <c r="AF32" s="95">
        <v>877</v>
      </c>
      <c r="AG32" s="74">
        <v>1060</v>
      </c>
      <c r="AH32" s="74">
        <v>918</v>
      </c>
      <c r="AI32" s="74">
        <v>828</v>
      </c>
      <c r="AJ32" s="74">
        <v>880</v>
      </c>
      <c r="AK32" s="74">
        <v>931</v>
      </c>
      <c r="AL32" s="74">
        <v>714</v>
      </c>
      <c r="AM32" s="74">
        <v>789</v>
      </c>
      <c r="AN32" s="74">
        <v>702</v>
      </c>
      <c r="AO32" s="74">
        <v>708</v>
      </c>
      <c r="AP32" s="74">
        <v>530</v>
      </c>
      <c r="AQ32" s="74">
        <v>627</v>
      </c>
      <c r="AR32" s="74">
        <v>641</v>
      </c>
      <c r="AS32" s="74">
        <v>666</v>
      </c>
      <c r="AT32" s="74">
        <v>765</v>
      </c>
      <c r="AU32" s="74">
        <v>616</v>
      </c>
      <c r="AV32" s="74">
        <v>612</v>
      </c>
      <c r="AW32" s="74">
        <v>607</v>
      </c>
      <c r="AX32" s="74">
        <v>698</v>
      </c>
      <c r="AY32" s="74">
        <v>532</v>
      </c>
      <c r="AZ32" s="74">
        <v>635</v>
      </c>
      <c r="BA32" s="74">
        <v>400</v>
      </c>
      <c r="BB32" s="74">
        <v>626</v>
      </c>
      <c r="BC32" s="74">
        <v>518</v>
      </c>
      <c r="BD32" s="74">
        <v>411</v>
      </c>
      <c r="BE32" s="74">
        <v>453</v>
      </c>
      <c r="BF32" s="74">
        <v>880</v>
      </c>
      <c r="BG32" s="74">
        <v>722</v>
      </c>
      <c r="BH32" s="74">
        <v>640</v>
      </c>
      <c r="BI32" s="74">
        <v>618</v>
      </c>
      <c r="BJ32" s="74">
        <v>697</v>
      </c>
      <c r="BK32" s="74">
        <v>622</v>
      </c>
      <c r="BL32" s="74">
        <v>626</v>
      </c>
      <c r="BM32" s="74">
        <v>601</v>
      </c>
      <c r="BN32" s="74">
        <v>665</v>
      </c>
      <c r="BO32" s="74">
        <v>578</v>
      </c>
      <c r="BP32" s="74">
        <v>588</v>
      </c>
      <c r="BQ32" s="74">
        <v>606</v>
      </c>
      <c r="BR32" s="74">
        <v>585</v>
      </c>
      <c r="BS32" s="74">
        <v>768</v>
      </c>
      <c r="BT32" s="74">
        <v>604</v>
      </c>
      <c r="BU32" s="74">
        <v>613</v>
      </c>
      <c r="BV32" s="74">
        <v>567</v>
      </c>
      <c r="BW32" s="74">
        <v>691</v>
      </c>
      <c r="BX32" s="74">
        <v>648</v>
      </c>
      <c r="BY32" s="74">
        <v>662</v>
      </c>
      <c r="BZ32" s="74">
        <v>625</v>
      </c>
      <c r="CA32" s="74">
        <v>618</v>
      </c>
      <c r="CB32" s="74">
        <v>709</v>
      </c>
      <c r="CC32" s="74">
        <v>770</v>
      </c>
      <c r="CD32" s="74">
        <v>668</v>
      </c>
      <c r="CE32" s="74">
        <v>674</v>
      </c>
      <c r="CF32" s="74">
        <v>818</v>
      </c>
      <c r="CG32" s="74">
        <v>788</v>
      </c>
      <c r="CH32" s="74">
        <v>688</v>
      </c>
      <c r="CI32" s="74">
        <v>687</v>
      </c>
      <c r="CJ32" s="53">
        <v>686</v>
      </c>
      <c r="CK32" s="53">
        <v>621</v>
      </c>
      <c r="CL32" s="53">
        <v>608</v>
      </c>
      <c r="CM32" s="53">
        <v>579</v>
      </c>
      <c r="CN32" s="53">
        <v>599</v>
      </c>
      <c r="CO32" s="53">
        <v>611</v>
      </c>
      <c r="CP32" s="53">
        <v>613</v>
      </c>
      <c r="CQ32" s="53">
        <v>590</v>
      </c>
      <c r="CR32" s="53">
        <v>551</v>
      </c>
      <c r="CS32" s="53">
        <v>547</v>
      </c>
      <c r="CT32" s="53">
        <v>644</v>
      </c>
      <c r="CU32" s="53">
        <v>558</v>
      </c>
      <c r="CV32" s="53">
        <v>623</v>
      </c>
      <c r="CW32" s="53">
        <v>635</v>
      </c>
      <c r="CX32" s="53">
        <v>562</v>
      </c>
      <c r="CY32" s="53">
        <v>565</v>
      </c>
      <c r="CZ32" s="53">
        <v>389</v>
      </c>
      <c r="DA32" s="53">
        <v>576</v>
      </c>
      <c r="DB32" s="53">
        <v>554</v>
      </c>
      <c r="DC32" s="53">
        <v>487</v>
      </c>
      <c r="DD32" s="53">
        <v>459</v>
      </c>
      <c r="DE32" s="53">
        <v>378</v>
      </c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</row>
    <row r="33" spans="1:122" s="37" customFormat="1" ht="12.75">
      <c r="A33" s="7">
        <v>23</v>
      </c>
      <c r="B33" s="74">
        <v>1476</v>
      </c>
      <c r="C33" s="74">
        <v>1217</v>
      </c>
      <c r="D33" s="74">
        <v>1135</v>
      </c>
      <c r="E33" s="74">
        <v>1043</v>
      </c>
      <c r="F33" s="74">
        <v>1257</v>
      </c>
      <c r="G33" s="74">
        <v>1830</v>
      </c>
      <c r="H33" s="74">
        <v>1567</v>
      </c>
      <c r="I33" s="74">
        <v>1411</v>
      </c>
      <c r="J33" s="74">
        <v>1349</v>
      </c>
      <c r="K33" s="74">
        <v>1369</v>
      </c>
      <c r="L33" s="74">
        <v>1113</v>
      </c>
      <c r="M33" s="74">
        <v>1126</v>
      </c>
      <c r="N33" s="74">
        <v>1061</v>
      </c>
      <c r="O33" s="74">
        <v>1413</v>
      </c>
      <c r="P33" s="74">
        <v>1129</v>
      </c>
      <c r="Q33" s="74">
        <v>1057</v>
      </c>
      <c r="R33" s="74">
        <v>1089</v>
      </c>
      <c r="S33" s="74">
        <v>1142</v>
      </c>
      <c r="T33" s="74">
        <v>1180</v>
      </c>
      <c r="U33" s="74">
        <v>997</v>
      </c>
      <c r="V33" s="74">
        <v>942</v>
      </c>
      <c r="W33" s="74">
        <v>878</v>
      </c>
      <c r="X33" s="74">
        <v>963</v>
      </c>
      <c r="Y33" s="74">
        <v>973</v>
      </c>
      <c r="Z33" s="74">
        <v>988</v>
      </c>
      <c r="AA33" s="74">
        <v>867</v>
      </c>
      <c r="AB33" s="74">
        <v>1132</v>
      </c>
      <c r="AC33" s="74">
        <v>1203</v>
      </c>
      <c r="AD33" s="74">
        <v>1188</v>
      </c>
      <c r="AE33" s="74">
        <v>1069</v>
      </c>
      <c r="AF33" s="74">
        <v>1296</v>
      </c>
      <c r="AG33" s="74">
        <v>1433</v>
      </c>
      <c r="AH33" s="74">
        <v>1277</v>
      </c>
      <c r="AI33" s="74">
        <v>1124</v>
      </c>
      <c r="AJ33" s="74">
        <v>1286</v>
      </c>
      <c r="AK33" s="74">
        <v>1247</v>
      </c>
      <c r="AL33" s="74">
        <v>1040</v>
      </c>
      <c r="AM33" s="74">
        <v>1016</v>
      </c>
      <c r="AN33" s="74">
        <v>928</v>
      </c>
      <c r="AO33" s="74">
        <v>885</v>
      </c>
      <c r="AP33" s="74">
        <v>782</v>
      </c>
      <c r="AQ33" s="74">
        <v>842</v>
      </c>
      <c r="AR33" s="74">
        <v>804</v>
      </c>
      <c r="AS33" s="74">
        <v>957</v>
      </c>
      <c r="AT33" s="74">
        <v>1028</v>
      </c>
      <c r="AU33" s="74">
        <v>815</v>
      </c>
      <c r="AV33" s="74">
        <v>862</v>
      </c>
      <c r="AW33" s="74">
        <v>791</v>
      </c>
      <c r="AX33" s="74">
        <v>962</v>
      </c>
      <c r="AY33" s="74">
        <v>714</v>
      </c>
      <c r="AZ33" s="74">
        <v>805</v>
      </c>
      <c r="BA33" s="74">
        <v>523</v>
      </c>
      <c r="BB33" s="74">
        <v>779</v>
      </c>
      <c r="BC33" s="74">
        <v>658</v>
      </c>
      <c r="BD33" s="74">
        <v>505</v>
      </c>
      <c r="BE33" s="74">
        <v>588</v>
      </c>
      <c r="BF33" s="74">
        <v>1042</v>
      </c>
      <c r="BG33" s="74">
        <v>913</v>
      </c>
      <c r="BH33" s="74">
        <v>893</v>
      </c>
      <c r="BI33" s="74">
        <v>813</v>
      </c>
      <c r="BJ33" s="74">
        <v>921</v>
      </c>
      <c r="BK33" s="74">
        <v>770</v>
      </c>
      <c r="BL33" s="74">
        <v>832</v>
      </c>
      <c r="BM33" s="74">
        <v>792</v>
      </c>
      <c r="BN33" s="74">
        <v>883</v>
      </c>
      <c r="BO33" s="74">
        <v>733</v>
      </c>
      <c r="BP33" s="74">
        <v>719</v>
      </c>
      <c r="BQ33" s="74">
        <v>665</v>
      </c>
      <c r="BR33" s="74">
        <v>751</v>
      </c>
      <c r="BS33" s="74">
        <v>953</v>
      </c>
      <c r="BT33" s="74">
        <v>779</v>
      </c>
      <c r="BU33" s="74">
        <v>753</v>
      </c>
      <c r="BV33" s="74">
        <v>797</v>
      </c>
      <c r="BW33" s="74">
        <v>854</v>
      </c>
      <c r="BX33" s="74">
        <v>838</v>
      </c>
      <c r="BY33" s="74">
        <v>799</v>
      </c>
      <c r="BZ33" s="74">
        <v>880</v>
      </c>
      <c r="CA33" s="74">
        <v>813</v>
      </c>
      <c r="CB33" s="74">
        <v>1032</v>
      </c>
      <c r="CC33" s="74">
        <v>1029</v>
      </c>
      <c r="CD33" s="74">
        <v>934</v>
      </c>
      <c r="CE33" s="74">
        <v>888</v>
      </c>
      <c r="CF33" s="74">
        <v>1010</v>
      </c>
      <c r="CG33" s="74">
        <v>978</v>
      </c>
      <c r="CH33" s="74">
        <v>896</v>
      </c>
      <c r="CI33" s="74">
        <v>825</v>
      </c>
      <c r="CJ33" s="53">
        <v>947</v>
      </c>
      <c r="CK33" s="53">
        <v>860</v>
      </c>
      <c r="CL33" s="53">
        <v>807</v>
      </c>
      <c r="CM33" s="53">
        <v>797</v>
      </c>
      <c r="CN33" s="53">
        <v>811</v>
      </c>
      <c r="CO33" s="53">
        <v>750</v>
      </c>
      <c r="CP33" s="53">
        <v>822</v>
      </c>
      <c r="CQ33" s="53">
        <v>754</v>
      </c>
      <c r="CR33" s="53">
        <v>708</v>
      </c>
      <c r="CS33" s="53">
        <v>763</v>
      </c>
      <c r="CT33" s="53">
        <v>824</v>
      </c>
      <c r="CU33" s="53">
        <v>712</v>
      </c>
      <c r="CV33" s="53">
        <v>739</v>
      </c>
      <c r="CW33" s="53">
        <v>671</v>
      </c>
      <c r="CX33" s="53">
        <v>710</v>
      </c>
      <c r="CY33" s="53">
        <v>712</v>
      </c>
      <c r="CZ33" s="53">
        <v>515</v>
      </c>
      <c r="DA33" s="53">
        <v>743</v>
      </c>
      <c r="DB33" s="53">
        <v>745</v>
      </c>
      <c r="DC33" s="53">
        <v>664</v>
      </c>
      <c r="DD33" s="53">
        <v>567</v>
      </c>
      <c r="DE33" s="53">
        <v>442</v>
      </c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</row>
    <row r="34" spans="1:122" s="37" customFormat="1" ht="13.5" thickBot="1">
      <c r="A34" s="10">
        <v>24</v>
      </c>
      <c r="B34" s="74">
        <v>380</v>
      </c>
      <c r="C34" s="74">
        <v>349</v>
      </c>
      <c r="D34" s="74">
        <v>258</v>
      </c>
      <c r="E34" s="74">
        <v>227</v>
      </c>
      <c r="F34" s="74">
        <v>289</v>
      </c>
      <c r="G34" s="74">
        <v>483</v>
      </c>
      <c r="H34" s="74">
        <v>406</v>
      </c>
      <c r="I34" s="74">
        <v>357</v>
      </c>
      <c r="J34" s="74">
        <v>298</v>
      </c>
      <c r="K34" s="74">
        <v>337</v>
      </c>
      <c r="L34" s="74">
        <v>254</v>
      </c>
      <c r="M34" s="74">
        <v>317</v>
      </c>
      <c r="N34" s="74">
        <v>327</v>
      </c>
      <c r="O34" s="74">
        <v>400</v>
      </c>
      <c r="P34" s="74">
        <v>294</v>
      </c>
      <c r="Q34" s="74">
        <v>308</v>
      </c>
      <c r="R34" s="74">
        <v>300</v>
      </c>
      <c r="S34" s="74">
        <v>316</v>
      </c>
      <c r="T34" s="74">
        <v>396</v>
      </c>
      <c r="U34" s="74">
        <v>361</v>
      </c>
      <c r="V34" s="74">
        <v>321</v>
      </c>
      <c r="W34" s="74">
        <v>391</v>
      </c>
      <c r="X34" s="74">
        <v>426</v>
      </c>
      <c r="Y34" s="74">
        <v>384</v>
      </c>
      <c r="Z34" s="74">
        <v>454</v>
      </c>
      <c r="AA34" s="74">
        <v>401</v>
      </c>
      <c r="AB34" s="74">
        <v>523</v>
      </c>
      <c r="AC34" s="74">
        <v>593</v>
      </c>
      <c r="AD34" s="74">
        <v>529</v>
      </c>
      <c r="AE34" s="74">
        <v>499</v>
      </c>
      <c r="AF34" s="74">
        <v>601</v>
      </c>
      <c r="AG34" s="74">
        <v>686</v>
      </c>
      <c r="AH34" s="74">
        <v>515</v>
      </c>
      <c r="AI34" s="74">
        <v>443</v>
      </c>
      <c r="AJ34" s="74">
        <v>489</v>
      </c>
      <c r="AK34" s="74">
        <v>461</v>
      </c>
      <c r="AL34" s="74">
        <v>406</v>
      </c>
      <c r="AM34" s="74">
        <v>422</v>
      </c>
      <c r="AN34" s="74">
        <v>409</v>
      </c>
      <c r="AO34" s="74">
        <v>372</v>
      </c>
      <c r="AP34" s="74">
        <v>299</v>
      </c>
      <c r="AQ34" s="74">
        <v>255</v>
      </c>
      <c r="AR34" s="74">
        <v>278</v>
      </c>
      <c r="AS34" s="74">
        <v>273</v>
      </c>
      <c r="AT34" s="74">
        <v>374</v>
      </c>
      <c r="AU34" s="74">
        <v>255</v>
      </c>
      <c r="AV34" s="74">
        <v>258</v>
      </c>
      <c r="AW34" s="74">
        <v>238</v>
      </c>
      <c r="AX34" s="74">
        <v>247</v>
      </c>
      <c r="AY34" s="74">
        <v>216</v>
      </c>
      <c r="AZ34" s="74">
        <v>229</v>
      </c>
      <c r="BA34" s="74">
        <v>178</v>
      </c>
      <c r="BB34" s="74">
        <v>218</v>
      </c>
      <c r="BC34" s="74">
        <v>215</v>
      </c>
      <c r="BD34" s="74">
        <v>167</v>
      </c>
      <c r="BE34" s="74">
        <v>194</v>
      </c>
      <c r="BF34" s="74">
        <v>322</v>
      </c>
      <c r="BG34" s="74">
        <v>293</v>
      </c>
      <c r="BH34" s="74">
        <v>268</v>
      </c>
      <c r="BI34" s="74">
        <v>271</v>
      </c>
      <c r="BJ34" s="74">
        <v>263</v>
      </c>
      <c r="BK34" s="74">
        <v>210</v>
      </c>
      <c r="BL34" s="74">
        <v>244</v>
      </c>
      <c r="BM34" s="74">
        <v>256</v>
      </c>
      <c r="BN34" s="74">
        <v>240</v>
      </c>
      <c r="BO34" s="74">
        <v>211</v>
      </c>
      <c r="BP34" s="74">
        <v>241</v>
      </c>
      <c r="BQ34" s="74">
        <v>204</v>
      </c>
      <c r="BR34" s="74">
        <v>230</v>
      </c>
      <c r="BS34" s="74">
        <v>271</v>
      </c>
      <c r="BT34" s="74">
        <v>248</v>
      </c>
      <c r="BU34" s="74">
        <v>271</v>
      </c>
      <c r="BV34" s="74">
        <v>285</v>
      </c>
      <c r="BW34" s="74">
        <v>332</v>
      </c>
      <c r="BX34" s="74">
        <v>352</v>
      </c>
      <c r="BY34" s="74">
        <v>350</v>
      </c>
      <c r="BZ34" s="74">
        <v>349</v>
      </c>
      <c r="CA34" s="74">
        <v>451</v>
      </c>
      <c r="CB34" s="74">
        <v>468</v>
      </c>
      <c r="CC34" s="74">
        <v>500</v>
      </c>
      <c r="CD34" s="74">
        <v>420</v>
      </c>
      <c r="CE34" s="74">
        <v>427</v>
      </c>
      <c r="CF34" s="74">
        <v>546</v>
      </c>
      <c r="CG34" s="74">
        <v>491</v>
      </c>
      <c r="CH34" s="74">
        <v>436</v>
      </c>
      <c r="CI34" s="74">
        <v>400</v>
      </c>
      <c r="CJ34" s="53">
        <v>401</v>
      </c>
      <c r="CK34" s="53">
        <v>383</v>
      </c>
      <c r="CL34" s="53">
        <v>374</v>
      </c>
      <c r="CM34" s="53">
        <v>374</v>
      </c>
      <c r="CN34" s="53">
        <v>304</v>
      </c>
      <c r="CO34" s="53">
        <v>353</v>
      </c>
      <c r="CP34" s="53">
        <v>285</v>
      </c>
      <c r="CQ34" s="53">
        <v>261</v>
      </c>
      <c r="CR34" s="53">
        <v>233</v>
      </c>
      <c r="CS34" s="53">
        <v>293</v>
      </c>
      <c r="CT34" s="53">
        <v>238</v>
      </c>
      <c r="CU34" s="53">
        <v>229</v>
      </c>
      <c r="CV34" s="53">
        <v>244</v>
      </c>
      <c r="CW34" s="53">
        <v>265</v>
      </c>
      <c r="CX34" s="53">
        <v>230</v>
      </c>
      <c r="CY34" s="53">
        <v>247</v>
      </c>
      <c r="CZ34" s="53">
        <v>164</v>
      </c>
      <c r="DA34" s="53">
        <v>227</v>
      </c>
      <c r="DB34" s="53">
        <v>210</v>
      </c>
      <c r="DC34" s="53">
        <v>199</v>
      </c>
      <c r="DD34" s="53">
        <v>170</v>
      </c>
      <c r="DE34" s="53">
        <v>179</v>
      </c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</row>
    <row r="35" spans="1:122" s="37" customFormat="1" ht="13.5" thickTop="1">
      <c r="A35" s="15" t="s">
        <v>1</v>
      </c>
      <c r="B35" s="93">
        <f aca="true" t="shared" si="0" ref="B35:H35">SUM(B10:B34)</f>
        <v>9124</v>
      </c>
      <c r="C35" s="93">
        <f t="shared" si="0"/>
        <v>8177</v>
      </c>
      <c r="D35" s="93">
        <f t="shared" si="0"/>
        <v>7368</v>
      </c>
      <c r="E35" s="93">
        <f t="shared" si="0"/>
        <v>5735</v>
      </c>
      <c r="F35" s="93">
        <f t="shared" si="0"/>
        <v>7790</v>
      </c>
      <c r="G35" s="93">
        <f t="shared" si="0"/>
        <v>11859</v>
      </c>
      <c r="H35" s="93">
        <f t="shared" si="0"/>
        <v>10078</v>
      </c>
      <c r="I35" s="93">
        <f aca="true" t="shared" si="1" ref="I35:N35">SUM(I10:I34)</f>
        <v>8482</v>
      </c>
      <c r="J35" s="93">
        <f t="shared" si="1"/>
        <v>8236</v>
      </c>
      <c r="K35" s="93">
        <f t="shared" si="1"/>
        <v>8301</v>
      </c>
      <c r="L35" s="93">
        <f t="shared" si="1"/>
        <v>7121</v>
      </c>
      <c r="M35" s="93">
        <f t="shared" si="1"/>
        <v>7394</v>
      </c>
      <c r="N35" s="93">
        <f t="shared" si="1"/>
        <v>7214</v>
      </c>
      <c r="O35" s="93">
        <f aca="true" t="shared" si="2" ref="O35:U35">SUM(O10:O34)</f>
        <v>8401</v>
      </c>
      <c r="P35" s="93">
        <f t="shared" si="2"/>
        <v>6801</v>
      </c>
      <c r="Q35" s="93">
        <f t="shared" si="2"/>
        <v>6818</v>
      </c>
      <c r="R35" s="93">
        <f t="shared" si="2"/>
        <v>6641</v>
      </c>
      <c r="S35" s="93">
        <f t="shared" si="2"/>
        <v>7517</v>
      </c>
      <c r="T35" s="93">
        <f t="shared" si="2"/>
        <v>8402</v>
      </c>
      <c r="U35" s="93">
        <f t="shared" si="2"/>
        <v>7367</v>
      </c>
      <c r="V35" s="93">
        <f aca="true" t="shared" si="3" ref="V35:AB35">SUM(V10:V34)</f>
        <v>7075</v>
      </c>
      <c r="W35" s="93">
        <f t="shared" si="3"/>
        <v>6488</v>
      </c>
      <c r="X35" s="93">
        <f t="shared" si="3"/>
        <v>7412</v>
      </c>
      <c r="Y35" s="93">
        <f t="shared" si="3"/>
        <v>6827</v>
      </c>
      <c r="Z35" s="93">
        <f t="shared" si="3"/>
        <v>7114</v>
      </c>
      <c r="AA35" s="93">
        <f t="shared" si="3"/>
        <v>6271</v>
      </c>
      <c r="AB35" s="93">
        <f t="shared" si="3"/>
        <v>7851</v>
      </c>
      <c r="AC35" s="93">
        <f aca="true" t="shared" si="4" ref="AC35:AI35">SUM(AC10:AC34)</f>
        <v>8853</v>
      </c>
      <c r="AD35" s="93">
        <f t="shared" si="4"/>
        <v>8622</v>
      </c>
      <c r="AE35" s="93">
        <f t="shared" si="4"/>
        <v>7858</v>
      </c>
      <c r="AF35" s="93">
        <f t="shared" si="4"/>
        <v>9290</v>
      </c>
      <c r="AG35" s="93">
        <f t="shared" si="4"/>
        <v>10928</v>
      </c>
      <c r="AH35" s="93">
        <f t="shared" si="4"/>
        <v>8913</v>
      </c>
      <c r="AI35" s="93">
        <f t="shared" si="4"/>
        <v>8027</v>
      </c>
      <c r="AJ35" s="93">
        <f aca="true" t="shared" si="5" ref="AJ35:AO35">SUM(AJ10:AJ34)</f>
        <v>8437</v>
      </c>
      <c r="AK35" s="93">
        <f t="shared" si="5"/>
        <v>8320</v>
      </c>
      <c r="AL35" s="93">
        <f t="shared" si="5"/>
        <v>7083</v>
      </c>
      <c r="AM35" s="93">
        <f t="shared" si="5"/>
        <v>7290</v>
      </c>
      <c r="AN35" s="93">
        <f t="shared" si="5"/>
        <v>7159</v>
      </c>
      <c r="AO35" s="93">
        <f t="shared" si="5"/>
        <v>6659</v>
      </c>
      <c r="AP35" s="93">
        <f aca="true" t="shared" si="6" ref="AP35:AV35">SUM(AP10:AP34)</f>
        <v>5701</v>
      </c>
      <c r="AQ35" s="93">
        <f t="shared" si="6"/>
        <v>5984</v>
      </c>
      <c r="AR35" s="93">
        <f t="shared" si="6"/>
        <v>6020</v>
      </c>
      <c r="AS35" s="93">
        <f t="shared" si="6"/>
        <v>6495</v>
      </c>
      <c r="AT35" s="93">
        <f t="shared" si="6"/>
        <v>7612</v>
      </c>
      <c r="AU35" s="93">
        <f t="shared" si="6"/>
        <v>6120</v>
      </c>
      <c r="AV35" s="93">
        <f t="shared" si="6"/>
        <v>6067</v>
      </c>
      <c r="AW35" s="93">
        <f aca="true" t="shared" si="7" ref="AW35:BC35">SUM(AW10:AW34)</f>
        <v>5800</v>
      </c>
      <c r="AX35" s="93">
        <f t="shared" si="7"/>
        <v>6649</v>
      </c>
      <c r="AY35" s="93">
        <f t="shared" si="7"/>
        <v>5565</v>
      </c>
      <c r="AZ35" s="93">
        <f t="shared" si="7"/>
        <v>6089</v>
      </c>
      <c r="BA35" s="93">
        <f t="shared" si="7"/>
        <v>3986</v>
      </c>
      <c r="BB35" s="93">
        <f t="shared" si="7"/>
        <v>5973</v>
      </c>
      <c r="BC35" s="93">
        <f t="shared" si="7"/>
        <v>5447</v>
      </c>
      <c r="BD35" s="93">
        <f aca="true" t="shared" si="8" ref="BD35:BJ35">SUM(BD10:BD34)</f>
        <v>4059</v>
      </c>
      <c r="BE35" s="93">
        <f t="shared" si="8"/>
        <v>4761</v>
      </c>
      <c r="BF35" s="93">
        <f t="shared" si="8"/>
        <v>8798</v>
      </c>
      <c r="BG35" s="93">
        <f t="shared" si="8"/>
        <v>7303</v>
      </c>
      <c r="BH35" s="93">
        <f t="shared" si="8"/>
        <v>6493</v>
      </c>
      <c r="BI35" s="93">
        <f t="shared" si="8"/>
        <v>6140</v>
      </c>
      <c r="BJ35" s="93">
        <f t="shared" si="8"/>
        <v>6705</v>
      </c>
      <c r="BK35" s="93">
        <f aca="true" t="shared" si="9" ref="BK35:BQ35">SUM(BK10:BK34)</f>
        <v>5439</v>
      </c>
      <c r="BL35" s="93">
        <f t="shared" si="9"/>
        <v>5734</v>
      </c>
      <c r="BM35" s="93">
        <f t="shared" si="9"/>
        <v>5585</v>
      </c>
      <c r="BN35" s="93">
        <f t="shared" si="9"/>
        <v>5753</v>
      </c>
      <c r="BO35" s="93">
        <f t="shared" si="9"/>
        <v>5194</v>
      </c>
      <c r="BP35" s="93">
        <f t="shared" si="9"/>
        <v>5238</v>
      </c>
      <c r="BQ35" s="93">
        <f t="shared" si="9"/>
        <v>5248</v>
      </c>
      <c r="BR35" s="93">
        <f aca="true" t="shared" si="10" ref="BR35:BX35">SUM(BR10:BR34)</f>
        <v>5673</v>
      </c>
      <c r="BS35" s="93">
        <f t="shared" si="10"/>
        <v>7007</v>
      </c>
      <c r="BT35" s="93">
        <f t="shared" si="10"/>
        <v>5901</v>
      </c>
      <c r="BU35" s="93">
        <f t="shared" si="10"/>
        <v>5826</v>
      </c>
      <c r="BV35" s="93">
        <f t="shared" si="10"/>
        <v>5662</v>
      </c>
      <c r="BW35" s="93">
        <f t="shared" si="10"/>
        <v>6516</v>
      </c>
      <c r="BX35" s="93">
        <f t="shared" si="10"/>
        <v>6095</v>
      </c>
      <c r="BY35" s="93">
        <f aca="true" t="shared" si="11" ref="BY35:CE35">SUM(BY10:BY34)</f>
        <v>6206</v>
      </c>
      <c r="BZ35" s="93">
        <f t="shared" si="11"/>
        <v>6343</v>
      </c>
      <c r="CA35" s="93">
        <f t="shared" si="11"/>
        <v>6460</v>
      </c>
      <c r="CB35" s="93">
        <f t="shared" si="11"/>
        <v>7626</v>
      </c>
      <c r="CC35" s="93">
        <f t="shared" si="11"/>
        <v>7806</v>
      </c>
      <c r="CD35" s="93">
        <f t="shared" si="11"/>
        <v>7160</v>
      </c>
      <c r="CE35" s="93">
        <f t="shared" si="11"/>
        <v>7168</v>
      </c>
      <c r="CF35" s="93">
        <f aca="true" t="shared" si="12" ref="CF35:CL35">SUM(CF10:CF34)</f>
        <v>8615</v>
      </c>
      <c r="CG35" s="93">
        <f t="shared" si="12"/>
        <v>7756</v>
      </c>
      <c r="CH35" s="93">
        <f t="shared" si="12"/>
        <v>6905</v>
      </c>
      <c r="CI35" s="93">
        <f t="shared" si="12"/>
        <v>6423</v>
      </c>
      <c r="CJ35" s="45">
        <f t="shared" si="12"/>
        <v>6787</v>
      </c>
      <c r="CK35" s="45">
        <f t="shared" si="12"/>
        <v>6379</v>
      </c>
      <c r="CL35" s="45">
        <f t="shared" si="12"/>
        <v>6306</v>
      </c>
      <c r="CM35" s="45">
        <f aca="true" t="shared" si="13" ref="CM35:DE35">SUM(CM10:CM34)</f>
        <v>6290</v>
      </c>
      <c r="CN35" s="45">
        <f t="shared" si="13"/>
        <v>5845</v>
      </c>
      <c r="CO35" s="45">
        <f t="shared" si="13"/>
        <v>5882</v>
      </c>
      <c r="CP35" s="45">
        <f t="shared" si="13"/>
        <v>5888</v>
      </c>
      <c r="CQ35" s="45">
        <f t="shared" si="13"/>
        <v>5719</v>
      </c>
      <c r="CR35" s="45">
        <f t="shared" si="13"/>
        <v>5404</v>
      </c>
      <c r="CS35" s="45">
        <f t="shared" si="13"/>
        <v>5714</v>
      </c>
      <c r="CT35" s="45">
        <f t="shared" si="13"/>
        <v>6195</v>
      </c>
      <c r="CU35" s="45">
        <f t="shared" si="13"/>
        <v>5877</v>
      </c>
      <c r="CV35" s="45">
        <f t="shared" si="13"/>
        <v>5660</v>
      </c>
      <c r="CW35" s="45">
        <f t="shared" si="13"/>
        <v>5583</v>
      </c>
      <c r="CX35" s="45">
        <f t="shared" si="13"/>
        <v>5482</v>
      </c>
      <c r="CY35" s="45">
        <f t="shared" si="13"/>
        <v>5552</v>
      </c>
      <c r="CZ35" s="45">
        <f t="shared" si="13"/>
        <v>3854</v>
      </c>
      <c r="DA35" s="45">
        <f t="shared" si="13"/>
        <v>5588</v>
      </c>
      <c r="DB35" s="45">
        <f t="shared" si="13"/>
        <v>5797</v>
      </c>
      <c r="DC35" s="45">
        <f t="shared" si="13"/>
        <v>5108</v>
      </c>
      <c r="DD35" s="45">
        <f t="shared" si="13"/>
        <v>4397</v>
      </c>
      <c r="DE35" s="45">
        <f t="shared" si="13"/>
        <v>3971</v>
      </c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</row>
    <row r="41" spans="1:9" ht="12.75">
      <c r="A41" s="16" t="s">
        <v>451</v>
      </c>
      <c r="B41" s="16"/>
      <c r="C41" s="16"/>
      <c r="D41" s="16"/>
      <c r="E41" s="16"/>
      <c r="F41" s="16"/>
      <c r="G41" s="16"/>
      <c r="H41" s="16"/>
      <c r="I41" s="16"/>
    </row>
    <row r="42" spans="1:6" ht="12.75">
      <c r="A42" s="16"/>
      <c r="B42" s="16"/>
      <c r="C42" s="16"/>
      <c r="D42" s="16"/>
      <c r="E42" s="16"/>
      <c r="F42" s="16"/>
    </row>
    <row r="48" s="40" customFormat="1" ht="12.75"/>
    <row r="49" s="40" customFormat="1" ht="12.75"/>
    <row r="50" s="37" customFormat="1" ht="12.75"/>
    <row r="51" spans="1:122" s="37" customFormat="1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5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5"/>
      <c r="DP51" s="35"/>
      <c r="DQ51" s="35"/>
      <c r="DR51" s="34"/>
    </row>
    <row r="52" spans="1:122" s="37" customFormat="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</row>
    <row r="53" spans="1:122" s="37" customFormat="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30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</row>
    <row r="54" spans="1:122" s="37" customFormat="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</row>
    <row r="55" spans="1:122" s="37" customFormat="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</row>
    <row r="56" spans="1:122" s="37" customFormat="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</row>
    <row r="57" spans="1:122" s="37" customFormat="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</row>
    <row r="58" spans="1:122" s="37" customFormat="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</row>
    <row r="59" spans="1:122" s="37" customFormat="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</row>
    <row r="60" spans="1:122" s="37" customFormat="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</row>
    <row r="61" spans="1:122" s="37" customFormat="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</row>
    <row r="62" spans="1:122" s="37" customFormat="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</row>
    <row r="63" spans="1:122" s="37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</row>
    <row r="64" spans="1:122" s="37" customFormat="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</row>
    <row r="65" spans="1:122" s="37" customFormat="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</row>
    <row r="66" spans="1:122" s="37" customFormat="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</row>
    <row r="67" spans="1:122" s="37" customFormat="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</row>
    <row r="68" spans="1:122" s="37" customFormat="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</row>
    <row r="69" spans="1:122" s="37" customFormat="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</row>
    <row r="70" spans="1:122" s="37" customFormat="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</row>
    <row r="71" spans="1:122" s="37" customFormat="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</row>
    <row r="72" spans="1:122" s="37" customFormat="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</row>
    <row r="73" spans="1:122" s="37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</row>
    <row r="74" spans="1:122" s="37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</row>
    <row r="75" spans="1:122" s="37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</row>
    <row r="76" spans="1:122" s="37" customFormat="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</row>
    <row r="77" spans="1:122" s="37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</row>
    <row r="78" spans="1:122" s="37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</row>
    <row r="79" s="37" customFormat="1" ht="12.75"/>
    <row r="80" spans="1:9" s="37" customFormat="1" ht="12.75">
      <c r="A80" s="40"/>
      <c r="B80" s="40"/>
      <c r="C80" s="40"/>
      <c r="D80" s="40"/>
      <c r="E80" s="40"/>
      <c r="F80" s="40"/>
      <c r="G80" s="40"/>
      <c r="H80" s="40"/>
      <c r="I80" s="40"/>
    </row>
    <row r="81" spans="1:6" s="37" customFormat="1" ht="12.75">
      <c r="A81" s="40"/>
      <c r="B81" s="40"/>
      <c r="C81" s="40"/>
      <c r="D81" s="40"/>
      <c r="E81" s="40"/>
      <c r="F81" s="4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81"/>
  <sheetViews>
    <sheetView zoomScalePageLayoutView="0" workbookViewId="0" topLeftCell="A1">
      <pane xSplit="1" ySplit="9" topLeftCell="AX2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1" sqref="A41"/>
    </sheetView>
  </sheetViews>
  <sheetFormatPr defaultColWidth="9.140625" defaultRowHeight="12.75"/>
  <cols>
    <col min="1" max="1" width="9.140625" style="0" customWidth="1"/>
    <col min="2" max="27" width="11.7109375" style="0" customWidth="1"/>
    <col min="28" max="31" width="14.8515625" style="0" customWidth="1"/>
    <col min="32" max="32" width="15.421875" style="0" customWidth="1"/>
    <col min="33" max="33" width="17.8515625" style="0" customWidth="1"/>
    <col min="34" max="34" width="18.57421875" style="0" customWidth="1"/>
    <col min="35" max="35" width="18.421875" style="0" customWidth="1"/>
    <col min="36" max="36" width="16.7109375" style="0" customWidth="1"/>
    <col min="37" max="37" width="22.140625" style="0" bestFit="1" customWidth="1"/>
    <col min="38" max="38" width="21.421875" style="0" customWidth="1"/>
    <col min="39" max="41" width="22.140625" style="0" bestFit="1" customWidth="1"/>
    <col min="42" max="42" width="17.57421875" style="0" bestFit="1" customWidth="1"/>
    <col min="43" max="43" width="18.8515625" style="0" bestFit="1" customWidth="1"/>
    <col min="44" max="44" width="18.8515625" style="0" customWidth="1"/>
    <col min="45" max="45" width="0.13671875" style="0" customWidth="1"/>
    <col min="46" max="47" width="20.00390625" style="0" hidden="1" customWidth="1"/>
    <col min="48" max="49" width="21.28125" style="0" bestFit="1" customWidth="1"/>
    <col min="50" max="50" width="21.28125" style="0" customWidth="1"/>
    <col min="51" max="51" width="19.8515625" style="0" customWidth="1"/>
    <col min="52" max="53" width="21.140625" style="0" customWidth="1"/>
  </cols>
  <sheetData>
    <row r="1" ht="12.75">
      <c r="A1" s="16" t="s">
        <v>231</v>
      </c>
    </row>
    <row r="2" spans="57:61" ht="12.75">
      <c r="BE2" s="16" t="s">
        <v>135</v>
      </c>
      <c r="BF2" s="16"/>
      <c r="BG2" s="16"/>
      <c r="BH2" s="16"/>
      <c r="BI2" s="16"/>
    </row>
    <row r="3" spans="1:55" s="16" customFormat="1" ht="25.5">
      <c r="A3" s="15"/>
      <c r="B3" s="30" t="s">
        <v>321</v>
      </c>
      <c r="C3" s="30">
        <v>2014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BC3" s="16" t="s">
        <v>136</v>
      </c>
    </row>
    <row r="4" s="16" customFormat="1" ht="12.75"/>
    <row r="5" s="16" customFormat="1" ht="12.75">
      <c r="A5" s="16" t="s">
        <v>427</v>
      </c>
    </row>
    <row r="6" s="16" customFormat="1" ht="12.75">
      <c r="A6" s="16" t="s">
        <v>428</v>
      </c>
    </row>
    <row r="8" spans="1:168" s="37" customFormat="1" ht="13.5" thickBot="1">
      <c r="A8" s="41" t="s">
        <v>0</v>
      </c>
      <c r="B8" s="72" t="s">
        <v>429</v>
      </c>
      <c r="C8" s="72" t="s">
        <v>430</v>
      </c>
      <c r="D8" s="72" t="s">
        <v>431</v>
      </c>
      <c r="E8" s="72" t="s">
        <v>432</v>
      </c>
      <c r="F8" s="72" t="s">
        <v>433</v>
      </c>
      <c r="G8" s="72" t="s">
        <v>434</v>
      </c>
      <c r="H8" s="72" t="s">
        <v>435</v>
      </c>
      <c r="I8" s="72" t="s">
        <v>436</v>
      </c>
      <c r="J8" s="72" t="s">
        <v>437</v>
      </c>
      <c r="K8" s="72" t="s">
        <v>438</v>
      </c>
      <c r="L8" s="72" t="s">
        <v>439</v>
      </c>
      <c r="M8" s="72" t="s">
        <v>440</v>
      </c>
      <c r="N8" s="72" t="s">
        <v>441</v>
      </c>
      <c r="O8" s="72" t="s">
        <v>442</v>
      </c>
      <c r="P8" s="72" t="s">
        <v>443</v>
      </c>
      <c r="Q8" s="72" t="s">
        <v>444</v>
      </c>
      <c r="R8" s="72" t="s">
        <v>445</v>
      </c>
      <c r="S8" s="72" t="s">
        <v>446</v>
      </c>
      <c r="T8" s="72" t="s">
        <v>447</v>
      </c>
      <c r="U8" s="72" t="s">
        <v>448</v>
      </c>
      <c r="V8" s="72" t="s">
        <v>449</v>
      </c>
      <c r="W8" s="72" t="s">
        <v>450</v>
      </c>
      <c r="X8" s="72" t="s">
        <v>452</v>
      </c>
      <c r="Y8" s="72" t="s">
        <v>453</v>
      </c>
      <c r="Z8" s="72" t="s">
        <v>454</v>
      </c>
      <c r="AA8" s="72" t="s">
        <v>455</v>
      </c>
      <c r="AB8" s="72" t="s">
        <v>456</v>
      </c>
      <c r="AC8" s="72" t="s">
        <v>458</v>
      </c>
      <c r="AD8" s="72" t="s">
        <v>457</v>
      </c>
      <c r="AE8" s="72" t="s">
        <v>459</v>
      </c>
      <c r="AF8" s="72" t="s">
        <v>460</v>
      </c>
      <c r="AG8" s="72" t="s">
        <v>461</v>
      </c>
      <c r="AH8" s="72" t="s">
        <v>462</v>
      </c>
      <c r="AI8" s="72" t="s">
        <v>463</v>
      </c>
      <c r="AJ8" s="72" t="s">
        <v>464</v>
      </c>
      <c r="AK8" s="72" t="s">
        <v>465</v>
      </c>
      <c r="AL8" s="72" t="s">
        <v>466</v>
      </c>
      <c r="AM8" s="72" t="s">
        <v>467</v>
      </c>
      <c r="AN8" s="72" t="s">
        <v>468</v>
      </c>
      <c r="AO8" s="72" t="s">
        <v>469</v>
      </c>
      <c r="AP8" s="72" t="s">
        <v>470</v>
      </c>
      <c r="AQ8" s="72" t="s">
        <v>471</v>
      </c>
      <c r="AR8" s="72" t="s">
        <v>472</v>
      </c>
      <c r="AS8" s="72" t="s">
        <v>473</v>
      </c>
      <c r="AT8" s="72" t="s">
        <v>474</v>
      </c>
      <c r="AU8" s="72" t="s">
        <v>475</v>
      </c>
      <c r="AV8" s="72" t="s">
        <v>476</v>
      </c>
      <c r="AW8" s="72" t="s">
        <v>477</v>
      </c>
      <c r="AX8" s="72" t="s">
        <v>478</v>
      </c>
      <c r="AY8" s="72" t="s">
        <v>479</v>
      </c>
      <c r="AZ8" s="72" t="s">
        <v>480</v>
      </c>
      <c r="BA8" s="72" t="s">
        <v>481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5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5"/>
      <c r="FJ8" s="35"/>
      <c r="FK8" s="35"/>
      <c r="FL8" s="34"/>
    </row>
    <row r="9" spans="1:168" s="37" customFormat="1" ht="12.75">
      <c r="A9" s="23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</row>
    <row r="10" spans="1:168" s="37" customFormat="1" ht="12.75">
      <c r="A10" s="1">
        <v>0</v>
      </c>
      <c r="B10" s="88">
        <v>653</v>
      </c>
      <c r="C10" s="88">
        <v>796</v>
      </c>
      <c r="D10" s="88">
        <v>680</v>
      </c>
      <c r="E10" s="88">
        <v>645</v>
      </c>
      <c r="F10" s="88">
        <v>570</v>
      </c>
      <c r="G10" s="88">
        <v>527</v>
      </c>
      <c r="H10" s="88">
        <v>462</v>
      </c>
      <c r="I10" s="88">
        <f>9048-8665</f>
        <v>383</v>
      </c>
      <c r="J10" s="88">
        <f>9152-8771</f>
        <v>381</v>
      </c>
      <c r="K10" s="88">
        <f>9266-8889</f>
        <v>377</v>
      </c>
      <c r="L10" s="88">
        <v>338</v>
      </c>
      <c r="M10" s="88">
        <v>449</v>
      </c>
      <c r="N10" s="88">
        <v>510</v>
      </c>
      <c r="O10" s="88">
        <v>621</v>
      </c>
      <c r="P10" s="88">
        <v>493</v>
      </c>
      <c r="Q10" s="88">
        <v>587</v>
      </c>
      <c r="R10" s="88">
        <v>589</v>
      </c>
      <c r="S10" s="88">
        <v>538</v>
      </c>
      <c r="T10" s="88">
        <v>474</v>
      </c>
      <c r="U10" s="88">
        <v>489</v>
      </c>
      <c r="V10" s="88">
        <v>406</v>
      </c>
      <c r="W10" s="88">
        <v>404</v>
      </c>
      <c r="X10" s="74">
        <v>514</v>
      </c>
      <c r="Y10" s="74">
        <v>424</v>
      </c>
      <c r="Z10" s="74">
        <v>421</v>
      </c>
      <c r="AA10" s="74">
        <v>349</v>
      </c>
      <c r="AB10" s="74">
        <v>451</v>
      </c>
      <c r="AC10" s="74">
        <v>568</v>
      </c>
      <c r="AD10" s="74">
        <v>543</v>
      </c>
      <c r="AE10" s="74">
        <v>453</v>
      </c>
      <c r="AF10" s="74">
        <v>429</v>
      </c>
      <c r="AG10" s="74">
        <v>544</v>
      </c>
      <c r="AH10" s="74">
        <v>516</v>
      </c>
      <c r="AI10" s="74">
        <v>384</v>
      </c>
      <c r="AJ10" s="74">
        <v>452</v>
      </c>
      <c r="AK10" s="74">
        <v>506</v>
      </c>
      <c r="AL10" s="74">
        <v>616</v>
      </c>
      <c r="AM10" s="74">
        <v>401</v>
      </c>
      <c r="AN10" s="74">
        <v>523</v>
      </c>
      <c r="AO10" s="74">
        <v>632</v>
      </c>
      <c r="AP10" s="74">
        <v>442</v>
      </c>
      <c r="AQ10" s="74">
        <v>590</v>
      </c>
      <c r="AR10" s="74">
        <v>485</v>
      </c>
      <c r="AS10" s="74">
        <v>456</v>
      </c>
      <c r="AT10" s="74">
        <v>475</v>
      </c>
      <c r="AU10" s="74">
        <v>373</v>
      </c>
      <c r="AV10" s="74">
        <v>388</v>
      </c>
      <c r="AW10" s="74">
        <v>332</v>
      </c>
      <c r="AX10" s="74">
        <v>534</v>
      </c>
      <c r="AY10" s="74">
        <v>443</v>
      </c>
      <c r="AZ10" s="74">
        <v>369</v>
      </c>
      <c r="BA10" s="74">
        <v>276</v>
      </c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30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</row>
    <row r="11" spans="1:168" s="37" customFormat="1" ht="12.75">
      <c r="A11" s="4">
        <v>1</v>
      </c>
      <c r="B11" s="88">
        <v>195</v>
      </c>
      <c r="C11" s="88">
        <v>262</v>
      </c>
      <c r="D11" s="88">
        <v>242</v>
      </c>
      <c r="E11" s="88">
        <v>194</v>
      </c>
      <c r="F11" s="88">
        <v>141</v>
      </c>
      <c r="G11" s="88">
        <v>210</v>
      </c>
      <c r="H11" s="88">
        <v>192</v>
      </c>
      <c r="I11" s="88">
        <v>197</v>
      </c>
      <c r="J11" s="88">
        <v>189</v>
      </c>
      <c r="K11" s="88">
        <v>141</v>
      </c>
      <c r="L11" s="88">
        <v>113</v>
      </c>
      <c r="M11" s="88">
        <v>129</v>
      </c>
      <c r="N11" s="88">
        <v>115</v>
      </c>
      <c r="O11" s="88">
        <v>159</v>
      </c>
      <c r="P11" s="88">
        <v>177</v>
      </c>
      <c r="Q11" s="88">
        <v>122</v>
      </c>
      <c r="R11" s="88">
        <v>158</v>
      </c>
      <c r="S11" s="88">
        <v>139</v>
      </c>
      <c r="T11" s="88">
        <v>152</v>
      </c>
      <c r="U11" s="88">
        <v>188</v>
      </c>
      <c r="V11" s="88">
        <v>174</v>
      </c>
      <c r="W11" s="88">
        <v>138</v>
      </c>
      <c r="X11" s="94">
        <v>243</v>
      </c>
      <c r="Y11" s="94">
        <v>171</v>
      </c>
      <c r="Z11" s="94">
        <v>158</v>
      </c>
      <c r="AA11" s="94">
        <v>168</v>
      </c>
      <c r="AB11" s="94">
        <v>160</v>
      </c>
      <c r="AC11" s="94">
        <v>148</v>
      </c>
      <c r="AD11" s="94">
        <v>132</v>
      </c>
      <c r="AE11" s="94">
        <v>146</v>
      </c>
      <c r="AF11" s="94">
        <v>130</v>
      </c>
      <c r="AG11" s="94">
        <v>137</v>
      </c>
      <c r="AH11" s="94">
        <v>147</v>
      </c>
      <c r="AI11" s="94">
        <v>149</v>
      </c>
      <c r="AJ11" s="94">
        <v>150</v>
      </c>
      <c r="AK11" s="94">
        <v>112</v>
      </c>
      <c r="AL11" s="94">
        <v>183</v>
      </c>
      <c r="AM11" s="94">
        <v>210</v>
      </c>
      <c r="AN11" s="94">
        <v>195</v>
      </c>
      <c r="AO11" s="94">
        <v>197</v>
      </c>
      <c r="AP11" s="94">
        <v>195</v>
      </c>
      <c r="AQ11" s="94">
        <v>177</v>
      </c>
      <c r="AR11" s="94">
        <v>180</v>
      </c>
      <c r="AS11" s="94">
        <v>161</v>
      </c>
      <c r="AT11" s="94">
        <v>187</v>
      </c>
      <c r="AU11" s="94">
        <v>148</v>
      </c>
      <c r="AV11" s="94">
        <v>203</v>
      </c>
      <c r="AW11" s="94">
        <v>113</v>
      </c>
      <c r="AX11" s="94">
        <v>186</v>
      </c>
      <c r="AY11" s="94">
        <v>163</v>
      </c>
      <c r="AZ11" s="94">
        <v>151</v>
      </c>
      <c r="BA11" s="94">
        <v>120</v>
      </c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</row>
    <row r="12" spans="1:168" s="37" customFormat="1" ht="12.75">
      <c r="A12" s="4">
        <v>2</v>
      </c>
      <c r="B12" s="88">
        <v>145</v>
      </c>
      <c r="C12" s="88">
        <v>189</v>
      </c>
      <c r="D12" s="88">
        <v>161</v>
      </c>
      <c r="E12" s="88">
        <v>142</v>
      </c>
      <c r="F12" s="88">
        <v>74</v>
      </c>
      <c r="G12" s="88">
        <v>120</v>
      </c>
      <c r="H12" s="88">
        <v>92</v>
      </c>
      <c r="I12" s="88">
        <v>70</v>
      </c>
      <c r="J12" s="88">
        <v>71</v>
      </c>
      <c r="K12" s="88">
        <v>70</v>
      </c>
      <c r="L12" s="88">
        <v>72</v>
      </c>
      <c r="M12" s="88">
        <v>61</v>
      </c>
      <c r="N12" s="88">
        <v>48</v>
      </c>
      <c r="O12" s="88">
        <v>74</v>
      </c>
      <c r="P12" s="88">
        <v>103</v>
      </c>
      <c r="Q12" s="88">
        <v>95</v>
      </c>
      <c r="R12" s="88">
        <v>112</v>
      </c>
      <c r="S12" s="88">
        <v>88</v>
      </c>
      <c r="T12" s="88">
        <v>88</v>
      </c>
      <c r="U12" s="88">
        <v>80</v>
      </c>
      <c r="V12" s="88">
        <v>64</v>
      </c>
      <c r="W12" s="88">
        <v>65</v>
      </c>
      <c r="X12" s="94">
        <v>119</v>
      </c>
      <c r="Y12" s="94">
        <v>94</v>
      </c>
      <c r="Z12" s="94">
        <v>78</v>
      </c>
      <c r="AA12" s="94">
        <v>83</v>
      </c>
      <c r="AB12" s="94">
        <v>90</v>
      </c>
      <c r="AC12" s="94">
        <v>86</v>
      </c>
      <c r="AD12" s="94">
        <v>70</v>
      </c>
      <c r="AE12" s="94">
        <v>91</v>
      </c>
      <c r="AF12" s="94">
        <v>81</v>
      </c>
      <c r="AG12" s="94">
        <v>105</v>
      </c>
      <c r="AH12" s="94">
        <v>119</v>
      </c>
      <c r="AI12" s="94">
        <v>91</v>
      </c>
      <c r="AJ12" s="94">
        <v>90</v>
      </c>
      <c r="AK12" s="94">
        <v>78</v>
      </c>
      <c r="AL12" s="94">
        <v>91</v>
      </c>
      <c r="AM12" s="94">
        <v>116</v>
      </c>
      <c r="AN12" s="94">
        <v>106</v>
      </c>
      <c r="AO12" s="94">
        <v>118</v>
      </c>
      <c r="AP12" s="94">
        <v>88</v>
      </c>
      <c r="AQ12" s="94">
        <v>114</v>
      </c>
      <c r="AR12" s="94">
        <v>101</v>
      </c>
      <c r="AS12" s="94">
        <v>105</v>
      </c>
      <c r="AT12" s="94">
        <v>145</v>
      </c>
      <c r="AU12" s="94">
        <v>120</v>
      </c>
      <c r="AV12" s="94">
        <v>112</v>
      </c>
      <c r="AW12" s="94">
        <v>72</v>
      </c>
      <c r="AX12" s="94">
        <v>153</v>
      </c>
      <c r="AY12" s="94">
        <v>121</v>
      </c>
      <c r="AZ12" s="94">
        <v>112</v>
      </c>
      <c r="BA12" s="94">
        <v>62</v>
      </c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</row>
    <row r="13" spans="1:168" s="37" customFormat="1" ht="12.75">
      <c r="A13" s="4">
        <v>3</v>
      </c>
      <c r="B13" s="88">
        <v>57</v>
      </c>
      <c r="C13" s="88">
        <v>76</v>
      </c>
      <c r="D13" s="88">
        <v>62</v>
      </c>
      <c r="E13" s="88">
        <v>48</v>
      </c>
      <c r="F13" s="88">
        <v>37</v>
      </c>
      <c r="G13" s="88">
        <v>41</v>
      </c>
      <c r="H13" s="88">
        <v>40</v>
      </c>
      <c r="I13" s="88">
        <v>38</v>
      </c>
      <c r="J13" s="88">
        <v>39</v>
      </c>
      <c r="K13" s="88">
        <v>34</v>
      </c>
      <c r="L13" s="88">
        <v>32</v>
      </c>
      <c r="M13" s="88">
        <v>27</v>
      </c>
      <c r="N13" s="88">
        <v>41</v>
      </c>
      <c r="O13" s="88">
        <v>49</v>
      </c>
      <c r="P13" s="88">
        <v>42</v>
      </c>
      <c r="Q13" s="88">
        <v>45</v>
      </c>
      <c r="R13" s="88">
        <v>33</v>
      </c>
      <c r="S13" s="88">
        <v>38</v>
      </c>
      <c r="T13" s="88">
        <v>54</v>
      </c>
      <c r="U13" s="88">
        <v>37</v>
      </c>
      <c r="V13" s="88">
        <v>29</v>
      </c>
      <c r="W13" s="88">
        <v>26</v>
      </c>
      <c r="X13" s="94">
        <v>43</v>
      </c>
      <c r="Y13" s="94">
        <v>54</v>
      </c>
      <c r="Z13" s="94">
        <v>44</v>
      </c>
      <c r="AA13" s="94">
        <v>46</v>
      </c>
      <c r="AB13" s="94">
        <v>32</v>
      </c>
      <c r="AC13" s="94">
        <v>43</v>
      </c>
      <c r="AD13" s="94">
        <v>41</v>
      </c>
      <c r="AE13" s="94">
        <v>33</v>
      </c>
      <c r="AF13" s="94">
        <v>34</v>
      </c>
      <c r="AG13" s="94">
        <v>35</v>
      </c>
      <c r="AH13" s="94">
        <v>39</v>
      </c>
      <c r="AI13" s="94">
        <v>35</v>
      </c>
      <c r="AJ13" s="94">
        <v>30</v>
      </c>
      <c r="AK13" s="94">
        <v>31</v>
      </c>
      <c r="AL13" s="94">
        <v>35</v>
      </c>
      <c r="AM13" s="94">
        <v>48</v>
      </c>
      <c r="AN13" s="94">
        <v>45</v>
      </c>
      <c r="AO13" s="94">
        <v>36</v>
      </c>
      <c r="AP13" s="94">
        <v>49</v>
      </c>
      <c r="AQ13" s="94">
        <v>45</v>
      </c>
      <c r="AR13" s="94">
        <v>47</v>
      </c>
      <c r="AS13" s="94">
        <v>22</v>
      </c>
      <c r="AT13" s="94">
        <v>38</v>
      </c>
      <c r="AU13" s="94">
        <v>34</v>
      </c>
      <c r="AV13" s="94">
        <v>37</v>
      </c>
      <c r="AW13" s="94">
        <v>33</v>
      </c>
      <c r="AX13" s="94">
        <v>50</v>
      </c>
      <c r="AY13" s="94">
        <v>40</v>
      </c>
      <c r="AZ13" s="94">
        <v>34</v>
      </c>
      <c r="BA13" s="94">
        <v>20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</row>
    <row r="14" spans="1:168" s="37" customFormat="1" ht="12.75">
      <c r="A14" s="4">
        <v>4</v>
      </c>
      <c r="B14" s="88">
        <v>144</v>
      </c>
      <c r="C14" s="88">
        <v>234</v>
      </c>
      <c r="D14" s="88">
        <v>178</v>
      </c>
      <c r="E14" s="88">
        <v>132</v>
      </c>
      <c r="F14" s="88">
        <v>105</v>
      </c>
      <c r="G14" s="88">
        <v>125</v>
      </c>
      <c r="H14" s="88">
        <v>81</v>
      </c>
      <c r="I14" s="88">
        <v>68</v>
      </c>
      <c r="J14" s="88">
        <v>73</v>
      </c>
      <c r="K14" s="88">
        <v>85</v>
      </c>
      <c r="L14" s="88">
        <v>72</v>
      </c>
      <c r="M14" s="88">
        <v>69</v>
      </c>
      <c r="N14" s="88">
        <v>73</v>
      </c>
      <c r="O14" s="88">
        <v>95</v>
      </c>
      <c r="P14" s="88">
        <v>86</v>
      </c>
      <c r="Q14" s="88">
        <v>93</v>
      </c>
      <c r="R14" s="88">
        <v>118</v>
      </c>
      <c r="S14" s="88">
        <v>140</v>
      </c>
      <c r="T14" s="88">
        <v>288</v>
      </c>
      <c r="U14" s="88">
        <v>115</v>
      </c>
      <c r="V14" s="88">
        <v>74</v>
      </c>
      <c r="W14" s="88">
        <v>59</v>
      </c>
      <c r="X14" s="94">
        <v>87</v>
      </c>
      <c r="Y14" s="94">
        <v>97</v>
      </c>
      <c r="Z14" s="94">
        <v>76</v>
      </c>
      <c r="AA14" s="94">
        <v>91</v>
      </c>
      <c r="AB14" s="94">
        <v>116</v>
      </c>
      <c r="AC14" s="94">
        <v>118</v>
      </c>
      <c r="AD14" s="94">
        <v>98</v>
      </c>
      <c r="AE14" s="94">
        <v>84</v>
      </c>
      <c r="AF14" s="94">
        <v>94</v>
      </c>
      <c r="AG14" s="94">
        <v>102</v>
      </c>
      <c r="AH14" s="94">
        <v>89</v>
      </c>
      <c r="AI14" s="94">
        <v>115</v>
      </c>
      <c r="AJ14" s="94">
        <v>100</v>
      </c>
      <c r="AK14" s="94">
        <v>108</v>
      </c>
      <c r="AL14" s="94">
        <v>129</v>
      </c>
      <c r="AM14" s="94">
        <v>136</v>
      </c>
      <c r="AN14" s="94">
        <v>133</v>
      </c>
      <c r="AO14" s="94">
        <v>164</v>
      </c>
      <c r="AP14" s="94">
        <v>141</v>
      </c>
      <c r="AQ14" s="94">
        <v>119</v>
      </c>
      <c r="AR14" s="94">
        <v>146</v>
      </c>
      <c r="AS14" s="94">
        <v>132</v>
      </c>
      <c r="AT14" s="94">
        <v>157</v>
      </c>
      <c r="AU14" s="94">
        <v>159</v>
      </c>
      <c r="AV14" s="94">
        <v>196</v>
      </c>
      <c r="AW14" s="94">
        <v>140</v>
      </c>
      <c r="AX14" s="94">
        <v>203</v>
      </c>
      <c r="AY14" s="94">
        <v>162</v>
      </c>
      <c r="AZ14" s="94">
        <v>109</v>
      </c>
      <c r="BA14" s="94">
        <v>69</v>
      </c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</row>
    <row r="15" spans="1:168" s="37" customFormat="1" ht="12.75">
      <c r="A15" s="4">
        <v>5</v>
      </c>
      <c r="B15" s="88">
        <v>176</v>
      </c>
      <c r="C15" s="88">
        <v>315</v>
      </c>
      <c r="D15" s="88">
        <v>238</v>
      </c>
      <c r="E15" s="88">
        <v>177</v>
      </c>
      <c r="F15" s="88">
        <v>173</v>
      </c>
      <c r="G15" s="88">
        <v>156</v>
      </c>
      <c r="H15" s="88">
        <v>162</v>
      </c>
      <c r="I15" s="88">
        <v>135</v>
      </c>
      <c r="J15" s="88">
        <v>135</v>
      </c>
      <c r="K15" s="88">
        <v>137</v>
      </c>
      <c r="L15" s="88">
        <v>123</v>
      </c>
      <c r="M15" s="88">
        <v>153</v>
      </c>
      <c r="N15" s="88">
        <v>138</v>
      </c>
      <c r="O15" s="88">
        <v>155</v>
      </c>
      <c r="P15" s="88">
        <v>188</v>
      </c>
      <c r="Q15" s="88">
        <v>172</v>
      </c>
      <c r="R15" s="88">
        <v>231</v>
      </c>
      <c r="S15" s="88">
        <v>181</v>
      </c>
      <c r="T15" s="88">
        <v>221</v>
      </c>
      <c r="U15" s="88">
        <v>186</v>
      </c>
      <c r="V15" s="88">
        <v>162</v>
      </c>
      <c r="W15" s="88">
        <v>121</v>
      </c>
      <c r="X15" s="94">
        <v>187</v>
      </c>
      <c r="Y15" s="94">
        <v>171</v>
      </c>
      <c r="Z15" s="94">
        <v>175</v>
      </c>
      <c r="AA15" s="94">
        <v>176</v>
      </c>
      <c r="AB15" s="94">
        <v>229</v>
      </c>
      <c r="AC15" s="94">
        <v>193</v>
      </c>
      <c r="AD15" s="94">
        <v>167</v>
      </c>
      <c r="AE15" s="94">
        <v>180</v>
      </c>
      <c r="AF15" s="94">
        <v>206</v>
      </c>
      <c r="AG15" s="94">
        <v>197</v>
      </c>
      <c r="AH15" s="94">
        <v>167</v>
      </c>
      <c r="AI15" s="94">
        <v>167</v>
      </c>
      <c r="AJ15" s="94">
        <v>154</v>
      </c>
      <c r="AK15" s="94">
        <v>163</v>
      </c>
      <c r="AL15" s="94">
        <v>166</v>
      </c>
      <c r="AM15" s="94">
        <v>193</v>
      </c>
      <c r="AN15" s="94">
        <v>176</v>
      </c>
      <c r="AO15" s="94">
        <v>223</v>
      </c>
      <c r="AP15" s="94">
        <v>174</v>
      </c>
      <c r="AQ15" s="94">
        <v>182</v>
      </c>
      <c r="AR15" s="94">
        <v>158</v>
      </c>
      <c r="AS15" s="94">
        <v>135</v>
      </c>
      <c r="AT15" s="94">
        <v>158</v>
      </c>
      <c r="AU15" s="94">
        <v>149</v>
      </c>
      <c r="AV15" s="94">
        <v>154</v>
      </c>
      <c r="AW15" s="94">
        <v>101</v>
      </c>
      <c r="AX15" s="94">
        <v>178</v>
      </c>
      <c r="AY15" s="94">
        <v>144</v>
      </c>
      <c r="AZ15" s="94">
        <v>133</v>
      </c>
      <c r="BA15" s="94">
        <v>93</v>
      </c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</row>
    <row r="16" spans="1:168" s="37" customFormat="1" ht="12.75">
      <c r="A16" s="4">
        <v>6</v>
      </c>
      <c r="B16" s="88">
        <v>67</v>
      </c>
      <c r="C16" s="88">
        <v>67</v>
      </c>
      <c r="D16" s="88">
        <v>71</v>
      </c>
      <c r="E16" s="88">
        <v>57</v>
      </c>
      <c r="F16" s="88">
        <v>47</v>
      </c>
      <c r="G16" s="88">
        <v>52</v>
      </c>
      <c r="H16" s="88">
        <v>40</v>
      </c>
      <c r="I16" s="88">
        <v>34</v>
      </c>
      <c r="J16" s="88">
        <v>42</v>
      </c>
      <c r="K16" s="88">
        <v>48</v>
      </c>
      <c r="L16" s="88">
        <v>38</v>
      </c>
      <c r="M16" s="88">
        <v>46</v>
      </c>
      <c r="N16" s="88">
        <v>45</v>
      </c>
      <c r="O16" s="88">
        <v>55</v>
      </c>
      <c r="P16" s="88">
        <v>54</v>
      </c>
      <c r="Q16" s="88">
        <v>40</v>
      </c>
      <c r="R16" s="88">
        <v>45</v>
      </c>
      <c r="S16" s="88">
        <v>54</v>
      </c>
      <c r="T16" s="88">
        <v>19</v>
      </c>
      <c r="U16" s="88">
        <v>38</v>
      </c>
      <c r="V16" s="88">
        <v>40</v>
      </c>
      <c r="W16" s="88">
        <v>26</v>
      </c>
      <c r="X16" s="94">
        <v>47</v>
      </c>
      <c r="Y16" s="94">
        <v>34</v>
      </c>
      <c r="Z16" s="94">
        <v>45</v>
      </c>
      <c r="AA16" s="94">
        <v>54</v>
      </c>
      <c r="AB16" s="94">
        <v>67</v>
      </c>
      <c r="AC16" s="94">
        <v>48</v>
      </c>
      <c r="AD16" s="94">
        <v>37</v>
      </c>
      <c r="AE16" s="94">
        <v>51</v>
      </c>
      <c r="AF16" s="94">
        <v>45</v>
      </c>
      <c r="AG16" s="94">
        <v>44</v>
      </c>
      <c r="AH16" s="94">
        <v>54</v>
      </c>
      <c r="AI16" s="94">
        <v>46</v>
      </c>
      <c r="AJ16" s="94">
        <v>55</v>
      </c>
      <c r="AK16" s="94">
        <v>62</v>
      </c>
      <c r="AL16" s="94">
        <v>45</v>
      </c>
      <c r="AM16" s="94">
        <v>55</v>
      </c>
      <c r="AN16" s="94">
        <v>61</v>
      </c>
      <c r="AO16" s="94">
        <v>59</v>
      </c>
      <c r="AP16" s="6">
        <v>42</v>
      </c>
      <c r="AQ16" s="6">
        <v>49</v>
      </c>
      <c r="AR16" s="6">
        <v>55</v>
      </c>
      <c r="AS16" s="6">
        <v>64</v>
      </c>
      <c r="AT16" s="6">
        <v>55</v>
      </c>
      <c r="AU16" s="6">
        <v>60</v>
      </c>
      <c r="AV16" s="6">
        <v>57</v>
      </c>
      <c r="AW16" s="6">
        <v>30</v>
      </c>
      <c r="AX16" s="6">
        <v>48</v>
      </c>
      <c r="AY16" s="6">
        <v>42</v>
      </c>
      <c r="AZ16" s="6">
        <v>37</v>
      </c>
      <c r="BA16" s="6">
        <v>39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</row>
    <row r="17" spans="1:168" s="37" customFormat="1" ht="12.75">
      <c r="A17" s="4">
        <v>7</v>
      </c>
      <c r="B17" s="88">
        <v>52</v>
      </c>
      <c r="C17" s="88">
        <v>80</v>
      </c>
      <c r="D17" s="88">
        <v>71</v>
      </c>
      <c r="E17" s="88">
        <v>51</v>
      </c>
      <c r="F17" s="88">
        <v>49</v>
      </c>
      <c r="G17" s="88">
        <v>57</v>
      </c>
      <c r="H17" s="88">
        <v>42</v>
      </c>
      <c r="I17" s="88">
        <v>43</v>
      </c>
      <c r="J17" s="88">
        <v>50</v>
      </c>
      <c r="K17" s="88">
        <v>66</v>
      </c>
      <c r="L17" s="88">
        <v>42</v>
      </c>
      <c r="M17" s="88">
        <v>45</v>
      </c>
      <c r="N17" s="88">
        <v>32</v>
      </c>
      <c r="O17" s="88">
        <v>37</v>
      </c>
      <c r="P17" s="88">
        <v>37</v>
      </c>
      <c r="Q17" s="88">
        <v>41</v>
      </c>
      <c r="R17" s="88">
        <v>36</v>
      </c>
      <c r="S17" s="88">
        <v>34</v>
      </c>
      <c r="T17" s="88">
        <v>46</v>
      </c>
      <c r="U17" s="88">
        <v>34</v>
      </c>
      <c r="V17" s="88">
        <v>32</v>
      </c>
      <c r="W17" s="88">
        <v>32</v>
      </c>
      <c r="X17" s="94">
        <v>37</v>
      </c>
      <c r="Y17" s="94">
        <v>31</v>
      </c>
      <c r="Z17" s="94">
        <v>26</v>
      </c>
      <c r="AA17" s="94">
        <v>50</v>
      </c>
      <c r="AB17" s="94">
        <v>41</v>
      </c>
      <c r="AC17" s="94">
        <v>33</v>
      </c>
      <c r="AD17" s="94">
        <v>44</v>
      </c>
      <c r="AE17" s="94">
        <v>50</v>
      </c>
      <c r="AF17" s="94">
        <v>34</v>
      </c>
      <c r="AG17" s="94">
        <v>47</v>
      </c>
      <c r="AH17" s="94">
        <v>38</v>
      </c>
      <c r="AI17" s="94">
        <v>45</v>
      </c>
      <c r="AJ17" s="94">
        <v>43</v>
      </c>
      <c r="AK17" s="94">
        <v>36</v>
      </c>
      <c r="AL17" s="94">
        <v>45</v>
      </c>
      <c r="AM17" s="94">
        <v>45</v>
      </c>
      <c r="AN17" s="94">
        <v>46</v>
      </c>
      <c r="AO17" s="94">
        <v>52</v>
      </c>
      <c r="AP17" s="94">
        <v>36</v>
      </c>
      <c r="AQ17" s="94">
        <v>40</v>
      </c>
      <c r="AR17" s="94">
        <v>46</v>
      </c>
      <c r="AS17" s="94">
        <v>46</v>
      </c>
      <c r="AT17" s="94">
        <v>40</v>
      </c>
      <c r="AU17" s="94">
        <v>36</v>
      </c>
      <c r="AV17" s="94">
        <v>34</v>
      </c>
      <c r="AW17" s="94">
        <v>25</v>
      </c>
      <c r="AX17" s="94">
        <v>38</v>
      </c>
      <c r="AY17" s="94">
        <v>34</v>
      </c>
      <c r="AZ17" s="94">
        <v>30</v>
      </c>
      <c r="BA17" s="94">
        <v>30</v>
      </c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</row>
    <row r="18" spans="1:168" s="37" customFormat="1" ht="12.75">
      <c r="A18" s="4">
        <v>8</v>
      </c>
      <c r="B18" s="88">
        <v>999</v>
      </c>
      <c r="C18" s="88">
        <v>1318</v>
      </c>
      <c r="D18" s="88">
        <v>1136</v>
      </c>
      <c r="E18" s="88">
        <v>971</v>
      </c>
      <c r="F18" s="88">
        <v>815</v>
      </c>
      <c r="G18" s="88">
        <v>799</v>
      </c>
      <c r="H18" s="88">
        <v>813</v>
      </c>
      <c r="I18" s="88">
        <v>712</v>
      </c>
      <c r="J18" s="88">
        <v>687</v>
      </c>
      <c r="K18" s="88">
        <v>741</v>
      </c>
      <c r="L18" s="88">
        <v>574</v>
      </c>
      <c r="M18" s="88">
        <v>690</v>
      </c>
      <c r="N18" s="88">
        <v>639</v>
      </c>
      <c r="O18" s="88">
        <v>792</v>
      </c>
      <c r="P18" s="88">
        <v>910</v>
      </c>
      <c r="Q18" s="88">
        <v>764</v>
      </c>
      <c r="R18" s="88">
        <v>801</v>
      </c>
      <c r="S18" s="88">
        <v>765</v>
      </c>
      <c r="T18" s="88">
        <v>667</v>
      </c>
      <c r="U18" s="88">
        <v>681</v>
      </c>
      <c r="V18" s="88">
        <v>612</v>
      </c>
      <c r="W18" s="88">
        <v>543</v>
      </c>
      <c r="X18" s="94">
        <v>777</v>
      </c>
      <c r="Y18" s="94">
        <v>961</v>
      </c>
      <c r="Z18" s="94">
        <v>965</v>
      </c>
      <c r="AA18" s="94">
        <v>963</v>
      </c>
      <c r="AB18" s="94">
        <v>1088</v>
      </c>
      <c r="AC18" s="94">
        <v>1010</v>
      </c>
      <c r="AD18" s="94">
        <v>834</v>
      </c>
      <c r="AE18" s="94">
        <v>828</v>
      </c>
      <c r="AF18" s="94">
        <v>808</v>
      </c>
      <c r="AG18" s="94">
        <v>914</v>
      </c>
      <c r="AH18" s="94">
        <v>759</v>
      </c>
      <c r="AI18" s="94">
        <v>850</v>
      </c>
      <c r="AJ18" s="94">
        <v>717</v>
      </c>
      <c r="AK18" s="94">
        <v>659</v>
      </c>
      <c r="AL18" s="94">
        <v>711</v>
      </c>
      <c r="AM18" s="94">
        <v>825</v>
      </c>
      <c r="AN18" s="94">
        <v>699</v>
      </c>
      <c r="AO18" s="94">
        <v>787</v>
      </c>
      <c r="AP18" s="94">
        <v>728</v>
      </c>
      <c r="AQ18" s="94">
        <v>649</v>
      </c>
      <c r="AR18" s="94">
        <v>654</v>
      </c>
      <c r="AS18" s="94">
        <v>611</v>
      </c>
      <c r="AT18" s="94">
        <v>677</v>
      </c>
      <c r="AU18" s="94">
        <v>725</v>
      </c>
      <c r="AV18" s="94">
        <v>690</v>
      </c>
      <c r="AW18" s="94">
        <v>474</v>
      </c>
      <c r="AX18" s="94">
        <v>674</v>
      </c>
      <c r="AY18" s="94">
        <v>665</v>
      </c>
      <c r="AZ18" s="94">
        <v>624</v>
      </c>
      <c r="BA18" s="94">
        <v>545</v>
      </c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</row>
    <row r="19" spans="1:168" s="37" customFormat="1" ht="12.75">
      <c r="A19" s="4">
        <v>9</v>
      </c>
      <c r="B19" s="88">
        <v>125</v>
      </c>
      <c r="C19" s="88">
        <v>132</v>
      </c>
      <c r="D19" s="88">
        <v>144</v>
      </c>
      <c r="E19" s="88">
        <v>121</v>
      </c>
      <c r="F19" s="88">
        <v>97</v>
      </c>
      <c r="G19" s="88">
        <v>75</v>
      </c>
      <c r="H19" s="88">
        <v>80</v>
      </c>
      <c r="I19" s="88">
        <v>76</v>
      </c>
      <c r="J19" s="88">
        <v>80</v>
      </c>
      <c r="K19" s="88">
        <v>92</v>
      </c>
      <c r="L19" s="88">
        <v>76</v>
      </c>
      <c r="M19" s="88">
        <v>101</v>
      </c>
      <c r="N19" s="88">
        <v>75</v>
      </c>
      <c r="O19" s="88">
        <v>92</v>
      </c>
      <c r="P19" s="88">
        <v>77</v>
      </c>
      <c r="Q19" s="88">
        <v>82</v>
      </c>
      <c r="R19" s="88">
        <v>95</v>
      </c>
      <c r="S19" s="88">
        <v>83</v>
      </c>
      <c r="T19" s="88">
        <v>112</v>
      </c>
      <c r="U19" s="88">
        <v>94</v>
      </c>
      <c r="V19" s="88">
        <v>89</v>
      </c>
      <c r="W19" s="88">
        <v>74</v>
      </c>
      <c r="X19" s="94">
        <v>94</v>
      </c>
      <c r="Y19" s="94">
        <v>81</v>
      </c>
      <c r="Z19" s="94">
        <v>72</v>
      </c>
      <c r="AA19" s="94">
        <v>99</v>
      </c>
      <c r="AB19" s="94">
        <v>99</v>
      </c>
      <c r="AC19" s="94">
        <v>99</v>
      </c>
      <c r="AD19" s="94">
        <v>94</v>
      </c>
      <c r="AE19" s="94">
        <v>86</v>
      </c>
      <c r="AF19" s="94">
        <v>82</v>
      </c>
      <c r="AG19" s="94">
        <v>79</v>
      </c>
      <c r="AH19" s="94">
        <v>71</v>
      </c>
      <c r="AI19" s="94">
        <v>91</v>
      </c>
      <c r="AJ19" s="94">
        <v>82</v>
      </c>
      <c r="AK19" s="94">
        <v>84</v>
      </c>
      <c r="AL19" s="94">
        <v>101</v>
      </c>
      <c r="AM19" s="94">
        <v>92</v>
      </c>
      <c r="AN19" s="94">
        <v>83</v>
      </c>
      <c r="AO19" s="94">
        <v>81</v>
      </c>
      <c r="AP19" s="94">
        <v>109</v>
      </c>
      <c r="AQ19" s="94">
        <v>73</v>
      </c>
      <c r="AR19" s="94">
        <v>91</v>
      </c>
      <c r="AS19" s="94">
        <v>80</v>
      </c>
      <c r="AT19" s="94">
        <v>97</v>
      </c>
      <c r="AU19" s="94">
        <v>78</v>
      </c>
      <c r="AV19" s="94">
        <v>74</v>
      </c>
      <c r="AW19" s="94">
        <v>62</v>
      </c>
      <c r="AX19" s="94">
        <v>77</v>
      </c>
      <c r="AY19" s="94">
        <v>99</v>
      </c>
      <c r="AZ19" s="94">
        <v>65</v>
      </c>
      <c r="BA19" s="94">
        <v>48</v>
      </c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</row>
    <row r="20" spans="1:168" s="37" customFormat="1" ht="12.75">
      <c r="A20" s="4">
        <v>10</v>
      </c>
      <c r="B20" s="88">
        <v>251</v>
      </c>
      <c r="C20" s="88">
        <v>357</v>
      </c>
      <c r="D20" s="88">
        <v>271</v>
      </c>
      <c r="E20" s="88">
        <v>242</v>
      </c>
      <c r="F20" s="88">
        <v>191</v>
      </c>
      <c r="G20" s="88">
        <v>199</v>
      </c>
      <c r="H20" s="88">
        <v>178</v>
      </c>
      <c r="I20" s="88">
        <v>141</v>
      </c>
      <c r="J20" s="88">
        <v>201</v>
      </c>
      <c r="K20" s="88">
        <v>162</v>
      </c>
      <c r="L20" s="88">
        <v>182</v>
      </c>
      <c r="M20" s="88">
        <v>169</v>
      </c>
      <c r="N20" s="88">
        <v>161</v>
      </c>
      <c r="O20" s="88">
        <v>153</v>
      </c>
      <c r="P20" s="88">
        <v>229</v>
      </c>
      <c r="Q20" s="88">
        <v>195</v>
      </c>
      <c r="R20" s="88">
        <v>189</v>
      </c>
      <c r="S20" s="88">
        <v>199</v>
      </c>
      <c r="T20" s="88">
        <v>202</v>
      </c>
      <c r="U20" s="88">
        <v>177</v>
      </c>
      <c r="V20" s="88">
        <v>155</v>
      </c>
      <c r="W20" s="88">
        <v>146</v>
      </c>
      <c r="X20" s="94">
        <v>188</v>
      </c>
      <c r="Y20" s="94">
        <v>168</v>
      </c>
      <c r="Z20" s="94">
        <v>162</v>
      </c>
      <c r="AA20" s="94">
        <v>197</v>
      </c>
      <c r="AB20" s="94">
        <v>239</v>
      </c>
      <c r="AC20" s="94">
        <v>226</v>
      </c>
      <c r="AD20" s="94">
        <v>211</v>
      </c>
      <c r="AE20" s="94">
        <v>221</v>
      </c>
      <c r="AF20" s="94">
        <v>193</v>
      </c>
      <c r="AG20" s="94">
        <v>225</v>
      </c>
      <c r="AH20" s="94">
        <v>200</v>
      </c>
      <c r="AI20" s="94">
        <v>203</v>
      </c>
      <c r="AJ20" s="94">
        <v>187</v>
      </c>
      <c r="AK20" s="94">
        <v>172</v>
      </c>
      <c r="AL20" s="94">
        <v>192</v>
      </c>
      <c r="AM20" s="94">
        <v>204</v>
      </c>
      <c r="AN20" s="94">
        <v>200</v>
      </c>
      <c r="AO20" s="94">
        <v>199</v>
      </c>
      <c r="AP20" s="94">
        <v>192</v>
      </c>
      <c r="AQ20" s="94">
        <v>156</v>
      </c>
      <c r="AR20" s="94">
        <v>179</v>
      </c>
      <c r="AS20" s="94">
        <v>173</v>
      </c>
      <c r="AT20" s="94">
        <v>186</v>
      </c>
      <c r="AU20" s="94">
        <v>166</v>
      </c>
      <c r="AV20" s="94">
        <v>172</v>
      </c>
      <c r="AW20" s="94">
        <v>125</v>
      </c>
      <c r="AX20" s="94">
        <v>182</v>
      </c>
      <c r="AY20" s="94">
        <v>168</v>
      </c>
      <c r="AZ20" s="94">
        <v>149</v>
      </c>
      <c r="BA20" s="94">
        <v>128</v>
      </c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</row>
    <row r="21" spans="1:168" s="37" customFormat="1" ht="12.75">
      <c r="A21" s="4">
        <v>11</v>
      </c>
      <c r="B21" s="88">
        <v>352</v>
      </c>
      <c r="C21" s="88">
        <v>483</v>
      </c>
      <c r="D21" s="88">
        <v>414</v>
      </c>
      <c r="E21" s="88">
        <v>309</v>
      </c>
      <c r="F21" s="88">
        <v>328</v>
      </c>
      <c r="G21" s="88">
        <v>292</v>
      </c>
      <c r="H21" s="88">
        <v>245</v>
      </c>
      <c r="I21" s="88">
        <v>227</v>
      </c>
      <c r="J21" s="88">
        <v>225</v>
      </c>
      <c r="K21" s="88">
        <v>238</v>
      </c>
      <c r="L21" s="88">
        <v>229</v>
      </c>
      <c r="M21" s="88">
        <v>224</v>
      </c>
      <c r="N21" s="88">
        <v>235</v>
      </c>
      <c r="O21" s="88">
        <v>295</v>
      </c>
      <c r="P21" s="88">
        <v>284</v>
      </c>
      <c r="Q21" s="88">
        <v>244</v>
      </c>
      <c r="R21" s="88">
        <v>265</v>
      </c>
      <c r="S21" s="88">
        <v>250</v>
      </c>
      <c r="T21" s="88">
        <v>253</v>
      </c>
      <c r="U21" s="88">
        <v>250</v>
      </c>
      <c r="V21" s="88">
        <v>213</v>
      </c>
      <c r="W21" s="88">
        <v>215</v>
      </c>
      <c r="X21" s="94">
        <v>285</v>
      </c>
      <c r="Y21" s="94">
        <v>332</v>
      </c>
      <c r="Z21" s="94">
        <v>269</v>
      </c>
      <c r="AA21" s="94">
        <v>284</v>
      </c>
      <c r="AB21" s="94">
        <v>343</v>
      </c>
      <c r="AC21" s="94">
        <v>326</v>
      </c>
      <c r="AD21" s="94">
        <v>326</v>
      </c>
      <c r="AE21" s="94">
        <v>267</v>
      </c>
      <c r="AF21" s="94">
        <v>275</v>
      </c>
      <c r="AG21" s="94">
        <v>267</v>
      </c>
      <c r="AH21" s="94">
        <v>237</v>
      </c>
      <c r="AI21" s="94">
        <v>293</v>
      </c>
      <c r="AJ21" s="94">
        <v>275</v>
      </c>
      <c r="AK21" s="94">
        <v>278</v>
      </c>
      <c r="AL21" s="94">
        <v>252</v>
      </c>
      <c r="AM21" s="94">
        <v>308</v>
      </c>
      <c r="AN21" s="94">
        <v>267</v>
      </c>
      <c r="AO21" s="94">
        <v>338</v>
      </c>
      <c r="AP21" s="94">
        <v>304</v>
      </c>
      <c r="AQ21" s="94">
        <v>230</v>
      </c>
      <c r="AR21" s="94">
        <v>236</v>
      </c>
      <c r="AS21" s="94">
        <v>245</v>
      </c>
      <c r="AT21" s="94">
        <v>242</v>
      </c>
      <c r="AU21" s="94">
        <v>238</v>
      </c>
      <c r="AV21" s="94">
        <v>266</v>
      </c>
      <c r="AW21" s="94">
        <v>193</v>
      </c>
      <c r="AX21" s="94">
        <v>280</v>
      </c>
      <c r="AY21" s="94">
        <v>255</v>
      </c>
      <c r="AZ21" s="94">
        <v>240</v>
      </c>
      <c r="BA21" s="94">
        <v>195</v>
      </c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</row>
    <row r="22" spans="1:168" s="37" customFormat="1" ht="12.75">
      <c r="A22" s="4">
        <v>12</v>
      </c>
      <c r="B22" s="88">
        <v>1378</v>
      </c>
      <c r="C22" s="88">
        <v>1996</v>
      </c>
      <c r="D22" s="88">
        <v>1802</v>
      </c>
      <c r="E22" s="88">
        <v>1496</v>
      </c>
      <c r="F22" s="88">
        <v>1366</v>
      </c>
      <c r="G22" s="88">
        <v>1172</v>
      </c>
      <c r="H22" s="88">
        <v>1033</v>
      </c>
      <c r="I22" s="88">
        <v>1012</v>
      </c>
      <c r="J22" s="88">
        <v>993</v>
      </c>
      <c r="K22" s="88">
        <v>1118</v>
      </c>
      <c r="L22" s="88">
        <v>990</v>
      </c>
      <c r="M22" s="88">
        <v>1119</v>
      </c>
      <c r="N22" s="88">
        <v>1016</v>
      </c>
      <c r="O22" s="88">
        <v>1228</v>
      </c>
      <c r="P22" s="88">
        <v>1343</v>
      </c>
      <c r="Q22" s="88">
        <v>1229</v>
      </c>
      <c r="R22" s="88">
        <v>1171</v>
      </c>
      <c r="S22" s="88">
        <v>1094</v>
      </c>
      <c r="T22" s="88">
        <v>1093</v>
      </c>
      <c r="U22" s="88">
        <v>982</v>
      </c>
      <c r="V22" s="88">
        <v>948</v>
      </c>
      <c r="W22" s="88">
        <v>886</v>
      </c>
      <c r="X22" s="94">
        <v>1249</v>
      </c>
      <c r="Y22" s="94">
        <v>1243</v>
      </c>
      <c r="Z22" s="94">
        <v>1226</v>
      </c>
      <c r="AA22" s="94">
        <v>1215</v>
      </c>
      <c r="AB22" s="94">
        <v>1421</v>
      </c>
      <c r="AC22" s="94">
        <v>1448</v>
      </c>
      <c r="AD22" s="94">
        <v>1250</v>
      </c>
      <c r="AE22" s="94">
        <v>1229</v>
      </c>
      <c r="AF22" s="94">
        <v>1200</v>
      </c>
      <c r="AG22" s="94">
        <v>1302</v>
      </c>
      <c r="AH22" s="94">
        <v>1229</v>
      </c>
      <c r="AI22" s="94">
        <v>1096</v>
      </c>
      <c r="AJ22" s="94">
        <v>1234</v>
      </c>
      <c r="AK22" s="94">
        <v>1213</v>
      </c>
      <c r="AL22" s="94">
        <v>1262</v>
      </c>
      <c r="AM22" s="94">
        <v>1528</v>
      </c>
      <c r="AN22" s="94">
        <v>1160</v>
      </c>
      <c r="AO22" s="94">
        <v>1375</v>
      </c>
      <c r="AP22" s="94">
        <v>1284</v>
      </c>
      <c r="AQ22" s="94">
        <v>1134</v>
      </c>
      <c r="AR22" s="94">
        <v>1109</v>
      </c>
      <c r="AS22" s="94">
        <v>988</v>
      </c>
      <c r="AT22" s="94">
        <v>1133</v>
      </c>
      <c r="AU22" s="94">
        <v>1067</v>
      </c>
      <c r="AV22" s="94">
        <v>1083</v>
      </c>
      <c r="AW22" s="94">
        <v>817</v>
      </c>
      <c r="AX22" s="94">
        <v>1111</v>
      </c>
      <c r="AY22" s="94">
        <v>1015</v>
      </c>
      <c r="AZ22" s="94">
        <v>956</v>
      </c>
      <c r="BA22" s="94">
        <v>706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</row>
    <row r="23" spans="1:168" s="37" customFormat="1" ht="12.75">
      <c r="A23" s="4">
        <v>13</v>
      </c>
      <c r="B23" s="88">
        <v>309</v>
      </c>
      <c r="C23" s="88">
        <v>447</v>
      </c>
      <c r="D23" s="88">
        <v>354</v>
      </c>
      <c r="E23" s="88">
        <v>334</v>
      </c>
      <c r="F23" s="88">
        <v>332</v>
      </c>
      <c r="G23" s="88">
        <v>277</v>
      </c>
      <c r="H23" s="88">
        <v>242</v>
      </c>
      <c r="I23" s="88">
        <v>239</v>
      </c>
      <c r="J23" s="88">
        <v>240</v>
      </c>
      <c r="K23" s="88">
        <v>223</v>
      </c>
      <c r="L23" s="88">
        <v>236</v>
      </c>
      <c r="M23" s="88">
        <v>204</v>
      </c>
      <c r="N23" s="88">
        <v>251</v>
      </c>
      <c r="O23" s="88">
        <v>316</v>
      </c>
      <c r="P23" s="88">
        <v>333</v>
      </c>
      <c r="Q23" s="88">
        <v>306</v>
      </c>
      <c r="R23" s="88">
        <v>261</v>
      </c>
      <c r="S23" s="88">
        <v>270</v>
      </c>
      <c r="T23" s="88">
        <v>237</v>
      </c>
      <c r="U23" s="88">
        <v>238</v>
      </c>
      <c r="V23" s="88">
        <v>242</v>
      </c>
      <c r="W23" s="88">
        <v>212</v>
      </c>
      <c r="X23" s="94">
        <v>277</v>
      </c>
      <c r="Y23" s="94">
        <v>252</v>
      </c>
      <c r="Z23" s="94">
        <v>227</v>
      </c>
      <c r="AA23" s="94">
        <v>247</v>
      </c>
      <c r="AB23" s="94">
        <v>309</v>
      </c>
      <c r="AC23" s="94">
        <v>275</v>
      </c>
      <c r="AD23" s="94">
        <v>271</v>
      </c>
      <c r="AE23" s="94">
        <v>256</v>
      </c>
      <c r="AF23" s="94">
        <v>250</v>
      </c>
      <c r="AG23" s="94">
        <v>264</v>
      </c>
      <c r="AH23" s="94">
        <v>229</v>
      </c>
      <c r="AI23" s="94">
        <v>219</v>
      </c>
      <c r="AJ23" s="94">
        <v>246</v>
      </c>
      <c r="AK23" s="94">
        <v>197</v>
      </c>
      <c r="AL23" s="94">
        <v>218</v>
      </c>
      <c r="AM23" s="94">
        <v>269</v>
      </c>
      <c r="AN23" s="94">
        <v>226</v>
      </c>
      <c r="AO23" s="94">
        <v>319</v>
      </c>
      <c r="AP23" s="94">
        <v>343</v>
      </c>
      <c r="AQ23" s="94">
        <v>222</v>
      </c>
      <c r="AR23" s="94">
        <v>269</v>
      </c>
      <c r="AS23" s="94">
        <v>230</v>
      </c>
      <c r="AT23" s="94">
        <v>263</v>
      </c>
      <c r="AU23" s="94">
        <v>189</v>
      </c>
      <c r="AV23" s="94">
        <v>188</v>
      </c>
      <c r="AW23" s="94">
        <v>160</v>
      </c>
      <c r="AX23" s="94">
        <v>206</v>
      </c>
      <c r="AY23" s="94">
        <v>209</v>
      </c>
      <c r="AZ23" s="94">
        <v>180</v>
      </c>
      <c r="BA23" s="94">
        <v>139</v>
      </c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</row>
    <row r="24" spans="1:168" s="37" customFormat="1" ht="12.75">
      <c r="A24" s="4">
        <v>14</v>
      </c>
      <c r="B24" s="88">
        <v>531</v>
      </c>
      <c r="C24" s="88">
        <v>731</v>
      </c>
      <c r="D24" s="88">
        <v>617</v>
      </c>
      <c r="E24" s="88">
        <v>495</v>
      </c>
      <c r="F24" s="88">
        <v>452</v>
      </c>
      <c r="G24" s="88">
        <v>448</v>
      </c>
      <c r="H24" s="88">
        <v>428</v>
      </c>
      <c r="I24" s="88">
        <v>403</v>
      </c>
      <c r="J24" s="88">
        <v>359</v>
      </c>
      <c r="K24" s="88">
        <v>365</v>
      </c>
      <c r="L24" s="88">
        <v>346</v>
      </c>
      <c r="M24" s="88">
        <v>382</v>
      </c>
      <c r="N24" s="88">
        <v>343</v>
      </c>
      <c r="O24" s="88">
        <v>398</v>
      </c>
      <c r="P24" s="88">
        <v>509</v>
      </c>
      <c r="Q24" s="88">
        <v>423</v>
      </c>
      <c r="R24" s="88">
        <v>460</v>
      </c>
      <c r="S24" s="88">
        <v>356</v>
      </c>
      <c r="T24" s="88">
        <v>388</v>
      </c>
      <c r="U24" s="88">
        <v>330</v>
      </c>
      <c r="V24" s="88">
        <v>345</v>
      </c>
      <c r="W24" s="88">
        <v>318</v>
      </c>
      <c r="X24" s="94">
        <v>394</v>
      </c>
      <c r="Y24" s="94">
        <v>418</v>
      </c>
      <c r="Z24" s="94">
        <v>349</v>
      </c>
      <c r="AA24" s="94">
        <v>384</v>
      </c>
      <c r="AB24" s="94">
        <v>407</v>
      </c>
      <c r="AC24" s="94">
        <v>446</v>
      </c>
      <c r="AD24" s="94">
        <v>395</v>
      </c>
      <c r="AE24" s="94">
        <v>380</v>
      </c>
      <c r="AF24" s="94">
        <v>393</v>
      </c>
      <c r="AG24" s="94">
        <v>441</v>
      </c>
      <c r="AH24" s="94">
        <v>368</v>
      </c>
      <c r="AI24" s="94">
        <v>386</v>
      </c>
      <c r="AJ24" s="94">
        <v>401</v>
      </c>
      <c r="AK24" s="94">
        <v>359</v>
      </c>
      <c r="AL24" s="94">
        <v>381</v>
      </c>
      <c r="AM24" s="94">
        <v>486</v>
      </c>
      <c r="AN24" s="94">
        <v>407</v>
      </c>
      <c r="AO24" s="94">
        <v>489</v>
      </c>
      <c r="AP24" s="94">
        <v>429</v>
      </c>
      <c r="AQ24" s="96">
        <v>380</v>
      </c>
      <c r="AR24" s="96">
        <v>427</v>
      </c>
      <c r="AS24" s="96">
        <v>354</v>
      </c>
      <c r="AT24" s="96">
        <v>393</v>
      </c>
      <c r="AU24" s="96">
        <v>361</v>
      </c>
      <c r="AV24" s="96">
        <v>350</v>
      </c>
      <c r="AW24" s="96">
        <v>276</v>
      </c>
      <c r="AX24" s="96">
        <v>413</v>
      </c>
      <c r="AY24" s="96">
        <v>359</v>
      </c>
      <c r="AZ24" s="96">
        <v>315</v>
      </c>
      <c r="BA24" s="96">
        <v>184</v>
      </c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</row>
    <row r="25" spans="1:168" s="37" customFormat="1" ht="12.75">
      <c r="A25" s="4">
        <v>15</v>
      </c>
      <c r="B25" s="88">
        <v>738</v>
      </c>
      <c r="C25" s="88">
        <v>1101</v>
      </c>
      <c r="D25" s="88">
        <v>945</v>
      </c>
      <c r="E25" s="88">
        <v>769</v>
      </c>
      <c r="F25" s="88">
        <v>690</v>
      </c>
      <c r="G25" s="88">
        <v>617</v>
      </c>
      <c r="H25" s="88">
        <v>630</v>
      </c>
      <c r="I25" s="88">
        <v>577</v>
      </c>
      <c r="J25" s="88">
        <v>589</v>
      </c>
      <c r="K25" s="88">
        <v>600</v>
      </c>
      <c r="L25" s="88">
        <v>473</v>
      </c>
      <c r="M25" s="88">
        <v>556</v>
      </c>
      <c r="N25" s="88">
        <v>561</v>
      </c>
      <c r="O25" s="88">
        <v>718</v>
      </c>
      <c r="P25" s="88">
        <v>767</v>
      </c>
      <c r="Q25" s="88">
        <v>656</v>
      </c>
      <c r="R25" s="88">
        <v>626</v>
      </c>
      <c r="S25" s="88">
        <v>556</v>
      </c>
      <c r="T25" s="88">
        <v>677</v>
      </c>
      <c r="U25" s="88">
        <v>624</v>
      </c>
      <c r="V25" s="88">
        <v>550</v>
      </c>
      <c r="W25" s="88">
        <v>505</v>
      </c>
      <c r="X25" s="94">
        <v>684</v>
      </c>
      <c r="Y25" s="94">
        <v>612</v>
      </c>
      <c r="Z25" s="94">
        <v>608</v>
      </c>
      <c r="AA25" s="94">
        <v>626</v>
      </c>
      <c r="AB25" s="94">
        <v>791</v>
      </c>
      <c r="AC25" s="94">
        <v>709</v>
      </c>
      <c r="AD25" s="94">
        <v>634</v>
      </c>
      <c r="AE25" s="94">
        <v>679</v>
      </c>
      <c r="AF25" s="94">
        <v>642</v>
      </c>
      <c r="AG25" s="94">
        <v>666</v>
      </c>
      <c r="AH25" s="94">
        <v>666</v>
      </c>
      <c r="AI25" s="94">
        <v>622</v>
      </c>
      <c r="AJ25" s="94">
        <v>630</v>
      </c>
      <c r="AK25" s="94">
        <v>597</v>
      </c>
      <c r="AL25" s="94">
        <v>654</v>
      </c>
      <c r="AM25" s="94">
        <v>737</v>
      </c>
      <c r="AN25" s="94">
        <v>646</v>
      </c>
      <c r="AO25" s="94">
        <v>745</v>
      </c>
      <c r="AP25" s="94">
        <v>631</v>
      </c>
      <c r="AQ25" s="94">
        <v>622</v>
      </c>
      <c r="AR25" s="94">
        <v>609</v>
      </c>
      <c r="AS25" s="94">
        <v>570</v>
      </c>
      <c r="AT25" s="94">
        <v>661</v>
      </c>
      <c r="AU25" s="94">
        <v>560</v>
      </c>
      <c r="AV25" s="94">
        <v>576</v>
      </c>
      <c r="AW25" s="94">
        <v>450</v>
      </c>
      <c r="AX25" s="94">
        <v>591</v>
      </c>
      <c r="AY25" s="94">
        <v>568</v>
      </c>
      <c r="AZ25" s="94">
        <v>532</v>
      </c>
      <c r="BA25" s="94">
        <v>399</v>
      </c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</row>
    <row r="26" spans="1:168" s="37" customFormat="1" ht="12.75">
      <c r="A26" s="4">
        <v>16</v>
      </c>
      <c r="B26" s="88">
        <v>335</v>
      </c>
      <c r="C26" s="88">
        <v>448</v>
      </c>
      <c r="D26" s="88">
        <v>426</v>
      </c>
      <c r="E26" s="88">
        <v>340</v>
      </c>
      <c r="F26" s="88">
        <v>294</v>
      </c>
      <c r="G26" s="88">
        <v>276</v>
      </c>
      <c r="H26" s="88">
        <v>276</v>
      </c>
      <c r="I26" s="88">
        <v>257</v>
      </c>
      <c r="J26" s="88">
        <v>244</v>
      </c>
      <c r="K26" s="88">
        <v>309</v>
      </c>
      <c r="L26" s="88">
        <v>244</v>
      </c>
      <c r="M26" s="88">
        <v>230</v>
      </c>
      <c r="N26" s="88">
        <v>235</v>
      </c>
      <c r="O26" s="88">
        <v>254</v>
      </c>
      <c r="P26" s="88">
        <v>314</v>
      </c>
      <c r="Q26" s="88">
        <v>233</v>
      </c>
      <c r="R26" s="88">
        <v>251</v>
      </c>
      <c r="S26" s="88">
        <v>251</v>
      </c>
      <c r="T26" s="88">
        <v>240</v>
      </c>
      <c r="U26" s="88">
        <v>219</v>
      </c>
      <c r="V26" s="88">
        <v>228</v>
      </c>
      <c r="W26" s="88">
        <v>177</v>
      </c>
      <c r="X26" s="95">
        <v>299</v>
      </c>
      <c r="Y26" s="95">
        <v>259</v>
      </c>
      <c r="Z26" s="95">
        <v>262</v>
      </c>
      <c r="AA26" s="95">
        <v>241</v>
      </c>
      <c r="AB26" s="95">
        <v>289</v>
      </c>
      <c r="AC26" s="95">
        <v>298</v>
      </c>
      <c r="AD26" s="95">
        <v>235</v>
      </c>
      <c r="AE26" s="95">
        <v>252</v>
      </c>
      <c r="AF26" s="95">
        <v>284</v>
      </c>
      <c r="AG26" s="95">
        <v>272</v>
      </c>
      <c r="AH26" s="95">
        <v>243</v>
      </c>
      <c r="AI26" s="95">
        <v>265</v>
      </c>
      <c r="AJ26" s="95">
        <v>247</v>
      </c>
      <c r="AK26" s="95">
        <v>252</v>
      </c>
      <c r="AL26" s="95">
        <v>263</v>
      </c>
      <c r="AM26" s="95">
        <v>273</v>
      </c>
      <c r="AN26" s="95">
        <v>247</v>
      </c>
      <c r="AO26" s="95">
        <v>323</v>
      </c>
      <c r="AP26" s="95">
        <v>268</v>
      </c>
      <c r="AQ26" s="94">
        <v>255</v>
      </c>
      <c r="AR26" s="94">
        <v>269</v>
      </c>
      <c r="AS26" s="94">
        <v>214</v>
      </c>
      <c r="AT26" s="94">
        <v>267</v>
      </c>
      <c r="AU26" s="94">
        <v>218</v>
      </c>
      <c r="AV26" s="94">
        <v>249</v>
      </c>
      <c r="AW26" s="94">
        <v>159</v>
      </c>
      <c r="AX26" s="94">
        <v>244</v>
      </c>
      <c r="AY26" s="94">
        <v>239</v>
      </c>
      <c r="AZ26" s="94">
        <v>218</v>
      </c>
      <c r="BA26" s="94">
        <v>132</v>
      </c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</row>
    <row r="27" spans="1:168" s="37" customFormat="1" ht="12.75">
      <c r="A27" s="4">
        <v>17</v>
      </c>
      <c r="B27" s="88">
        <v>312</v>
      </c>
      <c r="C27" s="88">
        <v>469</v>
      </c>
      <c r="D27" s="88">
        <v>374</v>
      </c>
      <c r="E27" s="88">
        <v>336</v>
      </c>
      <c r="F27" s="88">
        <v>326</v>
      </c>
      <c r="G27" s="88">
        <v>245</v>
      </c>
      <c r="H27" s="88">
        <v>257</v>
      </c>
      <c r="I27" s="88">
        <v>252</v>
      </c>
      <c r="J27" s="88">
        <v>250</v>
      </c>
      <c r="K27" s="88">
        <v>251</v>
      </c>
      <c r="L27" s="88">
        <v>245</v>
      </c>
      <c r="M27" s="88">
        <v>275</v>
      </c>
      <c r="N27" s="88">
        <v>226</v>
      </c>
      <c r="O27" s="88">
        <v>347</v>
      </c>
      <c r="P27" s="88">
        <v>309</v>
      </c>
      <c r="Q27" s="88">
        <v>333</v>
      </c>
      <c r="R27" s="88">
        <v>292</v>
      </c>
      <c r="S27" s="88">
        <v>282</v>
      </c>
      <c r="T27" s="88">
        <v>310</v>
      </c>
      <c r="U27" s="88">
        <v>269</v>
      </c>
      <c r="V27" s="88">
        <v>255</v>
      </c>
      <c r="W27" s="88">
        <v>249</v>
      </c>
      <c r="X27" s="95">
        <v>326</v>
      </c>
      <c r="Y27" s="95">
        <v>405</v>
      </c>
      <c r="Z27" s="95">
        <v>415</v>
      </c>
      <c r="AA27" s="95">
        <v>430</v>
      </c>
      <c r="AB27" s="95">
        <v>475</v>
      </c>
      <c r="AC27" s="95">
        <v>502</v>
      </c>
      <c r="AD27" s="95">
        <v>387</v>
      </c>
      <c r="AE27" s="95">
        <v>392</v>
      </c>
      <c r="AF27" s="95">
        <v>341</v>
      </c>
      <c r="AG27" s="95">
        <v>343</v>
      </c>
      <c r="AH27" s="95">
        <v>328</v>
      </c>
      <c r="AI27" s="95">
        <v>302</v>
      </c>
      <c r="AJ27" s="95">
        <v>305</v>
      </c>
      <c r="AK27" s="95">
        <v>309</v>
      </c>
      <c r="AL27" s="95">
        <v>299</v>
      </c>
      <c r="AM27" s="95">
        <v>344</v>
      </c>
      <c r="AN27" s="95">
        <v>265</v>
      </c>
      <c r="AO27" s="95">
        <v>334</v>
      </c>
      <c r="AP27" s="95">
        <v>335</v>
      </c>
      <c r="AQ27" s="95">
        <v>239</v>
      </c>
      <c r="AR27" s="95">
        <v>234</v>
      </c>
      <c r="AS27" s="95">
        <v>246</v>
      </c>
      <c r="AT27" s="95">
        <v>300</v>
      </c>
      <c r="AU27" s="95">
        <v>216</v>
      </c>
      <c r="AV27" s="95">
        <v>258</v>
      </c>
      <c r="AW27" s="95">
        <v>160</v>
      </c>
      <c r="AX27" s="95">
        <v>255</v>
      </c>
      <c r="AY27" s="95">
        <v>226</v>
      </c>
      <c r="AZ27" s="95">
        <v>239</v>
      </c>
      <c r="BA27" s="95">
        <v>152</v>
      </c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</row>
    <row r="28" spans="1:168" s="37" customFormat="1" ht="12.75">
      <c r="A28" s="4">
        <v>18</v>
      </c>
      <c r="B28" s="88">
        <v>281</v>
      </c>
      <c r="C28" s="88">
        <v>350</v>
      </c>
      <c r="D28" s="88">
        <v>310</v>
      </c>
      <c r="E28" s="88">
        <v>278</v>
      </c>
      <c r="F28" s="88">
        <v>258</v>
      </c>
      <c r="G28" s="88">
        <v>224</v>
      </c>
      <c r="H28" s="88">
        <v>225</v>
      </c>
      <c r="I28" s="88">
        <v>159</v>
      </c>
      <c r="J28" s="88">
        <v>243</v>
      </c>
      <c r="K28" s="88">
        <v>243</v>
      </c>
      <c r="L28" s="88">
        <v>212</v>
      </c>
      <c r="M28" s="88">
        <v>211</v>
      </c>
      <c r="N28" s="88">
        <v>205</v>
      </c>
      <c r="O28" s="88">
        <v>252</v>
      </c>
      <c r="P28" s="88">
        <v>290</v>
      </c>
      <c r="Q28" s="88">
        <v>226</v>
      </c>
      <c r="R28" s="88">
        <v>239</v>
      </c>
      <c r="S28" s="88">
        <v>274</v>
      </c>
      <c r="T28" s="88">
        <v>202</v>
      </c>
      <c r="U28" s="88">
        <v>218</v>
      </c>
      <c r="V28" s="88">
        <v>228</v>
      </c>
      <c r="W28" s="88">
        <v>172</v>
      </c>
      <c r="X28" s="74">
        <v>278</v>
      </c>
      <c r="Y28" s="74">
        <v>256</v>
      </c>
      <c r="Z28" s="74">
        <v>268</v>
      </c>
      <c r="AA28" s="74">
        <v>287</v>
      </c>
      <c r="AB28" s="74">
        <v>318</v>
      </c>
      <c r="AC28" s="74">
        <v>312</v>
      </c>
      <c r="AD28" s="74">
        <v>261</v>
      </c>
      <c r="AE28" s="74">
        <v>266</v>
      </c>
      <c r="AF28" s="74">
        <v>260</v>
      </c>
      <c r="AG28" s="74">
        <v>287</v>
      </c>
      <c r="AH28" s="74">
        <v>225</v>
      </c>
      <c r="AI28" s="74">
        <v>193</v>
      </c>
      <c r="AJ28" s="74">
        <v>285</v>
      </c>
      <c r="AK28" s="74">
        <v>242</v>
      </c>
      <c r="AL28" s="74">
        <v>244</v>
      </c>
      <c r="AM28" s="74">
        <v>302</v>
      </c>
      <c r="AN28" s="74">
        <v>235</v>
      </c>
      <c r="AO28" s="74">
        <v>299</v>
      </c>
      <c r="AP28" s="74">
        <v>228</v>
      </c>
      <c r="AQ28" s="95">
        <v>234</v>
      </c>
      <c r="AR28" s="95">
        <v>208</v>
      </c>
      <c r="AS28" s="95">
        <v>174</v>
      </c>
      <c r="AT28" s="95">
        <v>212</v>
      </c>
      <c r="AU28" s="95">
        <v>171</v>
      </c>
      <c r="AV28" s="95">
        <v>165</v>
      </c>
      <c r="AW28" s="95">
        <v>136</v>
      </c>
      <c r="AX28" s="95">
        <v>158</v>
      </c>
      <c r="AY28" s="95">
        <v>166</v>
      </c>
      <c r="AZ28" s="95">
        <v>175</v>
      </c>
      <c r="BA28" s="95">
        <v>119</v>
      </c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</row>
    <row r="29" spans="1:168" s="37" customFormat="1" ht="12.75">
      <c r="A29" s="4">
        <v>19</v>
      </c>
      <c r="B29" s="88">
        <v>73</v>
      </c>
      <c r="C29" s="88">
        <v>73</v>
      </c>
      <c r="D29" s="88">
        <v>77</v>
      </c>
      <c r="E29" s="88">
        <v>47</v>
      </c>
      <c r="F29" s="88">
        <v>56</v>
      </c>
      <c r="G29" s="88">
        <v>45</v>
      </c>
      <c r="H29" s="88">
        <v>29</v>
      </c>
      <c r="I29" s="88">
        <v>43</v>
      </c>
      <c r="J29" s="88">
        <v>42</v>
      </c>
      <c r="K29" s="88">
        <v>44</v>
      </c>
      <c r="L29" s="88">
        <v>41</v>
      </c>
      <c r="M29" s="88">
        <v>44</v>
      </c>
      <c r="N29" s="88">
        <v>28</v>
      </c>
      <c r="O29" s="88">
        <v>53</v>
      </c>
      <c r="P29" s="88">
        <v>62</v>
      </c>
      <c r="Q29" s="88">
        <v>66</v>
      </c>
      <c r="R29" s="88">
        <v>47</v>
      </c>
      <c r="S29" s="88">
        <v>57</v>
      </c>
      <c r="T29" s="88">
        <v>42</v>
      </c>
      <c r="U29" s="88">
        <v>45</v>
      </c>
      <c r="V29" s="88">
        <v>59</v>
      </c>
      <c r="W29" s="88">
        <v>63</v>
      </c>
      <c r="X29" s="74">
        <v>80</v>
      </c>
      <c r="Y29" s="74">
        <v>125</v>
      </c>
      <c r="Z29" s="74">
        <v>94</v>
      </c>
      <c r="AA29" s="74">
        <v>97</v>
      </c>
      <c r="AB29" s="74">
        <v>116</v>
      </c>
      <c r="AC29" s="74">
        <v>108</v>
      </c>
      <c r="AD29" s="74">
        <v>95</v>
      </c>
      <c r="AE29" s="74">
        <v>97</v>
      </c>
      <c r="AF29" s="74">
        <v>105</v>
      </c>
      <c r="AG29" s="74">
        <v>79</v>
      </c>
      <c r="AH29" s="74">
        <v>64</v>
      </c>
      <c r="AI29" s="74">
        <v>63</v>
      </c>
      <c r="AJ29" s="74">
        <v>63</v>
      </c>
      <c r="AK29" s="74">
        <v>56</v>
      </c>
      <c r="AL29" s="74">
        <v>70</v>
      </c>
      <c r="AM29" s="74">
        <v>52</v>
      </c>
      <c r="AN29" s="74">
        <v>64</v>
      </c>
      <c r="AO29" s="74">
        <v>70</v>
      </c>
      <c r="AP29" s="74">
        <v>48</v>
      </c>
      <c r="AQ29" s="74">
        <v>39</v>
      </c>
      <c r="AR29" s="74">
        <v>43</v>
      </c>
      <c r="AS29" s="74">
        <v>49</v>
      </c>
      <c r="AT29" s="74">
        <v>44</v>
      </c>
      <c r="AU29" s="74">
        <v>29</v>
      </c>
      <c r="AV29" s="74">
        <v>42</v>
      </c>
      <c r="AW29" s="74">
        <v>19</v>
      </c>
      <c r="AX29" s="74">
        <v>37</v>
      </c>
      <c r="AY29" s="74">
        <v>38</v>
      </c>
      <c r="AZ29" s="74">
        <v>28</v>
      </c>
      <c r="BA29" s="74">
        <v>26</v>
      </c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</row>
    <row r="30" spans="1:168" s="37" customFormat="1" ht="12.75">
      <c r="A30" s="4">
        <v>20</v>
      </c>
      <c r="B30" s="88">
        <v>202</v>
      </c>
      <c r="C30" s="88">
        <v>240</v>
      </c>
      <c r="D30" s="88">
        <v>201</v>
      </c>
      <c r="E30" s="88">
        <v>157</v>
      </c>
      <c r="F30" s="88">
        <v>207</v>
      </c>
      <c r="G30" s="88">
        <v>262</v>
      </c>
      <c r="H30" s="88">
        <v>209</v>
      </c>
      <c r="I30" s="88">
        <v>217</v>
      </c>
      <c r="J30" s="88">
        <v>161</v>
      </c>
      <c r="K30" s="88">
        <v>121</v>
      </c>
      <c r="L30" s="88">
        <v>101</v>
      </c>
      <c r="M30" s="88">
        <v>116</v>
      </c>
      <c r="N30" s="88">
        <v>101</v>
      </c>
      <c r="O30" s="88">
        <v>175</v>
      </c>
      <c r="P30" s="88">
        <v>202</v>
      </c>
      <c r="Q30" s="88">
        <v>151</v>
      </c>
      <c r="R30" s="88">
        <v>189</v>
      </c>
      <c r="S30" s="88">
        <v>201</v>
      </c>
      <c r="T30" s="88">
        <v>157</v>
      </c>
      <c r="U30" s="88">
        <v>145</v>
      </c>
      <c r="V30" s="88">
        <v>202</v>
      </c>
      <c r="W30" s="88">
        <v>166</v>
      </c>
      <c r="X30" s="74">
        <v>248</v>
      </c>
      <c r="Y30" s="74">
        <v>255</v>
      </c>
      <c r="Z30" s="74">
        <v>221</v>
      </c>
      <c r="AA30" s="74">
        <v>245</v>
      </c>
      <c r="AB30" s="74">
        <v>382</v>
      </c>
      <c r="AC30" s="74">
        <v>305</v>
      </c>
      <c r="AD30" s="74">
        <v>252</v>
      </c>
      <c r="AE30" s="74">
        <v>201</v>
      </c>
      <c r="AF30" s="74">
        <v>174</v>
      </c>
      <c r="AG30" s="74">
        <v>185</v>
      </c>
      <c r="AH30" s="74">
        <v>145</v>
      </c>
      <c r="AI30" s="74">
        <v>311</v>
      </c>
      <c r="AJ30" s="74">
        <v>127</v>
      </c>
      <c r="AK30" s="74">
        <v>141</v>
      </c>
      <c r="AL30" s="74">
        <v>170</v>
      </c>
      <c r="AM30" s="74">
        <v>185</v>
      </c>
      <c r="AN30" s="74">
        <v>149</v>
      </c>
      <c r="AO30" s="74">
        <v>191</v>
      </c>
      <c r="AP30" s="74">
        <v>184</v>
      </c>
      <c r="AQ30" s="74">
        <v>151</v>
      </c>
      <c r="AR30" s="74">
        <v>149</v>
      </c>
      <c r="AS30" s="74">
        <v>149</v>
      </c>
      <c r="AT30" s="74">
        <v>144</v>
      </c>
      <c r="AU30" s="74">
        <v>141</v>
      </c>
      <c r="AV30" s="74">
        <v>121</v>
      </c>
      <c r="AW30" s="74">
        <v>87</v>
      </c>
      <c r="AX30" s="74">
        <v>152</v>
      </c>
      <c r="AY30" s="74">
        <v>125</v>
      </c>
      <c r="AZ30" s="74">
        <v>139</v>
      </c>
      <c r="BA30" s="74">
        <v>85</v>
      </c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</row>
    <row r="31" spans="1:168" s="37" customFormat="1" ht="12.75">
      <c r="A31" s="4">
        <v>21</v>
      </c>
      <c r="B31" s="88">
        <v>281</v>
      </c>
      <c r="C31" s="88">
        <v>449</v>
      </c>
      <c r="D31" s="88">
        <v>355</v>
      </c>
      <c r="E31" s="88">
        <v>330</v>
      </c>
      <c r="F31" s="88">
        <v>418</v>
      </c>
      <c r="G31" s="88">
        <v>551</v>
      </c>
      <c r="H31" s="88">
        <v>531</v>
      </c>
      <c r="I31" s="88">
        <v>483</v>
      </c>
      <c r="J31" s="88">
        <v>330</v>
      </c>
      <c r="K31" s="88">
        <v>170</v>
      </c>
      <c r="L31" s="88">
        <v>157</v>
      </c>
      <c r="M31" s="88">
        <v>170</v>
      </c>
      <c r="N31" s="88">
        <v>166</v>
      </c>
      <c r="O31" s="88">
        <v>240</v>
      </c>
      <c r="P31" s="88">
        <v>242</v>
      </c>
      <c r="Q31" s="88">
        <v>222</v>
      </c>
      <c r="R31" s="88">
        <v>211</v>
      </c>
      <c r="S31" s="88">
        <v>221</v>
      </c>
      <c r="T31" s="88">
        <v>222</v>
      </c>
      <c r="U31" s="88">
        <v>205</v>
      </c>
      <c r="V31" s="88">
        <v>190</v>
      </c>
      <c r="W31" s="88">
        <v>194</v>
      </c>
      <c r="X31" s="74">
        <v>303</v>
      </c>
      <c r="Y31" s="74">
        <v>264</v>
      </c>
      <c r="Z31" s="74">
        <v>276</v>
      </c>
      <c r="AA31" s="74">
        <v>271</v>
      </c>
      <c r="AB31" s="74">
        <v>410</v>
      </c>
      <c r="AC31" s="74">
        <v>447</v>
      </c>
      <c r="AD31" s="74">
        <v>411</v>
      </c>
      <c r="AE31" s="74">
        <v>333</v>
      </c>
      <c r="AF31" s="74">
        <v>282</v>
      </c>
      <c r="AG31" s="74">
        <v>277</v>
      </c>
      <c r="AH31" s="74">
        <v>213</v>
      </c>
      <c r="AI31" s="74">
        <v>176</v>
      </c>
      <c r="AJ31" s="74">
        <v>191</v>
      </c>
      <c r="AK31" s="74">
        <v>182</v>
      </c>
      <c r="AL31" s="74">
        <v>565</v>
      </c>
      <c r="AM31" s="74">
        <v>659</v>
      </c>
      <c r="AN31" s="74">
        <v>536</v>
      </c>
      <c r="AO31" s="74">
        <v>719</v>
      </c>
      <c r="AP31" s="74">
        <v>742</v>
      </c>
      <c r="AQ31" s="74">
        <v>571</v>
      </c>
      <c r="AR31" s="74">
        <v>553</v>
      </c>
      <c r="AS31" s="74">
        <v>505</v>
      </c>
      <c r="AT31" s="74">
        <v>513</v>
      </c>
      <c r="AU31" s="74">
        <v>505</v>
      </c>
      <c r="AV31" s="74">
        <v>632</v>
      </c>
      <c r="AW31" s="74">
        <v>382</v>
      </c>
      <c r="AX31" s="74">
        <v>508</v>
      </c>
      <c r="AY31" s="74">
        <v>506</v>
      </c>
      <c r="AZ31" s="74">
        <v>429</v>
      </c>
      <c r="BA31" s="74">
        <v>345</v>
      </c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</row>
    <row r="32" spans="1:168" s="37" customFormat="1" ht="12.75">
      <c r="A32" s="4">
        <v>22</v>
      </c>
      <c r="B32" s="88">
        <v>1263</v>
      </c>
      <c r="C32" s="88">
        <v>1896</v>
      </c>
      <c r="D32" s="88">
        <v>1877</v>
      </c>
      <c r="E32" s="88">
        <v>1568</v>
      </c>
      <c r="F32" s="88">
        <v>1355</v>
      </c>
      <c r="G32" s="88">
        <v>1092</v>
      </c>
      <c r="H32" s="88">
        <v>1156</v>
      </c>
      <c r="I32" s="88">
        <v>1065</v>
      </c>
      <c r="J32" s="88">
        <v>1091</v>
      </c>
      <c r="K32" s="88">
        <v>1117</v>
      </c>
      <c r="L32" s="88">
        <v>991</v>
      </c>
      <c r="M32" s="88">
        <v>1133</v>
      </c>
      <c r="N32" s="88">
        <v>1170</v>
      </c>
      <c r="O32" s="88">
        <v>1361</v>
      </c>
      <c r="P32" s="88">
        <v>1438</v>
      </c>
      <c r="Q32" s="88">
        <v>1231</v>
      </c>
      <c r="R32" s="88">
        <v>1352</v>
      </c>
      <c r="S32" s="88">
        <v>1197</v>
      </c>
      <c r="T32" s="88">
        <v>1016</v>
      </c>
      <c r="U32" s="88">
        <v>969</v>
      </c>
      <c r="V32" s="88">
        <v>894</v>
      </c>
      <c r="W32" s="88">
        <v>817</v>
      </c>
      <c r="X32" s="74">
        <v>987</v>
      </c>
      <c r="Y32" s="74">
        <v>1074</v>
      </c>
      <c r="Z32" s="74">
        <v>1004</v>
      </c>
      <c r="AA32" s="74">
        <v>1035</v>
      </c>
      <c r="AB32" s="74">
        <v>1081</v>
      </c>
      <c r="AC32" s="74">
        <v>1165</v>
      </c>
      <c r="AD32" s="74">
        <v>1124</v>
      </c>
      <c r="AE32" s="74">
        <v>1116</v>
      </c>
      <c r="AF32" s="74">
        <v>1141</v>
      </c>
      <c r="AG32" s="74">
        <v>1286</v>
      </c>
      <c r="AH32" s="74">
        <v>1179</v>
      </c>
      <c r="AI32" s="74">
        <v>1072</v>
      </c>
      <c r="AJ32" s="74">
        <v>1120</v>
      </c>
      <c r="AK32" s="74">
        <v>1083</v>
      </c>
      <c r="AL32" s="74">
        <v>1201</v>
      </c>
      <c r="AM32" s="74">
        <v>1318</v>
      </c>
      <c r="AN32" s="74">
        <v>1084</v>
      </c>
      <c r="AO32" s="74">
        <v>1234</v>
      </c>
      <c r="AP32" s="74">
        <v>1225</v>
      </c>
      <c r="AQ32" s="74">
        <v>1057</v>
      </c>
      <c r="AR32" s="74">
        <v>1013</v>
      </c>
      <c r="AS32" s="74">
        <v>964</v>
      </c>
      <c r="AT32" s="74">
        <v>939</v>
      </c>
      <c r="AU32" s="74">
        <v>836</v>
      </c>
      <c r="AV32" s="74">
        <v>937</v>
      </c>
      <c r="AW32" s="74">
        <v>637</v>
      </c>
      <c r="AX32" s="74">
        <v>990</v>
      </c>
      <c r="AY32" s="74">
        <v>824</v>
      </c>
      <c r="AZ32" s="74">
        <v>711</v>
      </c>
      <c r="BA32" s="74">
        <v>553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</row>
    <row r="33" spans="1:168" s="37" customFormat="1" ht="12.75">
      <c r="A33" s="7">
        <v>23</v>
      </c>
      <c r="B33" s="88">
        <v>2775</v>
      </c>
      <c r="C33" s="88">
        <v>3782</v>
      </c>
      <c r="D33" s="88">
        <v>3810</v>
      </c>
      <c r="E33" s="88">
        <v>3073</v>
      </c>
      <c r="F33" s="88">
        <v>2740</v>
      </c>
      <c r="G33" s="88">
        <v>2333</v>
      </c>
      <c r="H33" s="88">
        <v>2000</v>
      </c>
      <c r="I33" s="88">
        <v>1821</v>
      </c>
      <c r="J33" s="88">
        <v>2135</v>
      </c>
      <c r="K33" s="88">
        <v>2128</v>
      </c>
      <c r="L33" s="88">
        <v>2103</v>
      </c>
      <c r="M33" s="88">
        <v>2588</v>
      </c>
      <c r="N33" s="88">
        <v>2701</v>
      </c>
      <c r="O33" s="88">
        <v>3108</v>
      </c>
      <c r="P33" s="88">
        <v>2860</v>
      </c>
      <c r="Q33" s="88">
        <v>2905</v>
      </c>
      <c r="R33" s="88">
        <v>3234</v>
      </c>
      <c r="S33" s="88">
        <v>2763</v>
      </c>
      <c r="T33" s="88">
        <v>1954</v>
      </c>
      <c r="U33" s="88">
        <v>1933</v>
      </c>
      <c r="V33" s="88">
        <v>1676</v>
      </c>
      <c r="W33" s="88">
        <v>1417</v>
      </c>
      <c r="X33" s="74">
        <v>1791</v>
      </c>
      <c r="Y33" s="74">
        <v>1829</v>
      </c>
      <c r="Z33" s="74">
        <v>1701</v>
      </c>
      <c r="AA33" s="74">
        <v>1678</v>
      </c>
      <c r="AB33" s="74">
        <v>1969</v>
      </c>
      <c r="AC33" s="74">
        <v>2007</v>
      </c>
      <c r="AD33" s="74">
        <v>2042</v>
      </c>
      <c r="AE33" s="74">
        <v>2047</v>
      </c>
      <c r="AF33" s="74">
        <v>2138</v>
      </c>
      <c r="AG33" s="74">
        <v>2468</v>
      </c>
      <c r="AH33" s="74">
        <v>2110</v>
      </c>
      <c r="AI33" s="74">
        <v>2040</v>
      </c>
      <c r="AJ33" s="74">
        <v>2018</v>
      </c>
      <c r="AK33" s="74">
        <v>1901</v>
      </c>
      <c r="AL33" s="74">
        <v>2087</v>
      </c>
      <c r="AM33" s="74">
        <v>2345</v>
      </c>
      <c r="AN33" s="74">
        <v>2056</v>
      </c>
      <c r="AO33" s="74">
        <v>2276</v>
      </c>
      <c r="AP33" s="74">
        <v>1890</v>
      </c>
      <c r="AQ33" s="74">
        <v>1633</v>
      </c>
      <c r="AR33" s="74">
        <v>1693</v>
      </c>
      <c r="AS33" s="74">
        <v>1482</v>
      </c>
      <c r="AT33" s="74">
        <v>1583</v>
      </c>
      <c r="AU33" s="74">
        <v>1338</v>
      </c>
      <c r="AV33" s="74">
        <v>1306</v>
      </c>
      <c r="AW33" s="74">
        <v>1031</v>
      </c>
      <c r="AX33" s="74">
        <v>1476</v>
      </c>
      <c r="AY33" s="74">
        <v>1217</v>
      </c>
      <c r="AZ33" s="74">
        <v>1135</v>
      </c>
      <c r="BA33" s="74">
        <v>1043</v>
      </c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</row>
    <row r="34" spans="1:168" s="37" customFormat="1" ht="13.5" thickBot="1">
      <c r="A34" s="10">
        <v>24</v>
      </c>
      <c r="B34" s="88">
        <v>483</v>
      </c>
      <c r="C34" s="88">
        <v>694</v>
      </c>
      <c r="D34" s="88">
        <v>570</v>
      </c>
      <c r="E34" s="88">
        <v>490</v>
      </c>
      <c r="F34" s="88">
        <v>466</v>
      </c>
      <c r="G34" s="88">
        <v>423</v>
      </c>
      <c r="H34" s="88">
        <v>363</v>
      </c>
      <c r="I34" s="88">
        <v>396</v>
      </c>
      <c r="J34" s="88">
        <v>302</v>
      </c>
      <c r="K34" s="88">
        <v>386</v>
      </c>
      <c r="L34" s="88">
        <v>356</v>
      </c>
      <c r="M34" s="88">
        <v>396</v>
      </c>
      <c r="N34" s="88">
        <v>413</v>
      </c>
      <c r="O34" s="88">
        <v>438</v>
      </c>
      <c r="P34" s="88">
        <v>492</v>
      </c>
      <c r="Q34" s="88">
        <v>425</v>
      </c>
      <c r="R34" s="88">
        <v>439</v>
      </c>
      <c r="S34" s="88">
        <v>510</v>
      </c>
      <c r="T34" s="88">
        <v>530</v>
      </c>
      <c r="U34" s="88">
        <v>535</v>
      </c>
      <c r="V34" s="88">
        <v>521</v>
      </c>
      <c r="W34" s="88">
        <v>462</v>
      </c>
      <c r="X34" s="74">
        <v>755</v>
      </c>
      <c r="Y34" s="74">
        <v>640</v>
      </c>
      <c r="Z34" s="74">
        <v>637</v>
      </c>
      <c r="AA34" s="74">
        <v>641</v>
      </c>
      <c r="AB34" s="74">
        <v>778</v>
      </c>
      <c r="AC34" s="74">
        <v>744</v>
      </c>
      <c r="AD34" s="74">
        <v>618</v>
      </c>
      <c r="AE34" s="74">
        <v>538</v>
      </c>
      <c r="AF34" s="74">
        <v>546</v>
      </c>
      <c r="AG34" s="74">
        <v>602</v>
      </c>
      <c r="AH34" s="74">
        <v>515</v>
      </c>
      <c r="AI34" s="74">
        <v>467</v>
      </c>
      <c r="AJ34" s="74">
        <v>512</v>
      </c>
      <c r="AK34" s="74">
        <v>510</v>
      </c>
      <c r="AL34" s="74">
        <v>443</v>
      </c>
      <c r="AM34" s="74">
        <v>549</v>
      </c>
      <c r="AN34" s="74">
        <v>376</v>
      </c>
      <c r="AO34" s="74">
        <v>487</v>
      </c>
      <c r="AP34" s="74">
        <v>421</v>
      </c>
      <c r="AQ34" s="74">
        <v>372</v>
      </c>
      <c r="AR34" s="74">
        <v>343</v>
      </c>
      <c r="AS34" s="74">
        <v>388</v>
      </c>
      <c r="AT34" s="74">
        <v>388</v>
      </c>
      <c r="AU34" s="74">
        <v>324</v>
      </c>
      <c r="AV34" s="74">
        <v>294</v>
      </c>
      <c r="AW34" s="74">
        <v>246</v>
      </c>
      <c r="AX34" s="74">
        <v>380</v>
      </c>
      <c r="AY34" s="74">
        <v>349</v>
      </c>
      <c r="AZ34" s="74">
        <v>258</v>
      </c>
      <c r="BA34" s="74">
        <v>227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</row>
    <row r="35" spans="1:168" s="37" customFormat="1" ht="13.5" thickTop="1">
      <c r="A35" s="15" t="s">
        <v>1</v>
      </c>
      <c r="B35" s="45">
        <f aca="true" t="shared" si="0" ref="B35:X35">SUM(B10:B34)</f>
        <v>12177</v>
      </c>
      <c r="C35" s="45">
        <f t="shared" si="0"/>
        <v>16985</v>
      </c>
      <c r="D35" s="45">
        <f t="shared" si="0"/>
        <v>15386</v>
      </c>
      <c r="E35" s="45">
        <f t="shared" si="0"/>
        <v>12802</v>
      </c>
      <c r="F35" s="45">
        <f t="shared" si="0"/>
        <v>11587</v>
      </c>
      <c r="G35" s="45">
        <f t="shared" si="0"/>
        <v>10618</v>
      </c>
      <c r="H35" s="45">
        <f t="shared" si="0"/>
        <v>9806</v>
      </c>
      <c r="I35" s="45">
        <f t="shared" si="0"/>
        <v>9048</v>
      </c>
      <c r="J35" s="45">
        <f t="shared" si="0"/>
        <v>9152</v>
      </c>
      <c r="K35" s="45">
        <f t="shared" si="0"/>
        <v>9266</v>
      </c>
      <c r="L35" s="45">
        <f t="shared" si="0"/>
        <v>8386</v>
      </c>
      <c r="M35" s="45">
        <f t="shared" si="0"/>
        <v>9587</v>
      </c>
      <c r="N35" s="45">
        <f t="shared" si="0"/>
        <v>9528</v>
      </c>
      <c r="O35" s="45">
        <f t="shared" si="0"/>
        <v>11465</v>
      </c>
      <c r="P35" s="45">
        <f t="shared" si="0"/>
        <v>11841</v>
      </c>
      <c r="Q35" s="45">
        <f t="shared" si="0"/>
        <v>10886</v>
      </c>
      <c r="R35" s="45">
        <f t="shared" si="0"/>
        <v>11444</v>
      </c>
      <c r="S35" s="45">
        <f t="shared" si="0"/>
        <v>10541</v>
      </c>
      <c r="T35" s="45">
        <f t="shared" si="0"/>
        <v>9644</v>
      </c>
      <c r="U35" s="45">
        <f t="shared" si="0"/>
        <v>9081</v>
      </c>
      <c r="V35" s="45">
        <f t="shared" si="0"/>
        <v>8388</v>
      </c>
      <c r="W35" s="45">
        <f t="shared" si="0"/>
        <v>7487</v>
      </c>
      <c r="X35" s="93">
        <f t="shared" si="0"/>
        <v>10292</v>
      </c>
      <c r="Y35" s="93">
        <f aca="true" t="shared" si="1" ref="Y35:AE35">SUM(Y10:Y34)</f>
        <v>10250</v>
      </c>
      <c r="Z35" s="93">
        <f t="shared" si="1"/>
        <v>9779</v>
      </c>
      <c r="AA35" s="93">
        <f t="shared" si="1"/>
        <v>9957</v>
      </c>
      <c r="AB35" s="93">
        <f t="shared" si="1"/>
        <v>11701</v>
      </c>
      <c r="AC35" s="93">
        <f t="shared" si="1"/>
        <v>11664</v>
      </c>
      <c r="AD35" s="93">
        <f t="shared" si="1"/>
        <v>10572</v>
      </c>
      <c r="AE35" s="93">
        <f t="shared" si="1"/>
        <v>10276</v>
      </c>
      <c r="AF35" s="93">
        <f aca="true" t="shared" si="2" ref="AF35:AL35">SUM(AF10:AF34)</f>
        <v>10167</v>
      </c>
      <c r="AG35" s="93">
        <f t="shared" si="2"/>
        <v>11168</v>
      </c>
      <c r="AH35" s="93">
        <f t="shared" si="2"/>
        <v>9950</v>
      </c>
      <c r="AI35" s="93">
        <f t="shared" si="2"/>
        <v>9681</v>
      </c>
      <c r="AJ35" s="93">
        <f t="shared" si="2"/>
        <v>9714</v>
      </c>
      <c r="AK35" s="93">
        <f t="shared" si="2"/>
        <v>9331</v>
      </c>
      <c r="AL35" s="93">
        <f t="shared" si="2"/>
        <v>10423</v>
      </c>
      <c r="AM35" s="93">
        <f aca="true" t="shared" si="3" ref="AM35:AS35">SUM(AM10:AM34)</f>
        <v>11680</v>
      </c>
      <c r="AN35" s="93">
        <f t="shared" si="3"/>
        <v>9985</v>
      </c>
      <c r="AO35" s="93">
        <f t="shared" si="3"/>
        <v>11747</v>
      </c>
      <c r="AP35" s="93">
        <f t="shared" si="3"/>
        <v>10528</v>
      </c>
      <c r="AQ35" s="93">
        <f t="shared" si="3"/>
        <v>9333</v>
      </c>
      <c r="AR35" s="93">
        <f t="shared" si="3"/>
        <v>9297</v>
      </c>
      <c r="AS35" s="93">
        <f t="shared" si="3"/>
        <v>8543</v>
      </c>
      <c r="AT35" s="93">
        <f aca="true" t="shared" si="4" ref="AT35:AZ35">SUM(AT10:AT34)</f>
        <v>9297</v>
      </c>
      <c r="AU35" s="93">
        <f t="shared" si="4"/>
        <v>8241</v>
      </c>
      <c r="AV35" s="93">
        <f t="shared" si="4"/>
        <v>8584</v>
      </c>
      <c r="AW35" s="93">
        <f t="shared" si="4"/>
        <v>6260</v>
      </c>
      <c r="AX35" s="93">
        <f t="shared" si="4"/>
        <v>9124</v>
      </c>
      <c r="AY35" s="93">
        <f t="shared" si="4"/>
        <v>8177</v>
      </c>
      <c r="AZ35" s="93">
        <f t="shared" si="4"/>
        <v>7368</v>
      </c>
      <c r="BA35" s="93">
        <f>SUM(BA10:BA34)</f>
        <v>5735</v>
      </c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</row>
    <row r="36" ht="12.75">
      <c r="X36" s="22"/>
    </row>
    <row r="37" spans="2:24" ht="12.7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22"/>
    </row>
    <row r="38" ht="12.75">
      <c r="X38" s="22"/>
    </row>
    <row r="39" ht="12.75">
      <c r="X39" s="22"/>
    </row>
    <row r="40" ht="12.75">
      <c r="X40" s="22"/>
    </row>
    <row r="41" spans="1:55" ht="12.75">
      <c r="A41" s="16" t="s">
        <v>451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22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3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22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ht="12.75">
      <c r="X43" s="22"/>
    </row>
    <row r="44" ht="12.75">
      <c r="X44" s="22"/>
    </row>
    <row r="45" ht="12.75">
      <c r="X45" s="22"/>
    </row>
    <row r="46" ht="12.75">
      <c r="X46" s="22"/>
    </row>
    <row r="47" ht="12.75">
      <c r="X47" s="22"/>
    </row>
    <row r="48" s="40" customFormat="1" ht="12.75">
      <c r="X48" s="22"/>
    </row>
    <row r="49" s="40" customFormat="1" ht="12.75">
      <c r="X49" s="22"/>
    </row>
    <row r="50" s="37" customFormat="1" ht="12.75">
      <c r="X50" s="22"/>
    </row>
    <row r="51" spans="1:168" s="37" customFormat="1" ht="12.75">
      <c r="A51" s="34"/>
      <c r="B51" s="35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5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5"/>
      <c r="FJ51" s="35"/>
      <c r="FK51" s="35"/>
      <c r="FL51" s="34"/>
    </row>
    <row r="52" spans="1:168" s="37" customFormat="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</row>
    <row r="53" spans="1:168" s="37" customFormat="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30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</row>
    <row r="54" spans="1:168" s="37" customFormat="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</row>
    <row r="55" spans="1:168" s="37" customFormat="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</row>
    <row r="56" spans="1:168" s="37" customFormat="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</row>
    <row r="57" spans="1:168" s="37" customFormat="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</row>
    <row r="58" spans="1:168" s="37" customFormat="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</row>
    <row r="59" spans="1:168" s="37" customFormat="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</row>
    <row r="60" spans="1:168" s="37" customFormat="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</row>
    <row r="61" spans="1:168" s="37" customFormat="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</row>
    <row r="62" spans="1:168" s="37" customFormat="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</row>
    <row r="63" spans="1:168" s="37" customFormat="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</row>
    <row r="64" spans="1:168" s="37" customFormat="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</row>
    <row r="65" spans="1:168" s="37" customFormat="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</row>
    <row r="66" spans="1:168" s="37" customFormat="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</row>
    <row r="67" spans="1:168" s="37" customFormat="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</row>
    <row r="68" spans="1:168" s="37" customFormat="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</row>
    <row r="69" spans="1:168" s="37" customFormat="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</row>
    <row r="70" spans="1:168" s="37" customFormat="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</row>
    <row r="71" spans="1:168" s="37" customFormat="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</row>
    <row r="72" spans="1:168" s="37" customFormat="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</row>
    <row r="73" spans="1:168" s="37" customFormat="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</row>
    <row r="74" spans="1:168" s="37" customFormat="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</row>
    <row r="75" spans="1:168" s="37" customFormat="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</row>
    <row r="76" spans="1:168" s="37" customFormat="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</row>
    <row r="77" spans="1:168" s="37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</row>
    <row r="78" spans="1:168" s="37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</row>
    <row r="79" s="37" customFormat="1" ht="12.75">
      <c r="X79"/>
    </row>
    <row r="80" spans="1:55" s="37" customFormat="1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</row>
    <row r="81" spans="1:53" s="37" customFormat="1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V78"/>
  <sheetViews>
    <sheetView zoomScalePageLayoutView="0" workbookViewId="0" topLeftCell="A1">
      <pane xSplit="1" ySplit="9" topLeftCell="AJ3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8" sqref="A38"/>
    </sheetView>
  </sheetViews>
  <sheetFormatPr defaultColWidth="10.28125" defaultRowHeight="12.75"/>
  <cols>
    <col min="1" max="1" width="16.28125" style="0" customWidth="1"/>
    <col min="2" max="2" width="10.7109375" style="0" customWidth="1"/>
    <col min="3" max="5" width="10.28125" style="0" customWidth="1"/>
    <col min="6" max="6" width="10.7109375" style="0" customWidth="1"/>
    <col min="7" max="7" width="11.7109375" style="0" customWidth="1"/>
    <col min="8" max="11" width="10.28125" style="0" customWidth="1"/>
    <col min="12" max="12" width="11.57421875" style="0" customWidth="1"/>
    <col min="13" max="13" width="11.421875" style="0" customWidth="1"/>
    <col min="14" max="14" width="10.7109375" style="0" customWidth="1"/>
    <col min="15" max="15" width="10.28125" style="0" customWidth="1"/>
    <col min="16" max="16" width="11.28125" style="0" customWidth="1"/>
    <col min="17" max="17" width="10.8515625" style="0" customWidth="1"/>
    <col min="18" max="18" width="11.140625" style="0" customWidth="1"/>
    <col min="19" max="19" width="11.00390625" style="0" customWidth="1"/>
    <col min="20" max="20" width="11.140625" style="0" customWidth="1"/>
    <col min="21" max="21" width="11.7109375" style="0" customWidth="1"/>
    <col min="22" max="23" width="11.8515625" style="0" bestFit="1" customWidth="1"/>
    <col min="24" max="24" width="10.28125" style="0" customWidth="1"/>
    <col min="25" max="26" width="12.57421875" style="0" bestFit="1" customWidth="1"/>
    <col min="27" max="27" width="11.421875" style="0" customWidth="1"/>
    <col min="28" max="28" width="11.8515625" style="0" bestFit="1" customWidth="1"/>
    <col min="29" max="29" width="12.00390625" style="0" customWidth="1"/>
    <col min="30" max="33" width="10.8515625" style="0" customWidth="1"/>
    <col min="34" max="34" width="11.140625" style="0" customWidth="1"/>
    <col min="35" max="35" width="10.57421875" style="37" customWidth="1"/>
    <col min="36" max="36" width="11.7109375" style="0" bestFit="1" customWidth="1"/>
    <col min="37" max="37" width="12.421875" style="0" bestFit="1" customWidth="1"/>
    <col min="38" max="39" width="11.8515625" style="0" customWidth="1"/>
    <col min="40" max="52" width="11.7109375" style="0" customWidth="1"/>
    <col min="53" max="53" width="11.28125" style="0" customWidth="1"/>
    <col min="54" max="99" width="10.28125" style="0" customWidth="1"/>
    <col min="100" max="100" width="11.140625" style="0" customWidth="1"/>
    <col min="101" max="132" width="10.28125" style="0" customWidth="1"/>
    <col min="133" max="133" width="11.28125" style="0" customWidth="1"/>
    <col min="134" max="134" width="11.421875" style="0" customWidth="1"/>
    <col min="135" max="135" width="11.7109375" style="0" customWidth="1"/>
    <col min="136" max="137" width="10.28125" style="0" customWidth="1"/>
    <col min="138" max="139" width="11.28125" style="0" customWidth="1"/>
    <col min="140" max="140" width="10.28125" style="0" customWidth="1"/>
    <col min="141" max="141" width="11.00390625" style="0" customWidth="1"/>
    <col min="142" max="145" width="10.28125" style="0" customWidth="1"/>
    <col min="146" max="146" width="11.57421875" style="0" customWidth="1"/>
    <col min="147" max="147" width="11.28125" style="0" customWidth="1"/>
    <col min="148" max="148" width="11.421875" style="0" customWidth="1"/>
    <col min="149" max="194" width="10.28125" style="0" customWidth="1"/>
    <col min="195" max="195" width="10.8515625" style="0" customWidth="1"/>
  </cols>
  <sheetData>
    <row r="1" ht="12.75">
      <c r="A1" s="16" t="s">
        <v>231</v>
      </c>
    </row>
    <row r="2" spans="93:97" ht="12.75">
      <c r="CO2" s="16" t="s">
        <v>135</v>
      </c>
      <c r="CP2" s="16"/>
      <c r="CQ2" s="16"/>
      <c r="CR2" s="16"/>
      <c r="CS2" s="16"/>
    </row>
    <row r="3" spans="1:91" s="16" customFormat="1" ht="25.5">
      <c r="A3" s="15"/>
      <c r="B3" s="30" t="s">
        <v>321</v>
      </c>
      <c r="C3" s="30">
        <v>2013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CM3" s="16" t="s">
        <v>136</v>
      </c>
    </row>
    <row r="4" s="16" customFormat="1" ht="12.75">
      <c r="AI4" s="40"/>
    </row>
    <row r="5" spans="1:35" s="16" customFormat="1" ht="12.75">
      <c r="A5" s="16" t="s">
        <v>353</v>
      </c>
      <c r="AI5" s="40"/>
    </row>
    <row r="6" spans="1:35" s="16" customFormat="1" ht="12.75">
      <c r="A6" s="16" t="s">
        <v>139</v>
      </c>
      <c r="AI6" s="40"/>
    </row>
    <row r="7" ht="12.75"/>
    <row r="8" spans="1:204" s="37" customFormat="1" ht="18" customHeight="1" thickBot="1">
      <c r="A8" s="41" t="s">
        <v>0</v>
      </c>
      <c r="B8" s="72" t="s">
        <v>374</v>
      </c>
      <c r="C8" s="72" t="s">
        <v>375</v>
      </c>
      <c r="D8" s="72" t="s">
        <v>376</v>
      </c>
      <c r="E8" s="72" t="s">
        <v>377</v>
      </c>
      <c r="F8" s="72" t="s">
        <v>378</v>
      </c>
      <c r="G8" s="72" t="s">
        <v>379</v>
      </c>
      <c r="H8" s="72" t="s">
        <v>380</v>
      </c>
      <c r="I8" s="72" t="s">
        <v>381</v>
      </c>
      <c r="J8" s="72" t="s">
        <v>382</v>
      </c>
      <c r="K8" s="72" t="s">
        <v>383</v>
      </c>
      <c r="L8" s="72" t="s">
        <v>384</v>
      </c>
      <c r="M8" s="72" t="s">
        <v>385</v>
      </c>
      <c r="N8" s="72" t="s">
        <v>386</v>
      </c>
      <c r="O8" s="72" t="s">
        <v>387</v>
      </c>
      <c r="P8" s="72" t="s">
        <v>388</v>
      </c>
      <c r="Q8" s="72" t="s">
        <v>389</v>
      </c>
      <c r="R8" s="72" t="s">
        <v>390</v>
      </c>
      <c r="S8" s="72" t="s">
        <v>391</v>
      </c>
      <c r="T8" s="72" t="s">
        <v>392</v>
      </c>
      <c r="U8" s="72" t="s">
        <v>393</v>
      </c>
      <c r="V8" s="72" t="s">
        <v>394</v>
      </c>
      <c r="W8" s="72" t="s">
        <v>395</v>
      </c>
      <c r="X8" s="72" t="s">
        <v>396</v>
      </c>
      <c r="Y8" s="72" t="s">
        <v>397</v>
      </c>
      <c r="Z8" s="72" t="s">
        <v>398</v>
      </c>
      <c r="AA8" s="72" t="s">
        <v>399</v>
      </c>
      <c r="AB8" s="72" t="s">
        <v>400</v>
      </c>
      <c r="AC8" s="72" t="s">
        <v>401</v>
      </c>
      <c r="AD8" s="72" t="s">
        <v>402</v>
      </c>
      <c r="AE8" s="72" t="s">
        <v>403</v>
      </c>
      <c r="AF8" s="72" t="s">
        <v>404</v>
      </c>
      <c r="AG8" s="72" t="s">
        <v>405</v>
      </c>
      <c r="AH8" s="72" t="s">
        <v>406</v>
      </c>
      <c r="AI8" s="72" t="s">
        <v>407</v>
      </c>
      <c r="AJ8" s="72" t="s">
        <v>408</v>
      </c>
      <c r="AK8" s="72" t="s">
        <v>409</v>
      </c>
      <c r="AL8" s="72" t="s">
        <v>410</v>
      </c>
      <c r="AM8" s="72" t="s">
        <v>411</v>
      </c>
      <c r="AN8" s="72" t="s">
        <v>412</v>
      </c>
      <c r="AO8" s="72" t="s">
        <v>413</v>
      </c>
      <c r="AP8" s="72" t="s">
        <v>414</v>
      </c>
      <c r="AQ8" s="89" t="s">
        <v>415</v>
      </c>
      <c r="AR8" s="89" t="s">
        <v>416</v>
      </c>
      <c r="AS8" s="89" t="s">
        <v>417</v>
      </c>
      <c r="AT8" s="89" t="s">
        <v>418</v>
      </c>
      <c r="AU8" s="89" t="s">
        <v>419</v>
      </c>
      <c r="AV8" s="89" t="s">
        <v>420</v>
      </c>
      <c r="AW8" s="89" t="s">
        <v>422</v>
      </c>
      <c r="AX8" s="89" t="s">
        <v>421</v>
      </c>
      <c r="AY8" s="89" t="s">
        <v>423</v>
      </c>
      <c r="AZ8" s="89" t="s">
        <v>424</v>
      </c>
      <c r="BA8" s="89" t="s">
        <v>425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5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5"/>
      <c r="GT8" s="35"/>
      <c r="GU8" s="35"/>
      <c r="GV8" s="34"/>
    </row>
    <row r="9" spans="1:204" s="37" customFormat="1" ht="18" customHeight="1">
      <c r="A9" s="23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7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</row>
    <row r="10" spans="1:204" s="37" customFormat="1" ht="18" customHeight="1">
      <c r="A10" s="1">
        <v>0</v>
      </c>
      <c r="B10" s="88">
        <v>297</v>
      </c>
      <c r="C10" s="88">
        <v>592</v>
      </c>
      <c r="D10" s="88">
        <v>653</v>
      </c>
      <c r="E10" s="88">
        <v>467</v>
      </c>
      <c r="F10" s="88">
        <v>555</v>
      </c>
      <c r="G10" s="88">
        <v>539</v>
      </c>
      <c r="H10" s="88">
        <v>457</v>
      </c>
      <c r="I10" s="88">
        <v>416</v>
      </c>
      <c r="J10" s="88">
        <v>450</v>
      </c>
      <c r="K10" s="88">
        <v>446</v>
      </c>
      <c r="L10" s="88">
        <v>426</v>
      </c>
      <c r="M10" s="88">
        <v>431</v>
      </c>
      <c r="N10" s="88">
        <v>345</v>
      </c>
      <c r="O10" s="88">
        <v>367</v>
      </c>
      <c r="P10" s="88">
        <v>468</v>
      </c>
      <c r="Q10" s="88">
        <v>504</v>
      </c>
      <c r="R10" s="88">
        <v>341</v>
      </c>
      <c r="S10" s="88">
        <v>354</v>
      </c>
      <c r="T10" s="88">
        <v>400</v>
      </c>
      <c r="U10" s="88">
        <v>367</v>
      </c>
      <c r="V10" s="88">
        <v>485</v>
      </c>
      <c r="W10" s="88">
        <v>311</v>
      </c>
      <c r="X10" s="88">
        <v>339</v>
      </c>
      <c r="Y10" s="88">
        <v>429</v>
      </c>
      <c r="Z10" s="88">
        <v>419</v>
      </c>
      <c r="AA10" s="88">
        <v>387</v>
      </c>
      <c r="AB10" s="88">
        <v>412</v>
      </c>
      <c r="AC10" s="88">
        <v>440</v>
      </c>
      <c r="AD10" s="88">
        <v>534</v>
      </c>
      <c r="AE10" s="88">
        <v>402</v>
      </c>
      <c r="AF10" s="88">
        <v>416</v>
      </c>
      <c r="AG10" s="88">
        <v>394</v>
      </c>
      <c r="AH10" s="88">
        <v>416</v>
      </c>
      <c r="AI10" s="88">
        <v>406</v>
      </c>
      <c r="AJ10" s="88">
        <v>331</v>
      </c>
      <c r="AK10" s="88">
        <v>309</v>
      </c>
      <c r="AL10" s="88">
        <v>371</v>
      </c>
      <c r="AM10" s="88">
        <v>411</v>
      </c>
      <c r="AN10" s="88">
        <v>409</v>
      </c>
      <c r="AO10" s="88">
        <f>2+3+389+8</f>
        <v>402</v>
      </c>
      <c r="AP10" s="88">
        <v>445</v>
      </c>
      <c r="AQ10" s="86">
        <f>11494-10805</f>
        <v>689</v>
      </c>
      <c r="AR10" s="86">
        <f>11676-10818</f>
        <v>858</v>
      </c>
      <c r="AS10" s="86">
        <f>12536-11972</f>
        <v>564</v>
      </c>
      <c r="AT10" s="86">
        <f>11692-11214</f>
        <v>478</v>
      </c>
      <c r="AU10" s="86">
        <f>10543-10057</f>
        <v>486</v>
      </c>
      <c r="AV10" s="86">
        <v>443</v>
      </c>
      <c r="AW10" s="86">
        <f>7144-6792</f>
        <v>352</v>
      </c>
      <c r="AX10" s="86">
        <f>10307-9799</f>
        <v>508</v>
      </c>
      <c r="AY10" s="86">
        <f>10457-9929</f>
        <v>528</v>
      </c>
      <c r="AZ10" s="86">
        <f>9692-9205</f>
        <v>487</v>
      </c>
      <c r="BA10" s="88">
        <f>7915-7497</f>
        <v>418</v>
      </c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39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30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</row>
    <row r="11" spans="1:204" s="37" customFormat="1" ht="18" customHeight="1">
      <c r="A11" s="4">
        <v>1</v>
      </c>
      <c r="B11" s="88">
        <v>255</v>
      </c>
      <c r="C11" s="88">
        <v>402</v>
      </c>
      <c r="D11" s="88">
        <v>442</v>
      </c>
      <c r="E11" s="88">
        <v>316</v>
      </c>
      <c r="F11" s="88">
        <v>360</v>
      </c>
      <c r="G11" s="88">
        <v>364</v>
      </c>
      <c r="H11" s="88">
        <v>269</v>
      </c>
      <c r="I11" s="88">
        <v>369</v>
      </c>
      <c r="J11" s="88">
        <v>259</v>
      </c>
      <c r="K11" s="88">
        <v>258</v>
      </c>
      <c r="L11" s="88">
        <v>265</v>
      </c>
      <c r="M11" s="88">
        <v>380</v>
      </c>
      <c r="N11" s="88">
        <v>217</v>
      </c>
      <c r="O11" s="88">
        <v>229</v>
      </c>
      <c r="P11" s="88">
        <v>303</v>
      </c>
      <c r="Q11" s="88">
        <v>261</v>
      </c>
      <c r="R11" s="88">
        <v>237</v>
      </c>
      <c r="S11" s="88">
        <v>208</v>
      </c>
      <c r="T11" s="88">
        <v>264</v>
      </c>
      <c r="U11" s="88">
        <v>250</v>
      </c>
      <c r="V11" s="88">
        <v>379</v>
      </c>
      <c r="W11" s="88">
        <v>244</v>
      </c>
      <c r="X11" s="88">
        <v>233</v>
      </c>
      <c r="Y11" s="88">
        <v>437</v>
      </c>
      <c r="Z11" s="88">
        <v>352</v>
      </c>
      <c r="AA11" s="88">
        <v>235</v>
      </c>
      <c r="AB11" s="88">
        <v>272</v>
      </c>
      <c r="AC11" s="88">
        <v>330</v>
      </c>
      <c r="AD11" s="88">
        <v>279</v>
      </c>
      <c r="AE11" s="88">
        <v>275</v>
      </c>
      <c r="AF11" s="88">
        <v>266</v>
      </c>
      <c r="AG11" s="88">
        <v>264</v>
      </c>
      <c r="AH11" s="88">
        <v>247</v>
      </c>
      <c r="AI11" s="88">
        <v>285</v>
      </c>
      <c r="AJ11" s="88">
        <v>281</v>
      </c>
      <c r="AK11" s="88">
        <v>223</v>
      </c>
      <c r="AL11" s="88">
        <v>309</v>
      </c>
      <c r="AM11" s="88">
        <f>61+225</f>
        <v>286</v>
      </c>
      <c r="AN11" s="88">
        <v>271</v>
      </c>
      <c r="AO11" s="88">
        <f>84+256</f>
        <v>340</v>
      </c>
      <c r="AP11" s="88">
        <v>421</v>
      </c>
      <c r="AQ11" s="86">
        <v>201</v>
      </c>
      <c r="AR11" s="86">
        <v>210</v>
      </c>
      <c r="AS11" s="86">
        <v>254</v>
      </c>
      <c r="AT11" s="86">
        <v>244</v>
      </c>
      <c r="AU11" s="86">
        <v>203</v>
      </c>
      <c r="AV11" s="86">
        <v>195</v>
      </c>
      <c r="AW11" s="86">
        <v>124</v>
      </c>
      <c r="AX11" s="86">
        <v>171</v>
      </c>
      <c r="AY11" s="86">
        <v>164</v>
      </c>
      <c r="AZ11" s="86">
        <v>172</v>
      </c>
      <c r="BA11" s="88">
        <v>119</v>
      </c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</row>
    <row r="12" spans="1:204" s="37" customFormat="1" ht="18" customHeight="1">
      <c r="A12" s="4">
        <v>2</v>
      </c>
      <c r="B12" s="88">
        <v>121</v>
      </c>
      <c r="C12" s="88">
        <v>230</v>
      </c>
      <c r="D12" s="88">
        <v>211</v>
      </c>
      <c r="E12" s="88">
        <v>160</v>
      </c>
      <c r="F12" s="88">
        <v>183</v>
      </c>
      <c r="G12" s="88">
        <v>176</v>
      </c>
      <c r="H12" s="88">
        <v>147</v>
      </c>
      <c r="I12" s="88">
        <v>113</v>
      </c>
      <c r="J12" s="88">
        <v>115</v>
      </c>
      <c r="K12" s="88">
        <v>125</v>
      </c>
      <c r="L12" s="88">
        <v>101</v>
      </c>
      <c r="M12" s="88">
        <v>104</v>
      </c>
      <c r="N12" s="88">
        <v>78</v>
      </c>
      <c r="O12" s="88">
        <v>99</v>
      </c>
      <c r="P12" s="88">
        <v>149</v>
      </c>
      <c r="Q12" s="88">
        <v>122</v>
      </c>
      <c r="R12" s="88">
        <v>122</v>
      </c>
      <c r="S12" s="88">
        <v>103</v>
      </c>
      <c r="T12" s="88">
        <v>103</v>
      </c>
      <c r="U12" s="88">
        <v>117</v>
      </c>
      <c r="V12" s="88">
        <v>121</v>
      </c>
      <c r="W12" s="88">
        <v>96</v>
      </c>
      <c r="X12" s="88">
        <v>139</v>
      </c>
      <c r="Y12" s="88">
        <v>159</v>
      </c>
      <c r="Z12" s="88">
        <v>142</v>
      </c>
      <c r="AA12" s="88">
        <v>106</v>
      </c>
      <c r="AB12" s="88">
        <v>112</v>
      </c>
      <c r="AC12" s="88">
        <v>142</v>
      </c>
      <c r="AD12" s="88">
        <v>146</v>
      </c>
      <c r="AE12" s="88">
        <v>149</v>
      </c>
      <c r="AF12" s="88">
        <v>111</v>
      </c>
      <c r="AG12" s="88">
        <v>130</v>
      </c>
      <c r="AH12" s="88">
        <v>123</v>
      </c>
      <c r="AI12" s="88">
        <v>124</v>
      </c>
      <c r="AJ12" s="88">
        <v>114</v>
      </c>
      <c r="AK12" s="88">
        <v>91</v>
      </c>
      <c r="AL12" s="88">
        <v>175</v>
      </c>
      <c r="AM12" s="88">
        <f>61+11+109</f>
        <v>181</v>
      </c>
      <c r="AN12" s="88">
        <v>164</v>
      </c>
      <c r="AO12" s="88">
        <f>66+28+148</f>
        <v>242</v>
      </c>
      <c r="AP12" s="88">
        <v>270</v>
      </c>
      <c r="AQ12" s="86">
        <v>119</v>
      </c>
      <c r="AR12" s="86">
        <v>127</v>
      </c>
      <c r="AS12" s="86">
        <v>141</v>
      </c>
      <c r="AT12" s="86">
        <v>178</v>
      </c>
      <c r="AU12" s="86">
        <v>142</v>
      </c>
      <c r="AV12" s="86">
        <v>137</v>
      </c>
      <c r="AW12" s="86">
        <v>85</v>
      </c>
      <c r="AX12" s="86">
        <v>157</v>
      </c>
      <c r="AY12" s="86">
        <v>136</v>
      </c>
      <c r="AZ12" s="86">
        <v>125</v>
      </c>
      <c r="BA12" s="88">
        <v>68</v>
      </c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</row>
    <row r="13" spans="1:204" s="37" customFormat="1" ht="18" customHeight="1">
      <c r="A13" s="4">
        <v>3</v>
      </c>
      <c r="B13" s="88">
        <v>75</v>
      </c>
      <c r="C13" s="88">
        <v>123</v>
      </c>
      <c r="D13" s="88">
        <v>82</v>
      </c>
      <c r="E13" s="88">
        <v>62</v>
      </c>
      <c r="F13" s="88">
        <v>66</v>
      </c>
      <c r="G13" s="88">
        <v>74</v>
      </c>
      <c r="H13" s="88">
        <v>53</v>
      </c>
      <c r="I13" s="88">
        <v>41</v>
      </c>
      <c r="J13" s="88">
        <v>42</v>
      </c>
      <c r="K13" s="88">
        <v>53</v>
      </c>
      <c r="L13" s="88">
        <v>57</v>
      </c>
      <c r="M13" s="88">
        <v>40</v>
      </c>
      <c r="N13" s="88">
        <v>63</v>
      </c>
      <c r="O13" s="88">
        <v>41</v>
      </c>
      <c r="P13" s="88">
        <v>48</v>
      </c>
      <c r="Q13" s="88">
        <v>42</v>
      </c>
      <c r="R13" s="88">
        <v>49</v>
      </c>
      <c r="S13" s="88">
        <v>33</v>
      </c>
      <c r="T13" s="88">
        <v>48</v>
      </c>
      <c r="U13" s="88">
        <v>47</v>
      </c>
      <c r="V13" s="88">
        <v>36</v>
      </c>
      <c r="W13" s="88">
        <v>45</v>
      </c>
      <c r="X13" s="88">
        <v>103</v>
      </c>
      <c r="Y13" s="88">
        <v>82</v>
      </c>
      <c r="Z13" s="88">
        <v>53</v>
      </c>
      <c r="AA13" s="88">
        <v>48</v>
      </c>
      <c r="AB13" s="88">
        <v>48</v>
      </c>
      <c r="AC13" s="88">
        <v>57</v>
      </c>
      <c r="AD13" s="88">
        <v>63</v>
      </c>
      <c r="AE13" s="88">
        <v>61</v>
      </c>
      <c r="AF13" s="88">
        <v>45</v>
      </c>
      <c r="AG13" s="88">
        <v>54</v>
      </c>
      <c r="AH13" s="88">
        <v>81</v>
      </c>
      <c r="AI13" s="88">
        <v>73</v>
      </c>
      <c r="AJ13" s="88">
        <v>52</v>
      </c>
      <c r="AK13" s="88">
        <v>33</v>
      </c>
      <c r="AL13" s="88">
        <v>60</v>
      </c>
      <c r="AM13" s="88">
        <f>27+34</f>
        <v>61</v>
      </c>
      <c r="AN13" s="88">
        <v>48</v>
      </c>
      <c r="AO13" s="88">
        <f>31+37</f>
        <v>68</v>
      </c>
      <c r="AP13" s="88">
        <v>57</v>
      </c>
      <c r="AQ13" s="86">
        <v>49</v>
      </c>
      <c r="AR13" s="86">
        <v>53</v>
      </c>
      <c r="AS13" s="86">
        <v>67</v>
      </c>
      <c r="AT13" s="86">
        <v>59</v>
      </c>
      <c r="AU13" s="86">
        <v>57</v>
      </c>
      <c r="AV13" s="86">
        <v>42</v>
      </c>
      <c r="AW13" s="86">
        <v>36</v>
      </c>
      <c r="AX13" s="86">
        <v>43</v>
      </c>
      <c r="AY13" s="86">
        <v>65</v>
      </c>
      <c r="AZ13" s="86">
        <v>32</v>
      </c>
      <c r="BA13" s="88">
        <v>37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</row>
    <row r="14" spans="1:204" s="37" customFormat="1" ht="18" customHeight="1">
      <c r="A14" s="4">
        <v>4</v>
      </c>
      <c r="B14" s="88">
        <v>129</v>
      </c>
      <c r="C14" s="88">
        <v>238</v>
      </c>
      <c r="D14" s="88">
        <v>263</v>
      </c>
      <c r="E14" s="88">
        <v>169</v>
      </c>
      <c r="F14" s="88">
        <v>184</v>
      </c>
      <c r="G14" s="88">
        <v>180</v>
      </c>
      <c r="H14" s="88">
        <v>142</v>
      </c>
      <c r="I14" s="88">
        <v>128</v>
      </c>
      <c r="J14" s="88">
        <v>127</v>
      </c>
      <c r="K14" s="88">
        <v>106</v>
      </c>
      <c r="L14" s="88">
        <v>101</v>
      </c>
      <c r="M14" s="88">
        <v>101</v>
      </c>
      <c r="N14" s="88">
        <v>88</v>
      </c>
      <c r="O14" s="88">
        <v>92</v>
      </c>
      <c r="P14" s="88">
        <v>134</v>
      </c>
      <c r="Q14" s="88">
        <v>121</v>
      </c>
      <c r="R14" s="88">
        <v>126</v>
      </c>
      <c r="S14" s="88">
        <v>110</v>
      </c>
      <c r="T14" s="88">
        <v>97</v>
      </c>
      <c r="U14" s="88">
        <v>112</v>
      </c>
      <c r="V14" s="88">
        <v>122</v>
      </c>
      <c r="W14" s="88">
        <v>96</v>
      </c>
      <c r="X14" s="88">
        <v>117</v>
      </c>
      <c r="Y14" s="88">
        <v>155</v>
      </c>
      <c r="Z14" s="88">
        <v>120</v>
      </c>
      <c r="AA14" s="88">
        <v>106</v>
      </c>
      <c r="AB14" s="88">
        <v>115</v>
      </c>
      <c r="AC14" s="88">
        <v>136</v>
      </c>
      <c r="AD14" s="88">
        <v>128</v>
      </c>
      <c r="AE14" s="88">
        <v>146</v>
      </c>
      <c r="AF14" s="88">
        <v>153</v>
      </c>
      <c r="AG14" s="88">
        <v>129</v>
      </c>
      <c r="AH14" s="88">
        <v>138</v>
      </c>
      <c r="AI14" s="88">
        <v>148</v>
      </c>
      <c r="AJ14" s="88">
        <v>145</v>
      </c>
      <c r="AK14" s="88">
        <v>119</v>
      </c>
      <c r="AL14" s="88">
        <v>199</v>
      </c>
      <c r="AM14" s="88">
        <v>199</v>
      </c>
      <c r="AN14" s="88">
        <v>159</v>
      </c>
      <c r="AO14" s="88">
        <v>205</v>
      </c>
      <c r="AP14" s="88">
        <v>216</v>
      </c>
      <c r="AQ14" s="86">
        <v>125</v>
      </c>
      <c r="AR14" s="86">
        <v>171</v>
      </c>
      <c r="AS14" s="86">
        <v>211</v>
      </c>
      <c r="AT14" s="86">
        <v>208</v>
      </c>
      <c r="AU14" s="86">
        <v>233</v>
      </c>
      <c r="AV14" s="86">
        <v>194</v>
      </c>
      <c r="AW14" s="86">
        <v>148</v>
      </c>
      <c r="AX14" s="86">
        <v>265</v>
      </c>
      <c r="AY14" s="86">
        <v>177</v>
      </c>
      <c r="AZ14" s="86">
        <v>144</v>
      </c>
      <c r="BA14" s="88">
        <v>93</v>
      </c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</row>
    <row r="15" spans="1:204" s="37" customFormat="1" ht="18" customHeight="1">
      <c r="A15" s="4">
        <v>5</v>
      </c>
      <c r="B15" s="88">
        <v>146</v>
      </c>
      <c r="C15" s="88">
        <v>264</v>
      </c>
      <c r="D15" s="88">
        <v>258</v>
      </c>
      <c r="E15" s="88">
        <v>210</v>
      </c>
      <c r="F15" s="88">
        <v>247</v>
      </c>
      <c r="G15" s="88">
        <v>258</v>
      </c>
      <c r="H15" s="88">
        <v>195</v>
      </c>
      <c r="I15" s="88">
        <v>210</v>
      </c>
      <c r="J15" s="88">
        <v>147</v>
      </c>
      <c r="K15" s="88">
        <v>155</v>
      </c>
      <c r="L15" s="88">
        <v>207</v>
      </c>
      <c r="M15" s="88">
        <v>165</v>
      </c>
      <c r="N15" s="88">
        <v>140</v>
      </c>
      <c r="O15" s="88">
        <v>150</v>
      </c>
      <c r="P15" s="88">
        <v>243</v>
      </c>
      <c r="Q15" s="88">
        <v>213</v>
      </c>
      <c r="R15" s="88">
        <v>182</v>
      </c>
      <c r="S15" s="88">
        <v>161</v>
      </c>
      <c r="T15" s="88">
        <v>266</v>
      </c>
      <c r="U15" s="88">
        <v>269</v>
      </c>
      <c r="V15" s="88">
        <v>231</v>
      </c>
      <c r="W15" s="88">
        <v>158</v>
      </c>
      <c r="X15" s="88">
        <v>198</v>
      </c>
      <c r="Y15" s="88">
        <v>237</v>
      </c>
      <c r="Z15" s="88">
        <v>193</v>
      </c>
      <c r="AA15" s="88">
        <v>177</v>
      </c>
      <c r="AB15" s="88">
        <v>218</v>
      </c>
      <c r="AC15" s="88">
        <v>240</v>
      </c>
      <c r="AD15" s="88">
        <v>220</v>
      </c>
      <c r="AE15" s="88">
        <v>185</v>
      </c>
      <c r="AF15" s="88">
        <v>215</v>
      </c>
      <c r="AG15" s="88">
        <v>188</v>
      </c>
      <c r="AH15" s="88">
        <v>188</v>
      </c>
      <c r="AI15" s="88">
        <v>174</v>
      </c>
      <c r="AJ15" s="88">
        <v>175</v>
      </c>
      <c r="AK15" s="88">
        <v>165</v>
      </c>
      <c r="AL15" s="88">
        <v>167</v>
      </c>
      <c r="AM15" s="88">
        <f>15+28+147</f>
        <v>190</v>
      </c>
      <c r="AN15" s="88">
        <v>166</v>
      </c>
      <c r="AO15" s="88">
        <f>27+20+157</f>
        <v>204</v>
      </c>
      <c r="AP15" s="88">
        <v>260</v>
      </c>
      <c r="AQ15" s="86">
        <v>169</v>
      </c>
      <c r="AR15" s="86">
        <v>192</v>
      </c>
      <c r="AS15" s="86">
        <v>209</v>
      </c>
      <c r="AT15" s="86">
        <v>197</v>
      </c>
      <c r="AU15" s="86">
        <v>156</v>
      </c>
      <c r="AV15" s="86">
        <v>171</v>
      </c>
      <c r="AW15" s="86">
        <v>92</v>
      </c>
      <c r="AX15" s="86">
        <v>213</v>
      </c>
      <c r="AY15" s="86">
        <v>219</v>
      </c>
      <c r="AZ15" s="86">
        <v>190</v>
      </c>
      <c r="BA15" s="88">
        <v>208</v>
      </c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</row>
    <row r="16" spans="1:204" s="37" customFormat="1" ht="18" customHeight="1">
      <c r="A16" s="4">
        <v>6</v>
      </c>
      <c r="B16" s="88">
        <v>61</v>
      </c>
      <c r="C16" s="88">
        <v>88</v>
      </c>
      <c r="D16" s="88">
        <v>92</v>
      </c>
      <c r="E16" s="88">
        <v>79</v>
      </c>
      <c r="F16" s="88">
        <v>83</v>
      </c>
      <c r="G16" s="88">
        <v>70</v>
      </c>
      <c r="H16" s="88">
        <v>77</v>
      </c>
      <c r="I16" s="88">
        <v>51</v>
      </c>
      <c r="J16" s="88">
        <v>66</v>
      </c>
      <c r="K16" s="88">
        <v>56</v>
      </c>
      <c r="L16" s="88">
        <v>52</v>
      </c>
      <c r="M16" s="88">
        <v>54</v>
      </c>
      <c r="N16" s="88">
        <v>56</v>
      </c>
      <c r="O16" s="88">
        <v>60</v>
      </c>
      <c r="P16" s="88">
        <v>70</v>
      </c>
      <c r="Q16" s="88">
        <v>67</v>
      </c>
      <c r="R16" s="88">
        <v>48</v>
      </c>
      <c r="S16" s="88">
        <v>46</v>
      </c>
      <c r="T16" s="88">
        <v>54</v>
      </c>
      <c r="U16" s="88">
        <v>55</v>
      </c>
      <c r="V16" s="88">
        <v>72</v>
      </c>
      <c r="W16" s="88">
        <v>41</v>
      </c>
      <c r="X16" s="88">
        <v>67</v>
      </c>
      <c r="Y16" s="88">
        <v>72</v>
      </c>
      <c r="Z16" s="88">
        <v>61</v>
      </c>
      <c r="AA16" s="88">
        <v>38</v>
      </c>
      <c r="AB16" s="88">
        <v>73</v>
      </c>
      <c r="AC16" s="88">
        <v>70</v>
      </c>
      <c r="AD16" s="88">
        <v>67</v>
      </c>
      <c r="AE16" s="88">
        <v>56</v>
      </c>
      <c r="AF16" s="88">
        <v>58</v>
      </c>
      <c r="AG16" s="88">
        <v>50</v>
      </c>
      <c r="AH16" s="88">
        <v>72</v>
      </c>
      <c r="AI16" s="88">
        <v>60</v>
      </c>
      <c r="AJ16" s="88">
        <v>54</v>
      </c>
      <c r="AK16" s="88">
        <v>46</v>
      </c>
      <c r="AL16" s="88">
        <v>61</v>
      </c>
      <c r="AM16" s="88">
        <f>6+7+4+18+26+28</f>
        <v>89</v>
      </c>
      <c r="AN16" s="88">
        <v>45</v>
      </c>
      <c r="AO16" s="88">
        <f>2+5+13+13+19+23</f>
        <v>75</v>
      </c>
      <c r="AP16" s="88">
        <v>129</v>
      </c>
      <c r="AQ16" s="86">
        <v>65</v>
      </c>
      <c r="AR16" s="86">
        <v>53</v>
      </c>
      <c r="AS16" s="86">
        <v>67</v>
      </c>
      <c r="AT16" s="86">
        <v>64</v>
      </c>
      <c r="AU16" s="86">
        <v>57</v>
      </c>
      <c r="AV16" s="86">
        <v>73</v>
      </c>
      <c r="AW16" s="86">
        <v>32</v>
      </c>
      <c r="AX16" s="86">
        <v>52</v>
      </c>
      <c r="AY16" s="86">
        <v>53</v>
      </c>
      <c r="AZ16" s="86">
        <v>43</v>
      </c>
      <c r="BA16" s="88">
        <v>34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</row>
    <row r="17" spans="1:204" s="37" customFormat="1" ht="18" customHeight="1">
      <c r="A17" s="4">
        <v>7</v>
      </c>
      <c r="B17" s="88">
        <v>39</v>
      </c>
      <c r="C17" s="88">
        <v>80</v>
      </c>
      <c r="D17" s="88">
        <v>82</v>
      </c>
      <c r="E17" s="88">
        <v>62</v>
      </c>
      <c r="F17" s="88">
        <v>69</v>
      </c>
      <c r="G17" s="88">
        <v>82</v>
      </c>
      <c r="H17" s="88">
        <v>63</v>
      </c>
      <c r="I17" s="88">
        <v>61</v>
      </c>
      <c r="J17" s="88">
        <v>54</v>
      </c>
      <c r="K17" s="88">
        <v>69</v>
      </c>
      <c r="L17" s="88">
        <v>65</v>
      </c>
      <c r="M17" s="88">
        <v>55</v>
      </c>
      <c r="N17" s="88">
        <v>44</v>
      </c>
      <c r="O17" s="88">
        <v>63</v>
      </c>
      <c r="P17" s="88">
        <v>64</v>
      </c>
      <c r="Q17" s="88">
        <v>70</v>
      </c>
      <c r="R17" s="88">
        <v>54</v>
      </c>
      <c r="S17" s="88">
        <v>55</v>
      </c>
      <c r="T17" s="88">
        <v>44</v>
      </c>
      <c r="U17" s="88">
        <v>62</v>
      </c>
      <c r="V17" s="88">
        <v>62</v>
      </c>
      <c r="W17" s="88">
        <v>44</v>
      </c>
      <c r="X17" s="88">
        <v>58</v>
      </c>
      <c r="Y17" s="88">
        <v>94</v>
      </c>
      <c r="Z17" s="88">
        <v>77</v>
      </c>
      <c r="AA17" s="88">
        <v>58</v>
      </c>
      <c r="AB17" s="88">
        <v>72</v>
      </c>
      <c r="AC17" s="88">
        <v>81</v>
      </c>
      <c r="AD17" s="88">
        <v>64</v>
      </c>
      <c r="AE17" s="88">
        <v>71</v>
      </c>
      <c r="AF17" s="88">
        <v>82</v>
      </c>
      <c r="AG17" s="88">
        <v>57</v>
      </c>
      <c r="AH17" s="88">
        <v>66</v>
      </c>
      <c r="AI17" s="88">
        <v>56</v>
      </c>
      <c r="AJ17" s="88">
        <v>79</v>
      </c>
      <c r="AK17" s="88">
        <v>40</v>
      </c>
      <c r="AL17" s="88">
        <v>58</v>
      </c>
      <c r="AM17" s="88">
        <f>56+14</f>
        <v>70</v>
      </c>
      <c r="AN17" s="88">
        <v>68</v>
      </c>
      <c r="AO17" s="88">
        <f>61+14</f>
        <v>75</v>
      </c>
      <c r="AP17" s="88">
        <v>73</v>
      </c>
      <c r="AQ17" s="86">
        <v>45</v>
      </c>
      <c r="AR17" s="86">
        <v>66</v>
      </c>
      <c r="AS17" s="86">
        <v>78</v>
      </c>
      <c r="AT17" s="86">
        <v>54</v>
      </c>
      <c r="AU17" s="86">
        <v>55</v>
      </c>
      <c r="AV17" s="86">
        <v>48</v>
      </c>
      <c r="AW17" s="86">
        <v>35</v>
      </c>
      <c r="AX17" s="86">
        <v>46</v>
      </c>
      <c r="AY17" s="86">
        <v>50</v>
      </c>
      <c r="AZ17" s="86">
        <v>42</v>
      </c>
      <c r="BA17" s="88">
        <v>38</v>
      </c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</row>
    <row r="18" spans="1:204" s="37" customFormat="1" ht="18" customHeight="1">
      <c r="A18" s="4">
        <v>8</v>
      </c>
      <c r="B18" s="88">
        <v>763</v>
      </c>
      <c r="C18" s="88">
        <v>1488</v>
      </c>
      <c r="D18" s="88">
        <v>1487</v>
      </c>
      <c r="E18" s="88">
        <v>1166</v>
      </c>
      <c r="F18" s="88">
        <v>1295</v>
      </c>
      <c r="G18" s="88">
        <v>1273</v>
      </c>
      <c r="H18" s="88">
        <v>1126</v>
      </c>
      <c r="I18" s="88">
        <v>1000</v>
      </c>
      <c r="J18" s="88">
        <v>954</v>
      </c>
      <c r="K18" s="88">
        <v>1044</v>
      </c>
      <c r="L18" s="88">
        <v>1038</v>
      </c>
      <c r="M18" s="88">
        <v>981</v>
      </c>
      <c r="N18" s="88">
        <v>1433</v>
      </c>
      <c r="O18" s="88">
        <v>1090</v>
      </c>
      <c r="P18" s="88">
        <v>1244</v>
      </c>
      <c r="Q18" s="88">
        <v>1129</v>
      </c>
      <c r="R18" s="88">
        <v>925</v>
      </c>
      <c r="S18" s="88">
        <v>921</v>
      </c>
      <c r="T18" s="88">
        <v>970</v>
      </c>
      <c r="U18" s="88">
        <v>945</v>
      </c>
      <c r="V18" s="88">
        <v>1025</v>
      </c>
      <c r="W18" s="88">
        <v>813</v>
      </c>
      <c r="X18" s="88">
        <v>979</v>
      </c>
      <c r="Y18" s="88">
        <v>1949</v>
      </c>
      <c r="Z18" s="88">
        <v>1551</v>
      </c>
      <c r="AA18" s="88">
        <v>1182</v>
      </c>
      <c r="AB18" s="88">
        <v>1089</v>
      </c>
      <c r="AC18" s="88">
        <v>1370</v>
      </c>
      <c r="AD18" s="88">
        <v>1212</v>
      </c>
      <c r="AE18" s="88">
        <v>1089</v>
      </c>
      <c r="AF18" s="88">
        <v>1169</v>
      </c>
      <c r="AG18" s="88">
        <v>1091</v>
      </c>
      <c r="AH18" s="88">
        <v>1029</v>
      </c>
      <c r="AI18" s="88">
        <v>968</v>
      </c>
      <c r="AJ18" s="88">
        <v>869</v>
      </c>
      <c r="AK18" s="88">
        <v>786</v>
      </c>
      <c r="AL18" s="88">
        <v>1113</v>
      </c>
      <c r="AM18" s="88">
        <f>60+237+136+288+196+29+60</f>
        <v>1006</v>
      </c>
      <c r="AN18" s="88">
        <v>964</v>
      </c>
      <c r="AO18" s="88">
        <f>50+264+130+343+251+58+89</f>
        <v>1185</v>
      </c>
      <c r="AP18" s="88">
        <v>1325</v>
      </c>
      <c r="AQ18" s="86">
        <v>843</v>
      </c>
      <c r="AR18" s="86">
        <v>857</v>
      </c>
      <c r="AS18" s="86">
        <v>944</v>
      </c>
      <c r="AT18" s="86">
        <v>900</v>
      </c>
      <c r="AU18" s="86">
        <v>873</v>
      </c>
      <c r="AV18" s="86">
        <v>757</v>
      </c>
      <c r="AW18" s="86">
        <v>491</v>
      </c>
      <c r="AX18" s="86">
        <v>814</v>
      </c>
      <c r="AY18" s="86">
        <v>747</v>
      </c>
      <c r="AZ18" s="86">
        <v>831</v>
      </c>
      <c r="BA18" s="88">
        <v>629</v>
      </c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</row>
    <row r="19" spans="1:204" s="37" customFormat="1" ht="18" customHeight="1">
      <c r="A19" s="4">
        <v>9</v>
      </c>
      <c r="B19" s="88">
        <v>88</v>
      </c>
      <c r="C19" s="88">
        <v>175</v>
      </c>
      <c r="D19" s="88">
        <v>203</v>
      </c>
      <c r="E19" s="88">
        <v>120</v>
      </c>
      <c r="F19" s="88">
        <v>174</v>
      </c>
      <c r="G19" s="88">
        <v>152</v>
      </c>
      <c r="H19" s="88">
        <v>149</v>
      </c>
      <c r="I19" s="88">
        <v>131</v>
      </c>
      <c r="J19" s="88">
        <v>131</v>
      </c>
      <c r="K19" s="88">
        <v>119</v>
      </c>
      <c r="L19" s="88">
        <v>120</v>
      </c>
      <c r="M19" s="88">
        <v>131</v>
      </c>
      <c r="N19" s="88">
        <v>122</v>
      </c>
      <c r="O19" s="88">
        <v>127</v>
      </c>
      <c r="P19" s="88">
        <v>160</v>
      </c>
      <c r="Q19" s="88">
        <v>151</v>
      </c>
      <c r="R19" s="88">
        <v>119</v>
      </c>
      <c r="S19" s="88">
        <v>115</v>
      </c>
      <c r="T19" s="88">
        <v>164</v>
      </c>
      <c r="U19" s="88">
        <v>133</v>
      </c>
      <c r="V19" s="88">
        <v>161</v>
      </c>
      <c r="W19" s="88">
        <v>100</v>
      </c>
      <c r="X19" s="88">
        <v>110</v>
      </c>
      <c r="Y19" s="88">
        <v>176</v>
      </c>
      <c r="Z19" s="88">
        <v>109</v>
      </c>
      <c r="AA19" s="88">
        <v>120</v>
      </c>
      <c r="AB19" s="88">
        <v>170</v>
      </c>
      <c r="AC19" s="88">
        <v>161</v>
      </c>
      <c r="AD19" s="88">
        <v>156</v>
      </c>
      <c r="AE19" s="88">
        <v>137</v>
      </c>
      <c r="AF19" s="88">
        <v>143</v>
      </c>
      <c r="AG19" s="88">
        <v>121</v>
      </c>
      <c r="AH19" s="88">
        <v>132</v>
      </c>
      <c r="AI19" s="88">
        <v>123</v>
      </c>
      <c r="AJ19" s="88">
        <v>125</v>
      </c>
      <c r="AK19" s="88">
        <v>109</v>
      </c>
      <c r="AL19" s="88">
        <v>154</v>
      </c>
      <c r="AM19" s="88">
        <f>111+29</f>
        <v>140</v>
      </c>
      <c r="AN19" s="88">
        <v>131</v>
      </c>
      <c r="AO19" s="88">
        <f>123+21</f>
        <v>144</v>
      </c>
      <c r="AP19" s="88">
        <v>157</v>
      </c>
      <c r="AQ19" s="86">
        <v>125</v>
      </c>
      <c r="AR19" s="86">
        <v>110</v>
      </c>
      <c r="AS19" s="86">
        <v>138</v>
      </c>
      <c r="AT19" s="86">
        <v>106</v>
      </c>
      <c r="AU19" s="86">
        <v>103</v>
      </c>
      <c r="AV19" s="86">
        <v>94</v>
      </c>
      <c r="AW19" s="86">
        <v>54</v>
      </c>
      <c r="AX19" s="86">
        <v>109</v>
      </c>
      <c r="AY19" s="86">
        <v>104</v>
      </c>
      <c r="AZ19" s="86">
        <v>96</v>
      </c>
      <c r="BA19" s="88">
        <v>60</v>
      </c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</row>
    <row r="20" spans="1:204" s="37" customFormat="1" ht="18" customHeight="1">
      <c r="A20" s="4">
        <v>10</v>
      </c>
      <c r="B20" s="88">
        <v>221</v>
      </c>
      <c r="C20" s="88">
        <v>383</v>
      </c>
      <c r="D20" s="88">
        <v>365</v>
      </c>
      <c r="E20" s="88">
        <v>293</v>
      </c>
      <c r="F20" s="88">
        <v>372</v>
      </c>
      <c r="G20" s="88">
        <v>309</v>
      </c>
      <c r="H20" s="88">
        <v>298</v>
      </c>
      <c r="I20" s="88">
        <v>291</v>
      </c>
      <c r="J20" s="88">
        <v>301</v>
      </c>
      <c r="K20" s="88">
        <v>264</v>
      </c>
      <c r="L20" s="88">
        <v>292</v>
      </c>
      <c r="M20" s="88">
        <v>265</v>
      </c>
      <c r="N20" s="88">
        <v>254</v>
      </c>
      <c r="O20" s="88">
        <v>282</v>
      </c>
      <c r="P20" s="88">
        <v>361</v>
      </c>
      <c r="Q20" s="88">
        <v>308</v>
      </c>
      <c r="R20" s="88">
        <v>277</v>
      </c>
      <c r="S20" s="88">
        <v>277</v>
      </c>
      <c r="T20" s="88">
        <v>279</v>
      </c>
      <c r="U20" s="88">
        <v>286</v>
      </c>
      <c r="V20" s="88">
        <v>287</v>
      </c>
      <c r="W20" s="88">
        <v>241</v>
      </c>
      <c r="X20" s="88">
        <v>236</v>
      </c>
      <c r="Y20" s="88">
        <v>328</v>
      </c>
      <c r="Z20" s="88">
        <v>295</v>
      </c>
      <c r="AA20" s="88">
        <v>253</v>
      </c>
      <c r="AB20" s="88">
        <v>360</v>
      </c>
      <c r="AC20" s="88">
        <v>378</v>
      </c>
      <c r="AD20" s="88">
        <v>353</v>
      </c>
      <c r="AE20" s="88">
        <v>257</v>
      </c>
      <c r="AF20" s="88">
        <v>333</v>
      </c>
      <c r="AG20" s="88">
        <v>257</v>
      </c>
      <c r="AH20" s="88">
        <v>287</v>
      </c>
      <c r="AI20" s="88">
        <v>240</v>
      </c>
      <c r="AJ20" s="88">
        <v>231</v>
      </c>
      <c r="AK20" s="88">
        <v>190</v>
      </c>
      <c r="AL20" s="88">
        <v>278</v>
      </c>
      <c r="AM20" s="88">
        <f>69+27+184</f>
        <v>280</v>
      </c>
      <c r="AN20" s="88">
        <v>253</v>
      </c>
      <c r="AO20" s="88">
        <f>83+20+201</f>
        <v>304</v>
      </c>
      <c r="AP20" s="88">
        <v>225</v>
      </c>
      <c r="AQ20" s="86">
        <v>225</v>
      </c>
      <c r="AR20" s="86">
        <v>245</v>
      </c>
      <c r="AS20" s="86">
        <v>244</v>
      </c>
      <c r="AT20" s="86">
        <v>293</v>
      </c>
      <c r="AU20" s="86">
        <v>242</v>
      </c>
      <c r="AV20" s="86">
        <v>228</v>
      </c>
      <c r="AW20" s="86">
        <v>149</v>
      </c>
      <c r="AX20" s="86">
        <v>237</v>
      </c>
      <c r="AY20" s="86">
        <v>213</v>
      </c>
      <c r="AZ20" s="86">
        <v>194</v>
      </c>
      <c r="BA20" s="88">
        <v>204</v>
      </c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</row>
    <row r="21" spans="1:204" s="37" customFormat="1" ht="18" customHeight="1">
      <c r="A21" s="4">
        <v>11</v>
      </c>
      <c r="B21" s="88">
        <v>333</v>
      </c>
      <c r="C21" s="88">
        <v>574</v>
      </c>
      <c r="D21" s="88">
        <v>555</v>
      </c>
      <c r="E21" s="88">
        <v>447</v>
      </c>
      <c r="F21" s="88">
        <v>471</v>
      </c>
      <c r="G21" s="88">
        <v>492</v>
      </c>
      <c r="H21" s="88">
        <v>424</v>
      </c>
      <c r="I21" s="88">
        <v>382</v>
      </c>
      <c r="J21" s="88">
        <v>362</v>
      </c>
      <c r="K21" s="88">
        <v>418</v>
      </c>
      <c r="L21" s="88">
        <v>375</v>
      </c>
      <c r="M21" s="88">
        <v>443</v>
      </c>
      <c r="N21" s="88">
        <v>332</v>
      </c>
      <c r="O21" s="88">
        <v>415</v>
      </c>
      <c r="P21" s="88">
        <v>466</v>
      </c>
      <c r="Q21" s="88">
        <v>429</v>
      </c>
      <c r="R21" s="88">
        <v>346</v>
      </c>
      <c r="S21" s="88">
        <v>354</v>
      </c>
      <c r="T21" s="88">
        <v>376</v>
      </c>
      <c r="U21" s="88">
        <v>440</v>
      </c>
      <c r="V21" s="88">
        <v>465</v>
      </c>
      <c r="W21" s="88">
        <v>324</v>
      </c>
      <c r="X21" s="88">
        <v>385</v>
      </c>
      <c r="Y21" s="88">
        <v>507</v>
      </c>
      <c r="Z21" s="88">
        <v>418</v>
      </c>
      <c r="AA21" s="88">
        <v>337</v>
      </c>
      <c r="AB21" s="88">
        <v>478</v>
      </c>
      <c r="AC21" s="88">
        <v>585</v>
      </c>
      <c r="AD21" s="88">
        <v>455</v>
      </c>
      <c r="AE21" s="88">
        <v>473</v>
      </c>
      <c r="AF21" s="88">
        <v>450</v>
      </c>
      <c r="AG21" s="88">
        <v>421</v>
      </c>
      <c r="AH21" s="88">
        <v>393</v>
      </c>
      <c r="AI21" s="88">
        <v>376</v>
      </c>
      <c r="AJ21" s="88">
        <v>361</v>
      </c>
      <c r="AK21" s="88">
        <v>324</v>
      </c>
      <c r="AL21" s="88">
        <v>452</v>
      </c>
      <c r="AM21" s="88">
        <f>197+147+55</f>
        <v>399</v>
      </c>
      <c r="AN21" s="88">
        <v>393</v>
      </c>
      <c r="AO21" s="88">
        <f>242+139+79</f>
        <v>460</v>
      </c>
      <c r="AP21" s="88">
        <v>466</v>
      </c>
      <c r="AQ21" s="86">
        <v>354</v>
      </c>
      <c r="AR21" s="86">
        <v>368</v>
      </c>
      <c r="AS21" s="86">
        <v>421</v>
      </c>
      <c r="AT21" s="86">
        <v>355</v>
      </c>
      <c r="AU21" s="86">
        <v>360</v>
      </c>
      <c r="AV21" s="86">
        <v>324</v>
      </c>
      <c r="AW21" s="86">
        <v>214</v>
      </c>
      <c r="AX21" s="86">
        <v>342</v>
      </c>
      <c r="AY21" s="86">
        <v>358</v>
      </c>
      <c r="AZ21" s="86">
        <v>364</v>
      </c>
      <c r="BA21" s="88">
        <v>229</v>
      </c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</row>
    <row r="22" spans="1:204" s="37" customFormat="1" ht="18" customHeight="1">
      <c r="A22" s="4">
        <v>12</v>
      </c>
      <c r="B22" s="88"/>
      <c r="C22" s="88">
        <v>1759</v>
      </c>
      <c r="D22" s="88">
        <v>1936</v>
      </c>
      <c r="E22" s="88">
        <v>1541</v>
      </c>
      <c r="F22" s="88">
        <v>1736</v>
      </c>
      <c r="G22" s="88">
        <v>1767</v>
      </c>
      <c r="H22" s="88">
        <v>1459</v>
      </c>
      <c r="I22" s="88">
        <v>1356</v>
      </c>
      <c r="J22" s="88">
        <v>1347</v>
      </c>
      <c r="K22" s="88">
        <v>1331</v>
      </c>
      <c r="L22" s="88">
        <v>1275</v>
      </c>
      <c r="M22" s="88">
        <v>1335</v>
      </c>
      <c r="N22" s="88">
        <v>1268</v>
      </c>
      <c r="O22" s="88">
        <v>1380</v>
      </c>
      <c r="P22" s="88">
        <v>1750</v>
      </c>
      <c r="Q22" s="88">
        <v>1459</v>
      </c>
      <c r="R22" s="88">
        <v>1294</v>
      </c>
      <c r="S22" s="88">
        <v>1228</v>
      </c>
      <c r="T22" s="88">
        <v>1314</v>
      </c>
      <c r="U22" s="88">
        <v>1292</v>
      </c>
      <c r="V22" s="88">
        <v>1412</v>
      </c>
      <c r="W22" s="88">
        <v>1072</v>
      </c>
      <c r="X22" s="88">
        <v>1320</v>
      </c>
      <c r="Y22" s="88">
        <v>1716</v>
      </c>
      <c r="Z22" s="88">
        <v>1540</v>
      </c>
      <c r="AA22" s="88">
        <v>1251</v>
      </c>
      <c r="AB22" s="88">
        <v>1407</v>
      </c>
      <c r="AC22" s="88">
        <v>1764</v>
      </c>
      <c r="AD22" s="88">
        <v>1656</v>
      </c>
      <c r="AE22" s="88">
        <v>1462</v>
      </c>
      <c r="AF22" s="88">
        <v>1416</v>
      </c>
      <c r="AG22" s="88">
        <v>1339</v>
      </c>
      <c r="AH22" s="88">
        <v>1344</v>
      </c>
      <c r="AI22" s="88">
        <v>1365</v>
      </c>
      <c r="AJ22" s="88">
        <v>1219</v>
      </c>
      <c r="AK22" s="88">
        <v>1066</v>
      </c>
      <c r="AL22" s="88">
        <v>1589</v>
      </c>
      <c r="AM22" s="88">
        <f>677+195+388+274</f>
        <v>1534</v>
      </c>
      <c r="AN22" s="88">
        <v>1374</v>
      </c>
      <c r="AO22" s="88">
        <f>806+218+364+288</f>
        <v>1676</v>
      </c>
      <c r="AP22" s="88">
        <v>1600</v>
      </c>
      <c r="AQ22" s="86">
        <v>1357</v>
      </c>
      <c r="AR22" s="86">
        <v>1371</v>
      </c>
      <c r="AS22" s="86">
        <v>1601</v>
      </c>
      <c r="AT22" s="86">
        <v>1475</v>
      </c>
      <c r="AU22" s="86">
        <v>1353</v>
      </c>
      <c r="AV22" s="86">
        <v>1264</v>
      </c>
      <c r="AW22" s="86">
        <v>832</v>
      </c>
      <c r="AX22" s="86">
        <v>1284</v>
      </c>
      <c r="AY22" s="86">
        <v>1273</v>
      </c>
      <c r="AZ22" s="86">
        <v>1109</v>
      </c>
      <c r="BA22" s="88">
        <v>814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</row>
    <row r="23" spans="1:204" s="37" customFormat="1" ht="18" customHeight="1">
      <c r="A23" s="4">
        <v>13</v>
      </c>
      <c r="B23" s="88">
        <v>281</v>
      </c>
      <c r="C23" s="88">
        <v>504</v>
      </c>
      <c r="D23" s="88">
        <v>533</v>
      </c>
      <c r="E23" s="88">
        <v>432</v>
      </c>
      <c r="F23" s="88">
        <v>526</v>
      </c>
      <c r="G23" s="88">
        <v>462</v>
      </c>
      <c r="H23" s="88">
        <v>414</v>
      </c>
      <c r="I23" s="88">
        <v>406</v>
      </c>
      <c r="J23" s="88">
        <v>380</v>
      </c>
      <c r="K23" s="88">
        <v>469</v>
      </c>
      <c r="L23" s="88">
        <v>415</v>
      </c>
      <c r="M23" s="88">
        <v>436</v>
      </c>
      <c r="N23" s="88">
        <v>333</v>
      </c>
      <c r="O23" s="88">
        <v>383</v>
      </c>
      <c r="P23" s="88">
        <v>486</v>
      </c>
      <c r="Q23" s="88">
        <v>433</v>
      </c>
      <c r="R23" s="88">
        <v>350</v>
      </c>
      <c r="S23" s="88">
        <v>357</v>
      </c>
      <c r="T23" s="88">
        <v>365</v>
      </c>
      <c r="U23" s="88">
        <v>434</v>
      </c>
      <c r="V23" s="88">
        <v>460</v>
      </c>
      <c r="W23" s="88">
        <v>425</v>
      </c>
      <c r="X23" s="88">
        <v>392</v>
      </c>
      <c r="Y23" s="88">
        <v>461</v>
      </c>
      <c r="Z23" s="88">
        <v>449</v>
      </c>
      <c r="AA23" s="88">
        <v>344</v>
      </c>
      <c r="AB23" s="88">
        <v>413</v>
      </c>
      <c r="AC23" s="88">
        <v>497</v>
      </c>
      <c r="AD23" s="88">
        <v>419</v>
      </c>
      <c r="AE23" s="88">
        <v>366</v>
      </c>
      <c r="AF23" s="88">
        <v>378</v>
      </c>
      <c r="AG23" s="88">
        <v>390</v>
      </c>
      <c r="AH23" s="88">
        <v>375</v>
      </c>
      <c r="AI23" s="88">
        <v>353</v>
      </c>
      <c r="AJ23" s="88">
        <v>363</v>
      </c>
      <c r="AK23" s="88">
        <v>293</v>
      </c>
      <c r="AL23" s="88">
        <v>392</v>
      </c>
      <c r="AM23" s="88">
        <f>143+164+69</f>
        <v>376</v>
      </c>
      <c r="AN23" s="88">
        <v>397</v>
      </c>
      <c r="AO23" s="88">
        <f>256+186+117</f>
        <v>559</v>
      </c>
      <c r="AP23" s="88">
        <v>589</v>
      </c>
      <c r="AQ23" s="86">
        <v>428</v>
      </c>
      <c r="AR23" s="86">
        <v>341</v>
      </c>
      <c r="AS23" s="86">
        <v>417</v>
      </c>
      <c r="AT23" s="86">
        <v>333</v>
      </c>
      <c r="AU23" s="86">
        <v>330</v>
      </c>
      <c r="AV23" s="86">
        <v>308</v>
      </c>
      <c r="AW23" s="86">
        <v>208</v>
      </c>
      <c r="AX23" s="86">
        <v>285</v>
      </c>
      <c r="AY23" s="86">
        <v>250</v>
      </c>
      <c r="AZ23" s="86">
        <v>230</v>
      </c>
      <c r="BA23" s="88">
        <v>172</v>
      </c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</row>
    <row r="24" spans="1:204" s="37" customFormat="1" ht="18" customHeight="1">
      <c r="A24" s="4">
        <v>14</v>
      </c>
      <c r="B24" s="88">
        <v>390</v>
      </c>
      <c r="C24" s="88">
        <v>802</v>
      </c>
      <c r="D24" s="88">
        <v>883</v>
      </c>
      <c r="E24" s="88">
        <v>653</v>
      </c>
      <c r="F24" s="88">
        <v>698</v>
      </c>
      <c r="G24" s="88">
        <v>768</v>
      </c>
      <c r="H24" s="88">
        <v>613</v>
      </c>
      <c r="I24" s="88">
        <v>580</v>
      </c>
      <c r="J24" s="88">
        <v>545</v>
      </c>
      <c r="K24" s="88">
        <v>594</v>
      </c>
      <c r="L24" s="88">
        <v>537</v>
      </c>
      <c r="M24" s="88">
        <v>520</v>
      </c>
      <c r="N24" s="88">
        <v>493</v>
      </c>
      <c r="O24" s="88">
        <v>807</v>
      </c>
      <c r="P24" s="88">
        <v>758</v>
      </c>
      <c r="Q24" s="88">
        <v>674</v>
      </c>
      <c r="R24" s="88">
        <v>509</v>
      </c>
      <c r="S24" s="88">
        <v>512</v>
      </c>
      <c r="T24" s="88">
        <v>559</v>
      </c>
      <c r="U24" s="88">
        <v>586</v>
      </c>
      <c r="V24" s="88">
        <v>647</v>
      </c>
      <c r="W24" s="88">
        <v>552</v>
      </c>
      <c r="X24" s="88">
        <v>611</v>
      </c>
      <c r="Y24" s="88">
        <v>624</v>
      </c>
      <c r="Z24" s="88">
        <v>605</v>
      </c>
      <c r="AA24" s="88">
        <v>441</v>
      </c>
      <c r="AB24" s="88">
        <v>625</v>
      </c>
      <c r="AC24" s="88">
        <v>733</v>
      </c>
      <c r="AD24" s="88">
        <v>616</v>
      </c>
      <c r="AE24" s="88">
        <v>608</v>
      </c>
      <c r="AF24" s="88">
        <v>656</v>
      </c>
      <c r="AG24" s="88">
        <v>626</v>
      </c>
      <c r="AH24" s="88">
        <v>577</v>
      </c>
      <c r="AI24" s="88">
        <v>568</v>
      </c>
      <c r="AJ24" s="88">
        <v>555</v>
      </c>
      <c r="AK24" s="88">
        <v>455</v>
      </c>
      <c r="AL24" s="88">
        <v>679</v>
      </c>
      <c r="AM24" s="88">
        <f>290+197+99+67</f>
        <v>653</v>
      </c>
      <c r="AN24" s="88">
        <v>562</v>
      </c>
      <c r="AO24" s="88">
        <f>329+212+98+65</f>
        <v>704</v>
      </c>
      <c r="AP24" s="88">
        <v>719</v>
      </c>
      <c r="AQ24" s="86">
        <v>528</v>
      </c>
      <c r="AR24" s="86">
        <v>484</v>
      </c>
      <c r="AS24" s="86">
        <v>623</v>
      </c>
      <c r="AT24" s="86">
        <v>564</v>
      </c>
      <c r="AU24" s="86">
        <v>476</v>
      </c>
      <c r="AV24" s="86">
        <v>481</v>
      </c>
      <c r="AW24" s="86">
        <v>305</v>
      </c>
      <c r="AX24" s="86">
        <v>449</v>
      </c>
      <c r="AY24" s="86">
        <v>462</v>
      </c>
      <c r="AZ24" s="86">
        <v>396</v>
      </c>
      <c r="BA24" s="88">
        <v>310</v>
      </c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</row>
    <row r="25" spans="1:204" s="37" customFormat="1" ht="18" customHeight="1">
      <c r="A25" s="4">
        <v>15</v>
      </c>
      <c r="B25" s="88">
        <v>601</v>
      </c>
      <c r="C25" s="88">
        <v>1160</v>
      </c>
      <c r="D25" s="88">
        <v>1365</v>
      </c>
      <c r="E25" s="88">
        <v>981</v>
      </c>
      <c r="F25" s="88">
        <v>1090</v>
      </c>
      <c r="G25" s="88">
        <v>1125</v>
      </c>
      <c r="H25" s="88">
        <v>870</v>
      </c>
      <c r="I25" s="88">
        <v>854</v>
      </c>
      <c r="J25" s="88">
        <v>823</v>
      </c>
      <c r="K25" s="88">
        <v>899</v>
      </c>
      <c r="L25" s="88">
        <v>828</v>
      </c>
      <c r="M25" s="88">
        <v>812</v>
      </c>
      <c r="N25" s="88">
        <v>717</v>
      </c>
      <c r="O25" s="88">
        <v>914</v>
      </c>
      <c r="P25" s="88">
        <v>1017</v>
      </c>
      <c r="Q25" s="88">
        <v>968</v>
      </c>
      <c r="R25" s="88">
        <v>734</v>
      </c>
      <c r="S25" s="88">
        <v>745</v>
      </c>
      <c r="T25" s="88">
        <v>893</v>
      </c>
      <c r="U25" s="88">
        <v>910</v>
      </c>
      <c r="V25" s="88">
        <v>938</v>
      </c>
      <c r="W25" s="88">
        <v>723</v>
      </c>
      <c r="X25" s="88">
        <v>841</v>
      </c>
      <c r="Y25" s="88">
        <v>990</v>
      </c>
      <c r="Z25" s="88">
        <v>1005</v>
      </c>
      <c r="AA25" s="88">
        <v>824</v>
      </c>
      <c r="AB25" s="88">
        <v>910</v>
      </c>
      <c r="AC25" s="88">
        <v>1139</v>
      </c>
      <c r="AD25" s="88">
        <v>946</v>
      </c>
      <c r="AE25" s="88">
        <v>943</v>
      </c>
      <c r="AF25" s="88">
        <v>941</v>
      </c>
      <c r="AG25" s="88">
        <v>891</v>
      </c>
      <c r="AH25" s="88">
        <v>947</v>
      </c>
      <c r="AI25" s="88">
        <v>835</v>
      </c>
      <c r="AJ25" s="88">
        <v>787</v>
      </c>
      <c r="AK25" s="88">
        <v>661</v>
      </c>
      <c r="AL25" s="88">
        <v>939</v>
      </c>
      <c r="AM25" s="88">
        <f>215+127+634</f>
        <v>976</v>
      </c>
      <c r="AN25" s="88">
        <v>822</v>
      </c>
      <c r="AO25" s="88">
        <f>219+158+604</f>
        <v>981</v>
      </c>
      <c r="AP25" s="88">
        <v>1032</v>
      </c>
      <c r="AQ25" s="86">
        <v>779</v>
      </c>
      <c r="AR25" s="86">
        <v>787</v>
      </c>
      <c r="AS25" s="86">
        <v>909</v>
      </c>
      <c r="AT25" s="86">
        <v>922</v>
      </c>
      <c r="AU25" s="86">
        <v>713</v>
      </c>
      <c r="AV25" s="86">
        <v>709</v>
      </c>
      <c r="AW25" s="86">
        <v>503</v>
      </c>
      <c r="AX25" s="86">
        <v>690</v>
      </c>
      <c r="AY25" s="86">
        <v>708</v>
      </c>
      <c r="AZ25" s="86">
        <v>590</v>
      </c>
      <c r="BA25" s="88">
        <v>446</v>
      </c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s="37" customFormat="1" ht="18" customHeight="1">
      <c r="A26" s="4">
        <v>16</v>
      </c>
      <c r="B26" s="88">
        <v>253</v>
      </c>
      <c r="C26" s="88">
        <v>455</v>
      </c>
      <c r="D26" s="88">
        <v>530</v>
      </c>
      <c r="E26" s="88">
        <v>388</v>
      </c>
      <c r="F26" s="88">
        <v>440</v>
      </c>
      <c r="G26" s="88">
        <v>449</v>
      </c>
      <c r="H26" s="88">
        <v>431</v>
      </c>
      <c r="I26" s="88">
        <v>333</v>
      </c>
      <c r="J26" s="88">
        <v>344</v>
      </c>
      <c r="K26" s="88">
        <v>360</v>
      </c>
      <c r="L26" s="88">
        <v>334</v>
      </c>
      <c r="M26" s="88">
        <v>339</v>
      </c>
      <c r="N26" s="88">
        <v>292</v>
      </c>
      <c r="O26" s="88">
        <v>365</v>
      </c>
      <c r="P26" s="88">
        <v>425</v>
      </c>
      <c r="Q26" s="88">
        <v>392</v>
      </c>
      <c r="R26" s="88">
        <v>320</v>
      </c>
      <c r="S26" s="88">
        <v>328</v>
      </c>
      <c r="T26" s="88">
        <v>390</v>
      </c>
      <c r="U26" s="88">
        <v>340</v>
      </c>
      <c r="V26" s="88">
        <v>357</v>
      </c>
      <c r="W26" s="88">
        <v>279</v>
      </c>
      <c r="X26" s="88">
        <v>324</v>
      </c>
      <c r="Y26" s="88">
        <v>449</v>
      </c>
      <c r="Z26" s="88">
        <v>403</v>
      </c>
      <c r="AA26" s="88">
        <v>331</v>
      </c>
      <c r="AB26" s="88">
        <v>364</v>
      </c>
      <c r="AC26" s="88">
        <v>461</v>
      </c>
      <c r="AD26" s="88">
        <v>409</v>
      </c>
      <c r="AE26" s="88">
        <v>396</v>
      </c>
      <c r="AF26" s="88">
        <v>341</v>
      </c>
      <c r="AG26" s="88">
        <v>377</v>
      </c>
      <c r="AH26" s="88">
        <v>375</v>
      </c>
      <c r="AI26" s="88">
        <v>357</v>
      </c>
      <c r="AJ26" s="88">
        <v>347</v>
      </c>
      <c r="AK26" s="88">
        <v>232</v>
      </c>
      <c r="AL26" s="88">
        <v>368</v>
      </c>
      <c r="AM26" s="88">
        <f>124+91+193</f>
        <v>408</v>
      </c>
      <c r="AN26" s="88">
        <v>327</v>
      </c>
      <c r="AO26" s="88">
        <f>110+106+167</f>
        <v>383</v>
      </c>
      <c r="AP26" s="88">
        <v>380</v>
      </c>
      <c r="AQ26" s="86">
        <v>316</v>
      </c>
      <c r="AR26" s="86">
        <v>326</v>
      </c>
      <c r="AS26" s="86">
        <v>369</v>
      </c>
      <c r="AT26" s="86">
        <v>356</v>
      </c>
      <c r="AU26" s="86">
        <v>307</v>
      </c>
      <c r="AV26" s="86">
        <v>302</v>
      </c>
      <c r="AW26" s="86">
        <v>234</v>
      </c>
      <c r="AX26" s="86">
        <v>311</v>
      </c>
      <c r="AY26" s="86">
        <v>287</v>
      </c>
      <c r="AZ26" s="86">
        <v>242</v>
      </c>
      <c r="BA26" s="88">
        <v>177</v>
      </c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s="37" customFormat="1" ht="18" customHeight="1">
      <c r="A27" s="4">
        <v>17</v>
      </c>
      <c r="B27" s="88">
        <v>241</v>
      </c>
      <c r="C27" s="88">
        <v>413</v>
      </c>
      <c r="D27" s="88">
        <v>465</v>
      </c>
      <c r="E27" s="88">
        <v>355</v>
      </c>
      <c r="F27" s="88">
        <v>503</v>
      </c>
      <c r="G27" s="88">
        <v>439</v>
      </c>
      <c r="H27" s="88">
        <v>353</v>
      </c>
      <c r="I27" s="88">
        <v>358</v>
      </c>
      <c r="J27" s="88">
        <v>329</v>
      </c>
      <c r="K27" s="88">
        <v>386</v>
      </c>
      <c r="L27" s="88">
        <v>339</v>
      </c>
      <c r="M27" s="88">
        <v>356</v>
      </c>
      <c r="N27" s="88">
        <v>304</v>
      </c>
      <c r="O27" s="88">
        <v>339</v>
      </c>
      <c r="P27" s="88">
        <v>417</v>
      </c>
      <c r="Q27" s="88">
        <v>431</v>
      </c>
      <c r="R27" s="88">
        <v>364</v>
      </c>
      <c r="S27" s="88">
        <v>353</v>
      </c>
      <c r="T27" s="88">
        <v>395</v>
      </c>
      <c r="U27" s="88">
        <v>433</v>
      </c>
      <c r="V27" s="88">
        <v>414</v>
      </c>
      <c r="W27" s="88">
        <v>310</v>
      </c>
      <c r="X27" s="88">
        <v>365</v>
      </c>
      <c r="Y27" s="88">
        <v>673</v>
      </c>
      <c r="Z27" s="88">
        <v>624</v>
      </c>
      <c r="AA27" s="88">
        <v>480</v>
      </c>
      <c r="AB27" s="88">
        <v>483</v>
      </c>
      <c r="AC27" s="88">
        <v>563</v>
      </c>
      <c r="AD27" s="88">
        <v>511</v>
      </c>
      <c r="AE27" s="88">
        <v>461</v>
      </c>
      <c r="AF27" s="88">
        <v>434</v>
      </c>
      <c r="AG27" s="88">
        <v>379</v>
      </c>
      <c r="AH27" s="88">
        <v>394</v>
      </c>
      <c r="AI27" s="88">
        <v>389</v>
      </c>
      <c r="AJ27" s="88">
        <v>319</v>
      </c>
      <c r="AK27" s="88">
        <v>255</v>
      </c>
      <c r="AL27" s="88">
        <v>392</v>
      </c>
      <c r="AM27" s="88">
        <f>167+205</f>
        <v>372</v>
      </c>
      <c r="AN27" s="88">
        <v>357</v>
      </c>
      <c r="AO27" s="88">
        <f>215+201</f>
        <v>416</v>
      </c>
      <c r="AP27" s="88">
        <v>427</v>
      </c>
      <c r="AQ27" s="86">
        <v>319</v>
      </c>
      <c r="AR27" s="86">
        <v>334</v>
      </c>
      <c r="AS27" s="86">
        <v>418</v>
      </c>
      <c r="AT27" s="86">
        <v>363</v>
      </c>
      <c r="AU27" s="86">
        <v>326</v>
      </c>
      <c r="AV27" s="86">
        <v>283</v>
      </c>
      <c r="AW27" s="86">
        <v>191</v>
      </c>
      <c r="AX27" s="86">
        <v>275</v>
      </c>
      <c r="AY27" s="86">
        <v>294</v>
      </c>
      <c r="AZ27" s="86">
        <v>248</v>
      </c>
      <c r="BA27" s="88">
        <v>206</v>
      </c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</row>
    <row r="28" spans="1:204" s="37" customFormat="1" ht="18" customHeight="1">
      <c r="A28" s="4">
        <v>18</v>
      </c>
      <c r="B28" s="88">
        <v>250</v>
      </c>
      <c r="C28" s="88">
        <v>406</v>
      </c>
      <c r="D28" s="88">
        <v>465</v>
      </c>
      <c r="E28" s="88">
        <v>357</v>
      </c>
      <c r="F28" s="88">
        <v>404</v>
      </c>
      <c r="G28" s="88">
        <v>421</v>
      </c>
      <c r="H28" s="88">
        <v>391</v>
      </c>
      <c r="I28" s="88">
        <v>349</v>
      </c>
      <c r="J28" s="88">
        <v>330</v>
      </c>
      <c r="K28" s="88">
        <v>379</v>
      </c>
      <c r="L28" s="88">
        <v>312</v>
      </c>
      <c r="M28" s="88">
        <v>348</v>
      </c>
      <c r="N28" s="88">
        <v>456</v>
      </c>
      <c r="O28" s="88">
        <v>368</v>
      </c>
      <c r="P28" s="88">
        <v>399</v>
      </c>
      <c r="Q28" s="88">
        <v>371</v>
      </c>
      <c r="R28" s="88">
        <v>335</v>
      </c>
      <c r="S28" s="88">
        <v>341</v>
      </c>
      <c r="T28" s="88">
        <v>368</v>
      </c>
      <c r="U28" s="88">
        <v>403</v>
      </c>
      <c r="V28" s="88">
        <v>390</v>
      </c>
      <c r="W28" s="88">
        <v>298</v>
      </c>
      <c r="X28" s="88">
        <v>346</v>
      </c>
      <c r="Y28" s="88">
        <v>448</v>
      </c>
      <c r="Z28" s="88">
        <v>568</v>
      </c>
      <c r="AA28" s="88">
        <v>476</v>
      </c>
      <c r="AB28" s="88">
        <v>436</v>
      </c>
      <c r="AC28" s="88">
        <v>515</v>
      </c>
      <c r="AD28" s="88">
        <v>416</v>
      </c>
      <c r="AE28" s="88">
        <v>429</v>
      </c>
      <c r="AF28" s="88">
        <v>399</v>
      </c>
      <c r="AG28" s="88">
        <v>356</v>
      </c>
      <c r="AH28" s="88">
        <v>358</v>
      </c>
      <c r="AI28" s="88">
        <v>419</v>
      </c>
      <c r="AJ28" s="88">
        <v>414</v>
      </c>
      <c r="AK28" s="88">
        <v>264</v>
      </c>
      <c r="AL28" s="88">
        <v>370</v>
      </c>
      <c r="AM28" s="88">
        <f>180+153+61</f>
        <v>394</v>
      </c>
      <c r="AN28" s="88">
        <v>344</v>
      </c>
      <c r="AO28" s="88">
        <f>152+117+60</f>
        <v>329</v>
      </c>
      <c r="AP28" s="88">
        <v>365</v>
      </c>
      <c r="AQ28" s="86">
        <v>346</v>
      </c>
      <c r="AR28" s="86">
        <v>263</v>
      </c>
      <c r="AS28" s="86">
        <v>286</v>
      </c>
      <c r="AT28" s="86">
        <v>289</v>
      </c>
      <c r="AU28" s="86">
        <v>251</v>
      </c>
      <c r="AV28" s="86">
        <v>224</v>
      </c>
      <c r="AW28" s="86">
        <v>125</v>
      </c>
      <c r="AX28" s="86">
        <v>217</v>
      </c>
      <c r="AY28" s="86">
        <v>225</v>
      </c>
      <c r="AZ28" s="86">
        <v>218</v>
      </c>
      <c r="BA28" s="88">
        <v>158</v>
      </c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s="37" customFormat="1" ht="18" customHeight="1">
      <c r="A29" s="4">
        <v>19</v>
      </c>
      <c r="B29" s="88">
        <v>47</v>
      </c>
      <c r="C29" s="88">
        <v>78</v>
      </c>
      <c r="D29" s="88">
        <v>81</v>
      </c>
      <c r="E29" s="88">
        <v>61</v>
      </c>
      <c r="F29" s="88">
        <v>90</v>
      </c>
      <c r="G29" s="88">
        <v>75</v>
      </c>
      <c r="H29" s="88">
        <v>83</v>
      </c>
      <c r="I29" s="88">
        <v>86</v>
      </c>
      <c r="J29" s="88">
        <v>68</v>
      </c>
      <c r="K29" s="88">
        <v>80</v>
      </c>
      <c r="L29" s="88">
        <v>63</v>
      </c>
      <c r="M29" s="88">
        <v>61</v>
      </c>
      <c r="N29" s="88">
        <v>59</v>
      </c>
      <c r="O29" s="88">
        <v>63</v>
      </c>
      <c r="P29" s="88">
        <v>69</v>
      </c>
      <c r="Q29" s="88">
        <v>87</v>
      </c>
      <c r="R29" s="88">
        <v>61</v>
      </c>
      <c r="S29" s="88">
        <v>66</v>
      </c>
      <c r="T29" s="88">
        <v>68</v>
      </c>
      <c r="U29" s="88">
        <v>82</v>
      </c>
      <c r="V29" s="88">
        <v>103</v>
      </c>
      <c r="W29" s="88">
        <v>93</v>
      </c>
      <c r="X29" s="88">
        <v>124</v>
      </c>
      <c r="Y29" s="88">
        <v>200</v>
      </c>
      <c r="Z29" s="88">
        <v>208</v>
      </c>
      <c r="AA29" s="88">
        <v>134</v>
      </c>
      <c r="AB29" s="88">
        <v>148</v>
      </c>
      <c r="AC29" s="88">
        <v>155</v>
      </c>
      <c r="AD29" s="88">
        <v>122</v>
      </c>
      <c r="AE29" s="88">
        <v>109</v>
      </c>
      <c r="AF29" s="88">
        <v>102</v>
      </c>
      <c r="AG29" s="88">
        <v>101</v>
      </c>
      <c r="AH29" s="88">
        <v>101</v>
      </c>
      <c r="AI29" s="88">
        <v>71</v>
      </c>
      <c r="AJ29" s="88">
        <v>70</v>
      </c>
      <c r="AK29" s="88">
        <v>65</v>
      </c>
      <c r="AL29" s="88">
        <v>81</v>
      </c>
      <c r="AM29" s="88">
        <v>74</v>
      </c>
      <c r="AN29" s="88">
        <v>66</v>
      </c>
      <c r="AO29" s="88">
        <v>80</v>
      </c>
      <c r="AP29" s="88">
        <v>87</v>
      </c>
      <c r="AQ29" s="86">
        <v>64</v>
      </c>
      <c r="AR29" s="86">
        <v>72</v>
      </c>
      <c r="AS29" s="86">
        <v>99</v>
      </c>
      <c r="AT29" s="86">
        <v>71</v>
      </c>
      <c r="AU29" s="86">
        <v>61</v>
      </c>
      <c r="AV29" s="86">
        <v>43</v>
      </c>
      <c r="AW29" s="86">
        <v>46</v>
      </c>
      <c r="AX29" s="86">
        <v>62</v>
      </c>
      <c r="AY29" s="86">
        <v>32</v>
      </c>
      <c r="AZ29" s="86">
        <v>34</v>
      </c>
      <c r="BA29" s="88">
        <v>50</v>
      </c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s="37" customFormat="1" ht="18" customHeight="1">
      <c r="A30" s="4">
        <v>20</v>
      </c>
      <c r="B30" s="88">
        <v>292</v>
      </c>
      <c r="C30" s="88">
        <v>488</v>
      </c>
      <c r="D30" s="88">
        <v>450</v>
      </c>
      <c r="E30" s="88">
        <v>414</v>
      </c>
      <c r="F30" s="88">
        <v>446</v>
      </c>
      <c r="G30" s="88">
        <v>487</v>
      </c>
      <c r="H30" s="88">
        <v>401</v>
      </c>
      <c r="I30" s="88">
        <v>386</v>
      </c>
      <c r="J30" s="88">
        <v>357</v>
      </c>
      <c r="K30" s="88">
        <v>429</v>
      </c>
      <c r="L30" s="88">
        <v>354</v>
      </c>
      <c r="M30" s="88">
        <v>389</v>
      </c>
      <c r="N30" s="88">
        <v>320</v>
      </c>
      <c r="O30" s="88">
        <v>404</v>
      </c>
      <c r="P30" s="88">
        <v>556</v>
      </c>
      <c r="Q30" s="88">
        <v>534</v>
      </c>
      <c r="R30" s="88">
        <v>442</v>
      </c>
      <c r="S30" s="88">
        <v>427</v>
      </c>
      <c r="T30" s="88">
        <v>479</v>
      </c>
      <c r="U30" s="88">
        <v>507</v>
      </c>
      <c r="V30" s="88">
        <v>580</v>
      </c>
      <c r="W30" s="88">
        <v>405</v>
      </c>
      <c r="X30" s="88">
        <v>502</v>
      </c>
      <c r="Y30" s="88">
        <v>830</v>
      </c>
      <c r="Z30" s="88">
        <v>636</v>
      </c>
      <c r="AA30" s="88">
        <v>430</v>
      </c>
      <c r="AB30" s="88">
        <v>491</v>
      </c>
      <c r="AC30" s="88">
        <v>656</v>
      </c>
      <c r="AD30" s="88">
        <v>612</v>
      </c>
      <c r="AE30" s="88">
        <v>502</v>
      </c>
      <c r="AF30" s="88">
        <v>489</v>
      </c>
      <c r="AG30" s="88">
        <v>383</v>
      </c>
      <c r="AH30" s="88">
        <v>423</v>
      </c>
      <c r="AI30" s="88">
        <v>380</v>
      </c>
      <c r="AJ30" s="88">
        <v>334</v>
      </c>
      <c r="AK30" s="88">
        <v>266</v>
      </c>
      <c r="AL30" s="88">
        <v>372</v>
      </c>
      <c r="AM30" s="88">
        <f>118+66+222</f>
        <v>406</v>
      </c>
      <c r="AN30" s="88">
        <v>344</v>
      </c>
      <c r="AO30" s="88">
        <f>101+62+213</f>
        <v>376</v>
      </c>
      <c r="AP30" s="88">
        <v>468</v>
      </c>
      <c r="AQ30" s="86">
        <v>251</v>
      </c>
      <c r="AR30" s="86">
        <v>247</v>
      </c>
      <c r="AS30" s="86">
        <v>229</v>
      </c>
      <c r="AT30" s="86">
        <v>204</v>
      </c>
      <c r="AU30" s="86">
        <v>155</v>
      </c>
      <c r="AV30" s="86">
        <v>146</v>
      </c>
      <c r="AW30" s="86">
        <v>118</v>
      </c>
      <c r="AX30" s="86">
        <v>142</v>
      </c>
      <c r="AY30" s="86">
        <v>150</v>
      </c>
      <c r="AZ30" s="86">
        <v>139</v>
      </c>
      <c r="BA30" s="88">
        <v>114</v>
      </c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</row>
    <row r="31" spans="1:204" s="37" customFormat="1" ht="18" customHeight="1">
      <c r="A31" s="4">
        <v>21</v>
      </c>
      <c r="B31" s="88">
        <v>541</v>
      </c>
      <c r="C31" s="88">
        <v>1036</v>
      </c>
      <c r="D31" s="88">
        <v>1143</v>
      </c>
      <c r="E31" s="88">
        <v>946</v>
      </c>
      <c r="F31" s="88">
        <v>1038</v>
      </c>
      <c r="G31" s="88">
        <v>948</v>
      </c>
      <c r="H31" s="88">
        <v>837</v>
      </c>
      <c r="I31" s="88">
        <v>811</v>
      </c>
      <c r="J31" s="88">
        <v>756</v>
      </c>
      <c r="K31" s="88">
        <v>760</v>
      </c>
      <c r="L31" s="88">
        <v>778</v>
      </c>
      <c r="M31" s="88">
        <v>772</v>
      </c>
      <c r="N31" s="88">
        <v>764</v>
      </c>
      <c r="O31" s="88">
        <v>836</v>
      </c>
      <c r="P31" s="88">
        <v>1037</v>
      </c>
      <c r="Q31" s="88">
        <v>890</v>
      </c>
      <c r="R31" s="88">
        <v>768</v>
      </c>
      <c r="S31" s="88">
        <v>800</v>
      </c>
      <c r="T31" s="88">
        <v>930</v>
      </c>
      <c r="U31" s="88">
        <v>941</v>
      </c>
      <c r="V31" s="88">
        <v>1008</v>
      </c>
      <c r="W31" s="88">
        <v>780</v>
      </c>
      <c r="X31" s="88">
        <v>962</v>
      </c>
      <c r="Y31" s="88">
        <v>1262</v>
      </c>
      <c r="Z31" s="88">
        <v>1068</v>
      </c>
      <c r="AA31" s="88">
        <v>870</v>
      </c>
      <c r="AB31" s="88">
        <v>1026</v>
      </c>
      <c r="AC31" s="88">
        <v>1303</v>
      </c>
      <c r="AD31" s="88">
        <v>1270</v>
      </c>
      <c r="AE31" s="88">
        <v>1102</v>
      </c>
      <c r="AF31" s="88">
        <v>997</v>
      </c>
      <c r="AG31" s="88">
        <v>929</v>
      </c>
      <c r="AH31" s="88">
        <v>860</v>
      </c>
      <c r="AI31" s="88">
        <v>857</v>
      </c>
      <c r="AJ31" s="88">
        <v>705</v>
      </c>
      <c r="AK31" s="88">
        <v>651</v>
      </c>
      <c r="AL31" s="88">
        <v>901</v>
      </c>
      <c r="AM31" s="88">
        <f>61+223+565</f>
        <v>849</v>
      </c>
      <c r="AN31" s="88">
        <v>826</v>
      </c>
      <c r="AO31" s="88">
        <f>70+227+541</f>
        <v>838</v>
      </c>
      <c r="AP31" s="88">
        <v>951</v>
      </c>
      <c r="AQ31" s="86">
        <v>464</v>
      </c>
      <c r="AR31" s="86">
        <v>376</v>
      </c>
      <c r="AS31" s="86">
        <v>400</v>
      </c>
      <c r="AT31" s="86">
        <v>319</v>
      </c>
      <c r="AU31" s="86">
        <v>237</v>
      </c>
      <c r="AV31" s="86">
        <v>214</v>
      </c>
      <c r="AW31" s="86">
        <v>153</v>
      </c>
      <c r="AX31" s="86">
        <v>226</v>
      </c>
      <c r="AY31" s="86">
        <v>210</v>
      </c>
      <c r="AZ31" s="86">
        <v>202</v>
      </c>
      <c r="BA31" s="88">
        <v>162</v>
      </c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s="37" customFormat="1" ht="18" customHeight="1">
      <c r="A32" s="4">
        <v>22</v>
      </c>
      <c r="B32" s="88">
        <v>831</v>
      </c>
      <c r="C32" s="88">
        <v>1626</v>
      </c>
      <c r="D32" s="88">
        <v>1760</v>
      </c>
      <c r="E32" s="88">
        <v>1430</v>
      </c>
      <c r="F32" s="88">
        <v>1679</v>
      </c>
      <c r="G32" s="88">
        <v>1538</v>
      </c>
      <c r="H32" s="88">
        <v>1359</v>
      </c>
      <c r="I32" s="88">
        <v>1205</v>
      </c>
      <c r="J32" s="88">
        <v>1204</v>
      </c>
      <c r="K32" s="88">
        <v>1257</v>
      </c>
      <c r="L32" s="88">
        <v>1174</v>
      </c>
      <c r="M32" s="88">
        <v>1187</v>
      </c>
      <c r="N32" s="88">
        <v>1011</v>
      </c>
      <c r="O32" s="88">
        <v>1164</v>
      </c>
      <c r="P32" s="88">
        <v>1396</v>
      </c>
      <c r="Q32" s="88">
        <v>1351</v>
      </c>
      <c r="R32" s="88">
        <v>1142</v>
      </c>
      <c r="S32" s="88">
        <v>1115</v>
      </c>
      <c r="T32" s="88">
        <v>1237</v>
      </c>
      <c r="U32" s="88">
        <v>1180</v>
      </c>
      <c r="V32" s="88">
        <v>1373</v>
      </c>
      <c r="W32" s="88">
        <v>974</v>
      </c>
      <c r="X32" s="88">
        <v>1118</v>
      </c>
      <c r="Y32" s="88">
        <v>1563</v>
      </c>
      <c r="Z32" s="88">
        <v>1405</v>
      </c>
      <c r="AA32" s="88">
        <v>1097</v>
      </c>
      <c r="AB32" s="88">
        <v>1385</v>
      </c>
      <c r="AC32" s="88">
        <v>1675</v>
      </c>
      <c r="AD32" s="88">
        <v>1459</v>
      </c>
      <c r="AE32" s="88">
        <v>1343</v>
      </c>
      <c r="AF32" s="88">
        <v>1281</v>
      </c>
      <c r="AG32" s="88">
        <v>1236</v>
      </c>
      <c r="AH32" s="88">
        <v>1286</v>
      </c>
      <c r="AI32" s="88">
        <v>1203</v>
      </c>
      <c r="AJ32" s="88">
        <v>1087</v>
      </c>
      <c r="AK32" s="88">
        <v>999</v>
      </c>
      <c r="AL32" s="88">
        <v>1338</v>
      </c>
      <c r="AM32" s="88">
        <f>549+313+435</f>
        <v>1297</v>
      </c>
      <c r="AN32" s="88">
        <v>1191</v>
      </c>
      <c r="AO32" s="88">
        <f>556+304+445</f>
        <v>1305</v>
      </c>
      <c r="AP32" s="88">
        <v>1429</v>
      </c>
      <c r="AQ32" s="86">
        <v>1151</v>
      </c>
      <c r="AR32" s="86">
        <v>1180</v>
      </c>
      <c r="AS32" s="86">
        <v>1281</v>
      </c>
      <c r="AT32" s="86">
        <v>1226</v>
      </c>
      <c r="AU32" s="86">
        <v>1154</v>
      </c>
      <c r="AV32" s="86">
        <v>1041</v>
      </c>
      <c r="AW32" s="86">
        <v>847</v>
      </c>
      <c r="AX32" s="86">
        <v>987</v>
      </c>
      <c r="AY32" s="86">
        <v>1093</v>
      </c>
      <c r="AZ32" s="86">
        <v>1008</v>
      </c>
      <c r="BA32" s="88">
        <v>808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s="37" customFormat="1" ht="18" customHeight="1">
      <c r="A33" s="7">
        <v>23</v>
      </c>
      <c r="B33" s="88">
        <v>1722</v>
      </c>
      <c r="C33" s="88">
        <v>2881</v>
      </c>
      <c r="D33" s="88">
        <v>3225</v>
      </c>
      <c r="E33" s="88">
        <v>2708</v>
      </c>
      <c r="F33" s="88">
        <v>2993</v>
      </c>
      <c r="G33" s="88">
        <v>3127</v>
      </c>
      <c r="H33" s="88">
        <v>2549</v>
      </c>
      <c r="I33" s="88">
        <v>2347</v>
      </c>
      <c r="J33" s="88">
        <v>2083</v>
      </c>
      <c r="K33" s="88">
        <v>2188</v>
      </c>
      <c r="L33" s="88">
        <v>2143</v>
      </c>
      <c r="M33" s="88">
        <v>2034</v>
      </c>
      <c r="N33" s="88">
        <v>1864</v>
      </c>
      <c r="O33" s="88">
        <v>2190</v>
      </c>
      <c r="P33" s="88">
        <v>2633</v>
      </c>
      <c r="Q33" s="88">
        <v>2348</v>
      </c>
      <c r="R33" s="88">
        <v>2021</v>
      </c>
      <c r="S33" s="88">
        <v>2025</v>
      </c>
      <c r="T33" s="88">
        <v>2307</v>
      </c>
      <c r="U33" s="88">
        <v>2292</v>
      </c>
      <c r="V33" s="88">
        <v>2455</v>
      </c>
      <c r="W33" s="88">
        <v>1789</v>
      </c>
      <c r="X33" s="88">
        <v>2131</v>
      </c>
      <c r="Y33" s="88">
        <v>2775</v>
      </c>
      <c r="Z33" s="88">
        <v>2465</v>
      </c>
      <c r="AA33" s="88">
        <v>2060</v>
      </c>
      <c r="AB33" s="88">
        <v>2341</v>
      </c>
      <c r="AC33" s="88">
        <v>2857</v>
      </c>
      <c r="AD33" s="88">
        <v>2712</v>
      </c>
      <c r="AE33" s="88">
        <v>2472</v>
      </c>
      <c r="AF33" s="88">
        <v>2319</v>
      </c>
      <c r="AG33" s="88">
        <v>2253</v>
      </c>
      <c r="AH33" s="88">
        <v>2138</v>
      </c>
      <c r="AI33" s="88">
        <v>2163</v>
      </c>
      <c r="AJ33" s="88">
        <v>1989</v>
      </c>
      <c r="AK33" s="88">
        <v>1730</v>
      </c>
      <c r="AL33" s="88">
        <v>2351</v>
      </c>
      <c r="AM33" s="88">
        <f>198+120+219+114+48+179+355+93+186+389+234+15+193</f>
        <v>2343</v>
      </c>
      <c r="AN33" s="88">
        <v>2153</v>
      </c>
      <c r="AO33" s="88">
        <f>209+0+130+49+185+393+95+282+189+365+212+30+193</f>
        <v>2332</v>
      </c>
      <c r="AP33" s="88">
        <v>2486</v>
      </c>
      <c r="AQ33" s="86">
        <v>1930</v>
      </c>
      <c r="AR33" s="86">
        <v>2037</v>
      </c>
      <c r="AS33" s="86">
        <v>2013</v>
      </c>
      <c r="AT33" s="86">
        <v>1946</v>
      </c>
      <c r="AU33" s="86">
        <v>1782</v>
      </c>
      <c r="AV33" s="86">
        <v>2054</v>
      </c>
      <c r="AW33" s="86">
        <v>1523</v>
      </c>
      <c r="AX33" s="86">
        <v>2007</v>
      </c>
      <c r="AY33" s="86">
        <v>2216</v>
      </c>
      <c r="AZ33" s="86">
        <v>2208</v>
      </c>
      <c r="BA33" s="88">
        <v>2011</v>
      </c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</row>
    <row r="34" spans="1:204" s="37" customFormat="1" ht="18" customHeight="1" thickBot="1">
      <c r="A34" s="10">
        <v>24</v>
      </c>
      <c r="B34" s="88">
        <v>445</v>
      </c>
      <c r="C34" s="88">
        <v>775</v>
      </c>
      <c r="D34" s="88">
        <v>820</v>
      </c>
      <c r="E34" s="88">
        <v>648</v>
      </c>
      <c r="F34" s="88">
        <v>863</v>
      </c>
      <c r="G34" s="88">
        <v>687</v>
      </c>
      <c r="H34" s="88">
        <v>618</v>
      </c>
      <c r="I34" s="88">
        <v>575</v>
      </c>
      <c r="J34" s="88">
        <v>558</v>
      </c>
      <c r="K34" s="88">
        <v>708</v>
      </c>
      <c r="L34" s="88">
        <v>521</v>
      </c>
      <c r="M34" s="88">
        <v>542</v>
      </c>
      <c r="N34" s="88">
        <v>512</v>
      </c>
      <c r="O34" s="88">
        <v>604</v>
      </c>
      <c r="P34" s="88">
        <v>878</v>
      </c>
      <c r="Q34" s="88">
        <v>705</v>
      </c>
      <c r="R34" s="88">
        <v>640</v>
      </c>
      <c r="S34" s="88">
        <v>654</v>
      </c>
      <c r="T34" s="88">
        <v>716</v>
      </c>
      <c r="U34" s="88">
        <v>719</v>
      </c>
      <c r="V34" s="88">
        <v>921</v>
      </c>
      <c r="W34" s="88">
        <v>847</v>
      </c>
      <c r="X34" s="88">
        <v>830</v>
      </c>
      <c r="Y34" s="88">
        <v>1106</v>
      </c>
      <c r="Z34" s="88">
        <v>910</v>
      </c>
      <c r="AA34" s="88">
        <v>766</v>
      </c>
      <c r="AB34" s="88">
        <v>756</v>
      </c>
      <c r="AC34" s="88">
        <v>1068</v>
      </c>
      <c r="AD34" s="88">
        <v>902</v>
      </c>
      <c r="AE34" s="88">
        <v>830</v>
      </c>
      <c r="AF34" s="88">
        <v>839</v>
      </c>
      <c r="AG34" s="88">
        <v>732</v>
      </c>
      <c r="AH34" s="88">
        <v>764</v>
      </c>
      <c r="AI34" s="88">
        <v>717</v>
      </c>
      <c r="AJ34" s="88">
        <v>659</v>
      </c>
      <c r="AK34" s="88">
        <v>518</v>
      </c>
      <c r="AL34" s="88">
        <v>734</v>
      </c>
      <c r="AM34" s="88">
        <f>28+364+38+154+90</f>
        <v>674</v>
      </c>
      <c r="AN34" s="88">
        <v>544</v>
      </c>
      <c r="AO34" s="88">
        <f>29+346+42+142+101</f>
        <v>660</v>
      </c>
      <c r="AP34" s="88">
        <v>633</v>
      </c>
      <c r="AQ34" s="86">
        <v>552</v>
      </c>
      <c r="AR34" s="86">
        <v>548</v>
      </c>
      <c r="AS34" s="86">
        <v>553</v>
      </c>
      <c r="AT34" s="86">
        <v>488</v>
      </c>
      <c r="AU34" s="86">
        <v>440</v>
      </c>
      <c r="AV34" s="86">
        <v>369</v>
      </c>
      <c r="AW34" s="86">
        <v>247</v>
      </c>
      <c r="AX34" s="86">
        <v>413</v>
      </c>
      <c r="AY34" s="86">
        <v>443</v>
      </c>
      <c r="AZ34" s="86">
        <v>348</v>
      </c>
      <c r="BA34" s="88">
        <v>350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</row>
    <row r="35" spans="1:204" s="37" customFormat="1" ht="18" customHeight="1" thickTop="1">
      <c r="A35" s="15" t="s">
        <v>1</v>
      </c>
      <c r="B35" s="45">
        <f aca="true" t="shared" si="0" ref="B35:H35">SUM(B10:B34)</f>
        <v>8422</v>
      </c>
      <c r="C35" s="45">
        <f t="shared" si="0"/>
        <v>17020</v>
      </c>
      <c r="D35" s="45">
        <f t="shared" si="0"/>
        <v>18349</v>
      </c>
      <c r="E35" s="45">
        <f t="shared" si="0"/>
        <v>14465</v>
      </c>
      <c r="F35" s="45">
        <f t="shared" si="0"/>
        <v>16565</v>
      </c>
      <c r="G35" s="45">
        <f t="shared" si="0"/>
        <v>16262</v>
      </c>
      <c r="H35" s="45">
        <f t="shared" si="0"/>
        <v>13778</v>
      </c>
      <c r="I35" s="45">
        <f aca="true" t="shared" si="1" ref="I35:O35">SUM(I10:I34)</f>
        <v>12839</v>
      </c>
      <c r="J35" s="45">
        <f t="shared" si="1"/>
        <v>12132</v>
      </c>
      <c r="K35" s="45">
        <f t="shared" si="1"/>
        <v>12953</v>
      </c>
      <c r="L35" s="45">
        <f t="shared" si="1"/>
        <v>12172</v>
      </c>
      <c r="M35" s="45">
        <f t="shared" si="1"/>
        <v>12281</v>
      </c>
      <c r="N35" s="45">
        <f t="shared" si="1"/>
        <v>11565</v>
      </c>
      <c r="O35" s="45">
        <f t="shared" si="1"/>
        <v>12832</v>
      </c>
      <c r="P35" s="45">
        <f aca="true" t="shared" si="2" ref="P35:V35">SUM(P10:P34)</f>
        <v>15531</v>
      </c>
      <c r="Q35" s="45">
        <f t="shared" si="2"/>
        <v>14060</v>
      </c>
      <c r="R35" s="45">
        <f t="shared" si="2"/>
        <v>11806</v>
      </c>
      <c r="S35" s="45">
        <f t="shared" si="2"/>
        <v>11688</v>
      </c>
      <c r="T35" s="45">
        <f t="shared" si="2"/>
        <v>13086</v>
      </c>
      <c r="U35" s="45">
        <f t="shared" si="2"/>
        <v>13202</v>
      </c>
      <c r="V35" s="45">
        <f t="shared" si="2"/>
        <v>14504</v>
      </c>
      <c r="W35" s="45">
        <f aca="true" t="shared" si="3" ref="W35:AC35">SUM(W10:W34)</f>
        <v>11060</v>
      </c>
      <c r="X35" s="45">
        <f t="shared" si="3"/>
        <v>12830</v>
      </c>
      <c r="Y35" s="45">
        <f t="shared" si="3"/>
        <v>17722</v>
      </c>
      <c r="Z35" s="45">
        <f t="shared" si="3"/>
        <v>15676</v>
      </c>
      <c r="AA35" s="45">
        <f t="shared" si="3"/>
        <v>12551</v>
      </c>
      <c r="AB35" s="45">
        <f t="shared" si="3"/>
        <v>14204</v>
      </c>
      <c r="AC35" s="45">
        <f t="shared" si="3"/>
        <v>17376</v>
      </c>
      <c r="AD35" s="45">
        <f aca="true" t="shared" si="4" ref="AD35:AJ35">SUM(AD10:AD34)</f>
        <v>15727</v>
      </c>
      <c r="AE35" s="45">
        <f t="shared" si="4"/>
        <v>14324</v>
      </c>
      <c r="AF35" s="45">
        <f t="shared" si="4"/>
        <v>14033</v>
      </c>
      <c r="AG35" s="45">
        <f t="shared" si="4"/>
        <v>13148</v>
      </c>
      <c r="AH35" s="45">
        <f t="shared" si="4"/>
        <v>13114</v>
      </c>
      <c r="AI35" s="45">
        <f t="shared" si="4"/>
        <v>12710</v>
      </c>
      <c r="AJ35" s="45">
        <f t="shared" si="4"/>
        <v>11665</v>
      </c>
      <c r="AK35" s="45">
        <f aca="true" t="shared" si="5" ref="AK35:BA35">SUM(AK10:AK34)</f>
        <v>9890</v>
      </c>
      <c r="AL35" s="45">
        <f t="shared" si="5"/>
        <v>13903</v>
      </c>
      <c r="AM35" s="45">
        <f t="shared" si="5"/>
        <v>13668</v>
      </c>
      <c r="AN35" s="45">
        <f t="shared" si="5"/>
        <v>12378</v>
      </c>
      <c r="AO35" s="45">
        <f t="shared" si="5"/>
        <v>14343</v>
      </c>
      <c r="AP35" s="45">
        <f t="shared" si="5"/>
        <v>15210</v>
      </c>
      <c r="AQ35" s="45">
        <f t="shared" si="5"/>
        <v>11494</v>
      </c>
      <c r="AR35" s="45">
        <f t="shared" si="5"/>
        <v>11676</v>
      </c>
      <c r="AS35" s="45">
        <f t="shared" si="5"/>
        <v>12536</v>
      </c>
      <c r="AT35" s="45">
        <f t="shared" si="5"/>
        <v>11692</v>
      </c>
      <c r="AU35" s="45">
        <f t="shared" si="5"/>
        <v>10552</v>
      </c>
      <c r="AV35" s="45">
        <f t="shared" si="5"/>
        <v>10144</v>
      </c>
      <c r="AW35" s="45">
        <f t="shared" si="5"/>
        <v>7144</v>
      </c>
      <c r="AX35" s="45">
        <f t="shared" si="5"/>
        <v>10305</v>
      </c>
      <c r="AY35" s="45">
        <f t="shared" si="5"/>
        <v>10457</v>
      </c>
      <c r="AZ35" s="45">
        <f t="shared" si="5"/>
        <v>9692</v>
      </c>
      <c r="BA35" s="45">
        <f t="shared" si="5"/>
        <v>7915</v>
      </c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</row>
    <row r="36" spans="43:53" ht="12.75">
      <c r="AQ36" s="90"/>
      <c r="AR36" s="90"/>
      <c r="AS36" s="90"/>
      <c r="AT36" s="90"/>
      <c r="AU36" s="90"/>
      <c r="AV36" s="90">
        <v>0</v>
      </c>
      <c r="AW36" s="90"/>
      <c r="AX36" s="90"/>
      <c r="AY36" s="90"/>
      <c r="AZ36" s="90"/>
      <c r="BA36" s="91"/>
    </row>
    <row r="37" spans="1:91" ht="12.75">
      <c r="A37" s="16" t="s">
        <v>426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4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</row>
    <row r="38" spans="1:91" ht="12.75">
      <c r="A38" s="16" t="s">
        <v>635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4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</row>
    <row r="39" spans="1:88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40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5" s="40" customFormat="1" ht="12.75"/>
    <row r="46" s="40" customFormat="1" ht="12.75"/>
    <row r="47" s="37" customFormat="1" ht="12.75"/>
    <row r="48" spans="1:204" s="37" customFormat="1" ht="18" customHeight="1">
      <c r="A48" s="34"/>
      <c r="B48" s="35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5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5"/>
      <c r="GT48" s="35"/>
      <c r="GU48" s="35"/>
      <c r="GV48" s="34"/>
    </row>
    <row r="49" spans="1:204" s="37" customFormat="1" ht="18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</row>
    <row r="50" spans="1:204" s="37" customFormat="1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39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30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</row>
    <row r="51" spans="1:204" s="37" customFormat="1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</row>
    <row r="52" spans="1:204" s="37" customFormat="1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</row>
    <row r="53" spans="1:204" s="37" customFormat="1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</row>
    <row r="54" spans="1:204" s="37" customFormat="1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</row>
    <row r="55" spans="1:204" s="37" customFormat="1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</row>
    <row r="56" spans="1:204" s="37" customFormat="1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</row>
    <row r="57" spans="1:204" s="37" customFormat="1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</row>
    <row r="58" spans="1:204" s="37" customFormat="1" ht="18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</row>
    <row r="59" spans="1:204" s="37" customFormat="1" ht="18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</row>
    <row r="60" spans="1:204" s="37" customFormat="1" ht="18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</row>
    <row r="61" spans="1:204" s="37" customFormat="1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</row>
    <row r="62" spans="1:204" s="37" customFormat="1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</row>
    <row r="63" spans="1:204" s="37" customFormat="1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</row>
    <row r="64" spans="1:204" s="37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</row>
    <row r="65" spans="1:204" s="37" customFormat="1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</row>
    <row r="66" spans="1:204" s="37" customFormat="1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</row>
    <row r="67" spans="1:204" s="37" customFormat="1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</row>
    <row r="68" spans="1:204" s="37" customFormat="1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</row>
    <row r="69" spans="1:204" s="37" customFormat="1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</row>
    <row r="70" spans="1:204" s="37" customFormat="1" ht="18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</row>
    <row r="71" spans="1:204" s="37" customFormat="1" ht="18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</row>
    <row r="72" spans="1:204" s="37" customFormat="1" ht="18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</row>
    <row r="73" spans="1:204" s="37" customFormat="1" ht="18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</row>
    <row r="74" spans="1:204" s="37" customFormat="1" ht="18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</row>
    <row r="75" spans="1:204" s="37" customFormat="1" ht="18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</row>
    <row r="76" s="37" customFormat="1" ht="12.75"/>
    <row r="77" spans="1:91" s="37" customFormat="1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</row>
    <row r="78" spans="1:88" s="37" customFormat="1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W77"/>
  <sheetViews>
    <sheetView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8" sqref="A38"/>
    </sheetView>
  </sheetViews>
  <sheetFormatPr defaultColWidth="10.28125" defaultRowHeight="12.75"/>
  <cols>
    <col min="1" max="1" width="16.28125" style="0" customWidth="1"/>
    <col min="2" max="2" width="10.7109375" style="0" customWidth="1"/>
    <col min="3" max="20" width="10.28125" style="0" customWidth="1"/>
    <col min="21" max="21" width="11.7109375" style="0" customWidth="1"/>
    <col min="22" max="24" width="10.28125" style="0" customWidth="1"/>
    <col min="25" max="27" width="11.421875" style="0" customWidth="1"/>
    <col min="28" max="28" width="10.28125" style="0" customWidth="1"/>
    <col min="29" max="29" width="12.00390625" style="0" customWidth="1"/>
    <col min="30" max="33" width="10.8515625" style="0" customWidth="1"/>
    <col min="34" max="34" width="11.140625" style="0" customWidth="1"/>
    <col min="35" max="35" width="10.57421875" style="37" customWidth="1"/>
    <col min="36" max="36" width="10.28125" style="0" customWidth="1"/>
    <col min="37" max="37" width="10.7109375" style="0" customWidth="1"/>
    <col min="38" max="38" width="11.8515625" style="0" customWidth="1"/>
    <col min="39" max="53" width="11.7109375" style="0" customWidth="1"/>
    <col min="54" max="100" width="10.28125" style="0" customWidth="1"/>
    <col min="101" max="101" width="11.140625" style="0" customWidth="1"/>
    <col min="102" max="133" width="10.28125" style="0" customWidth="1"/>
    <col min="134" max="134" width="11.28125" style="0" customWidth="1"/>
    <col min="135" max="135" width="11.421875" style="0" customWidth="1"/>
    <col min="136" max="136" width="11.7109375" style="0" customWidth="1"/>
    <col min="137" max="138" width="10.28125" style="0" customWidth="1"/>
    <col min="139" max="140" width="11.28125" style="0" customWidth="1"/>
    <col min="141" max="141" width="10.28125" style="0" customWidth="1"/>
    <col min="142" max="142" width="11.00390625" style="0" customWidth="1"/>
    <col min="143" max="146" width="10.28125" style="0" customWidth="1"/>
    <col min="147" max="147" width="11.57421875" style="0" customWidth="1"/>
    <col min="148" max="148" width="11.28125" style="0" customWidth="1"/>
    <col min="149" max="149" width="11.421875" style="0" customWidth="1"/>
    <col min="150" max="195" width="10.28125" style="0" customWidth="1"/>
    <col min="196" max="196" width="10.8515625" style="0" customWidth="1"/>
  </cols>
  <sheetData>
    <row r="1" ht="12.75">
      <c r="A1" s="16" t="s">
        <v>231</v>
      </c>
    </row>
    <row r="2" spans="94:98" ht="12.75">
      <c r="CP2" s="16" t="s">
        <v>135</v>
      </c>
      <c r="CQ2" s="16"/>
      <c r="CR2" s="16"/>
      <c r="CS2" s="16"/>
      <c r="CT2" s="16"/>
    </row>
    <row r="3" spans="1:92" s="16" customFormat="1" ht="25.5">
      <c r="A3" s="15"/>
      <c r="B3" s="30" t="s">
        <v>321</v>
      </c>
      <c r="C3" s="30">
        <v>2012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CN3" s="16" t="s">
        <v>136</v>
      </c>
    </row>
    <row r="4" s="16" customFormat="1" ht="12.75">
      <c r="AI4" s="40"/>
    </row>
    <row r="5" spans="1:35" s="16" customFormat="1" ht="12.75">
      <c r="A5" s="16" t="s">
        <v>353</v>
      </c>
      <c r="AI5" s="40"/>
    </row>
    <row r="6" spans="1:35" s="16" customFormat="1" ht="12.75">
      <c r="A6" s="16" t="s">
        <v>139</v>
      </c>
      <c r="AI6" s="40"/>
    </row>
    <row r="7" ht="12.75"/>
    <row r="8" spans="1:205" s="37" customFormat="1" ht="18" customHeight="1" thickBot="1">
      <c r="A8" s="41" t="s">
        <v>0</v>
      </c>
      <c r="B8" s="44" t="s">
        <v>320</v>
      </c>
      <c r="C8" s="44" t="s">
        <v>322</v>
      </c>
      <c r="D8" s="44" t="s">
        <v>323</v>
      </c>
      <c r="E8" s="44" t="s">
        <v>324</v>
      </c>
      <c r="F8" s="44" t="s">
        <v>325</v>
      </c>
      <c r="G8" s="44" t="s">
        <v>326</v>
      </c>
      <c r="H8" s="44" t="s">
        <v>327</v>
      </c>
      <c r="I8" s="44" t="s">
        <v>328</v>
      </c>
      <c r="J8" s="44" t="s">
        <v>329</v>
      </c>
      <c r="K8" s="44" t="s">
        <v>330</v>
      </c>
      <c r="L8" s="44" t="s">
        <v>331</v>
      </c>
      <c r="M8" s="44" t="s">
        <v>332</v>
      </c>
      <c r="N8" s="44" t="s">
        <v>333</v>
      </c>
      <c r="O8" s="44" t="s">
        <v>334</v>
      </c>
      <c r="P8" s="44" t="s">
        <v>335</v>
      </c>
      <c r="Q8" s="44" t="s">
        <v>336</v>
      </c>
      <c r="R8" s="44" t="s">
        <v>337</v>
      </c>
      <c r="S8" s="44" t="s">
        <v>338</v>
      </c>
      <c r="T8" s="44" t="s">
        <v>339</v>
      </c>
      <c r="U8" s="44" t="s">
        <v>340</v>
      </c>
      <c r="V8" s="68" t="s">
        <v>341</v>
      </c>
      <c r="W8" s="72" t="s">
        <v>342</v>
      </c>
      <c r="X8" s="72" t="s">
        <v>343</v>
      </c>
      <c r="Y8" s="72" t="s">
        <v>344</v>
      </c>
      <c r="Z8" s="72" t="s">
        <v>345</v>
      </c>
      <c r="AA8" s="72" t="s">
        <v>346</v>
      </c>
      <c r="AB8" s="72" t="s">
        <v>347</v>
      </c>
      <c r="AC8" s="72" t="s">
        <v>348</v>
      </c>
      <c r="AD8" s="72" t="s">
        <v>349</v>
      </c>
      <c r="AE8" s="72" t="s">
        <v>350</v>
      </c>
      <c r="AF8" s="72" t="s">
        <v>351</v>
      </c>
      <c r="AG8" s="72" t="s">
        <v>352</v>
      </c>
      <c r="AH8" s="72" t="s">
        <v>354</v>
      </c>
      <c r="AI8" s="72" t="s">
        <v>355</v>
      </c>
      <c r="AJ8" s="84" t="s">
        <v>356</v>
      </c>
      <c r="AK8" s="72" t="s">
        <v>357</v>
      </c>
      <c r="AL8" s="72" t="s">
        <v>358</v>
      </c>
      <c r="AM8" s="72" t="s">
        <v>359</v>
      </c>
      <c r="AN8" s="72" t="s">
        <v>360</v>
      </c>
      <c r="AO8" s="72" t="s">
        <v>361</v>
      </c>
      <c r="AP8" s="72" t="s">
        <v>362</v>
      </c>
      <c r="AQ8" s="72" t="s">
        <v>363</v>
      </c>
      <c r="AR8" s="72" t="s">
        <v>364</v>
      </c>
      <c r="AS8" s="72" t="s">
        <v>365</v>
      </c>
      <c r="AT8" s="72" t="s">
        <v>366</v>
      </c>
      <c r="AU8" s="72" t="s">
        <v>367</v>
      </c>
      <c r="AV8" s="72" t="s">
        <v>368</v>
      </c>
      <c r="AW8" s="72" t="s">
        <v>369</v>
      </c>
      <c r="AX8" s="72" t="s">
        <v>370</v>
      </c>
      <c r="AY8" s="72" t="s">
        <v>371</v>
      </c>
      <c r="AZ8" s="72" t="s">
        <v>372</v>
      </c>
      <c r="BA8" s="72" t="s">
        <v>373</v>
      </c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5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5"/>
      <c r="GU8" s="35"/>
      <c r="GV8" s="35"/>
      <c r="GW8" s="34"/>
    </row>
    <row r="9" spans="1:205" s="37" customFormat="1" ht="18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6"/>
      <c r="U9" s="66"/>
      <c r="V9" s="69"/>
      <c r="W9" s="73"/>
      <c r="X9" s="75"/>
      <c r="Y9" s="75"/>
      <c r="Z9" s="75"/>
      <c r="AA9" s="75"/>
      <c r="AB9" s="75"/>
      <c r="AC9" s="78"/>
      <c r="AD9" s="78"/>
      <c r="AE9" s="78"/>
      <c r="AF9" s="78"/>
      <c r="AG9" s="80"/>
      <c r="AH9" s="82"/>
      <c r="AI9" s="83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</row>
    <row r="10" spans="1:205" s="37" customFormat="1" ht="18" customHeight="1">
      <c r="A10" s="1">
        <v>0</v>
      </c>
      <c r="B10" s="6">
        <v>519</v>
      </c>
      <c r="C10" s="6">
        <v>665</v>
      </c>
      <c r="D10" s="6">
        <v>440</v>
      </c>
      <c r="E10" s="6">
        <v>495</v>
      </c>
      <c r="F10" s="6">
        <v>650</v>
      </c>
      <c r="G10" s="6">
        <v>558</v>
      </c>
      <c r="H10" s="6">
        <v>612</v>
      </c>
      <c r="I10" s="6">
        <v>408</v>
      </c>
      <c r="J10" s="6">
        <v>374</v>
      </c>
      <c r="K10" s="6">
        <v>394</v>
      </c>
      <c r="L10" s="6">
        <v>498</v>
      </c>
      <c r="M10" s="6">
        <v>427</v>
      </c>
      <c r="N10" s="6">
        <f>9+16+373+28</f>
        <v>426</v>
      </c>
      <c r="O10" s="6">
        <v>540</v>
      </c>
      <c r="P10" s="65">
        <v>556</v>
      </c>
      <c r="Q10" s="65">
        <v>444</v>
      </c>
      <c r="R10" s="65">
        <v>719</v>
      </c>
      <c r="S10" s="65">
        <v>448</v>
      </c>
      <c r="T10" s="67">
        <v>397</v>
      </c>
      <c r="U10" s="67">
        <v>421</v>
      </c>
      <c r="V10" s="70">
        <v>456</v>
      </c>
      <c r="W10" s="74">
        <v>405</v>
      </c>
      <c r="X10" s="76">
        <v>461</v>
      </c>
      <c r="Y10" s="76">
        <v>623</v>
      </c>
      <c r="Z10" s="76">
        <v>639</v>
      </c>
      <c r="AA10" s="76">
        <v>570</v>
      </c>
      <c r="AB10" s="77">
        <v>567</v>
      </c>
      <c r="AC10" s="77">
        <v>612</v>
      </c>
      <c r="AD10" s="77">
        <v>582</v>
      </c>
      <c r="AE10" s="77">
        <v>553</v>
      </c>
      <c r="AF10" s="77">
        <v>433</v>
      </c>
      <c r="AG10" s="81">
        <v>481</v>
      </c>
      <c r="AH10" s="79">
        <v>612</v>
      </c>
      <c r="AI10" s="79">
        <v>560</v>
      </c>
      <c r="AJ10" s="86">
        <v>476</v>
      </c>
      <c r="AK10" s="86">
        <v>447</v>
      </c>
      <c r="AL10" s="86">
        <v>498</v>
      </c>
      <c r="AM10" s="86">
        <v>522</v>
      </c>
      <c r="AN10" s="86">
        <v>445</v>
      </c>
      <c r="AO10" s="86">
        <v>475</v>
      </c>
      <c r="AP10" s="86">
        <v>569</v>
      </c>
      <c r="AQ10" s="86">
        <v>520</v>
      </c>
      <c r="AR10" s="86">
        <v>548</v>
      </c>
      <c r="AS10" s="86">
        <v>555</v>
      </c>
      <c r="AT10" s="86">
        <v>435</v>
      </c>
      <c r="AU10" s="86">
        <v>489</v>
      </c>
      <c r="AV10" s="86">
        <v>434</v>
      </c>
      <c r="AW10" s="86">
        <v>445</v>
      </c>
      <c r="AX10" s="86">
        <v>484</v>
      </c>
      <c r="AY10" s="86">
        <v>695</v>
      </c>
      <c r="AZ10" s="86">
        <v>662</v>
      </c>
      <c r="BA10" s="86">
        <v>206</v>
      </c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39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30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</row>
    <row r="11" spans="1:205" s="37" customFormat="1" ht="18" customHeight="1">
      <c r="A11" s="4">
        <v>1</v>
      </c>
      <c r="B11" s="6">
        <v>512</v>
      </c>
      <c r="C11" s="6">
        <v>484</v>
      </c>
      <c r="D11" s="6">
        <v>308</v>
      </c>
      <c r="E11" s="6">
        <v>364</v>
      </c>
      <c r="F11" s="6">
        <v>394</v>
      </c>
      <c r="G11" s="6">
        <v>326</v>
      </c>
      <c r="H11" s="6">
        <v>315</v>
      </c>
      <c r="I11" s="6">
        <v>267</v>
      </c>
      <c r="J11" s="6">
        <v>233</v>
      </c>
      <c r="K11" s="6">
        <v>260</v>
      </c>
      <c r="L11" s="6">
        <v>464</v>
      </c>
      <c r="M11" s="6">
        <v>314</v>
      </c>
      <c r="N11" s="6">
        <f>70+213</f>
        <v>283</v>
      </c>
      <c r="O11" s="6">
        <v>331</v>
      </c>
      <c r="P11" s="65">
        <v>305</v>
      </c>
      <c r="Q11" s="65">
        <v>260</v>
      </c>
      <c r="R11" s="65">
        <v>304</v>
      </c>
      <c r="S11" s="65">
        <v>352</v>
      </c>
      <c r="T11" s="67">
        <v>296</v>
      </c>
      <c r="U11" s="67">
        <v>349</v>
      </c>
      <c r="V11" s="70">
        <v>305</v>
      </c>
      <c r="W11" s="74">
        <v>364</v>
      </c>
      <c r="X11" s="76">
        <v>317</v>
      </c>
      <c r="Y11" s="76">
        <v>388</v>
      </c>
      <c r="Z11" s="76">
        <v>468</v>
      </c>
      <c r="AA11" s="76">
        <v>352</v>
      </c>
      <c r="AB11" s="77">
        <v>397</v>
      </c>
      <c r="AC11" s="77">
        <v>350</v>
      </c>
      <c r="AD11" s="77">
        <v>326</v>
      </c>
      <c r="AE11" s="77">
        <v>300</v>
      </c>
      <c r="AF11" s="77">
        <v>284</v>
      </c>
      <c r="AG11" s="81">
        <v>302</v>
      </c>
      <c r="AH11" s="79">
        <v>352</v>
      </c>
      <c r="AI11" s="79">
        <v>303</v>
      </c>
      <c r="AJ11" s="86">
        <v>277</v>
      </c>
      <c r="AK11" s="86">
        <v>260</v>
      </c>
      <c r="AL11" s="86">
        <v>348</v>
      </c>
      <c r="AM11" s="86">
        <v>333</v>
      </c>
      <c r="AN11" s="86">
        <v>296</v>
      </c>
      <c r="AO11" s="86">
        <v>280</v>
      </c>
      <c r="AP11" s="86">
        <v>463</v>
      </c>
      <c r="AQ11" s="86">
        <v>331</v>
      </c>
      <c r="AR11" s="86">
        <v>329</v>
      </c>
      <c r="AS11" s="86">
        <v>332</v>
      </c>
      <c r="AT11" s="86">
        <v>293</v>
      </c>
      <c r="AU11" s="86">
        <v>333</v>
      </c>
      <c r="AV11" s="86">
        <v>372</v>
      </c>
      <c r="AW11" s="86">
        <v>570</v>
      </c>
      <c r="AX11" s="86">
        <v>404</v>
      </c>
      <c r="AY11" s="86">
        <v>415</v>
      </c>
      <c r="AZ11" s="86">
        <v>490</v>
      </c>
      <c r="BA11" s="86">
        <v>215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</row>
    <row r="12" spans="1:205" s="37" customFormat="1" ht="18" customHeight="1">
      <c r="A12" s="4">
        <v>2</v>
      </c>
      <c r="B12" s="6">
        <v>230</v>
      </c>
      <c r="C12" s="6">
        <v>278</v>
      </c>
      <c r="D12" s="6">
        <v>190</v>
      </c>
      <c r="E12" s="6">
        <v>185</v>
      </c>
      <c r="F12" s="6">
        <v>238</v>
      </c>
      <c r="G12" s="6">
        <v>180</v>
      </c>
      <c r="H12" s="6">
        <v>140</v>
      </c>
      <c r="I12" s="6">
        <v>107</v>
      </c>
      <c r="J12" s="6">
        <v>145</v>
      </c>
      <c r="K12" s="6">
        <v>116</v>
      </c>
      <c r="L12" s="6">
        <v>149</v>
      </c>
      <c r="M12" s="6">
        <v>101</v>
      </c>
      <c r="N12" s="6">
        <f>35+14+60</f>
        <v>109</v>
      </c>
      <c r="O12" s="6">
        <v>137</v>
      </c>
      <c r="P12" s="65">
        <v>140</v>
      </c>
      <c r="Q12" s="65">
        <v>149</v>
      </c>
      <c r="R12" s="65">
        <v>151</v>
      </c>
      <c r="S12" s="65">
        <v>159</v>
      </c>
      <c r="T12" s="67">
        <v>115</v>
      </c>
      <c r="U12" s="67">
        <v>129</v>
      </c>
      <c r="V12" s="70">
        <v>147</v>
      </c>
      <c r="W12" s="74">
        <v>128</v>
      </c>
      <c r="X12" s="76">
        <v>152</v>
      </c>
      <c r="Y12" s="76">
        <v>200</v>
      </c>
      <c r="Z12" s="76">
        <v>156</v>
      </c>
      <c r="AA12" s="76">
        <v>134</v>
      </c>
      <c r="AB12" s="77">
        <v>161</v>
      </c>
      <c r="AC12" s="77">
        <v>147</v>
      </c>
      <c r="AD12" s="77">
        <v>161</v>
      </c>
      <c r="AE12" s="77">
        <v>131</v>
      </c>
      <c r="AF12" s="77">
        <v>152</v>
      </c>
      <c r="AG12" s="81">
        <v>140</v>
      </c>
      <c r="AH12" s="79">
        <v>151</v>
      </c>
      <c r="AI12" s="79">
        <v>143</v>
      </c>
      <c r="AJ12" s="86">
        <v>140</v>
      </c>
      <c r="AK12" s="86">
        <v>185</v>
      </c>
      <c r="AL12" s="86">
        <v>179</v>
      </c>
      <c r="AM12" s="86">
        <v>191</v>
      </c>
      <c r="AN12" s="86">
        <v>159</v>
      </c>
      <c r="AO12" s="86">
        <v>202</v>
      </c>
      <c r="AP12" s="86">
        <v>262</v>
      </c>
      <c r="AQ12" s="86">
        <v>177</v>
      </c>
      <c r="AR12" s="86">
        <v>175</v>
      </c>
      <c r="AS12" s="86">
        <v>174</v>
      </c>
      <c r="AT12" s="86">
        <v>186</v>
      </c>
      <c r="AU12" s="86">
        <v>229</v>
      </c>
      <c r="AV12" s="86">
        <v>185</v>
      </c>
      <c r="AW12" s="86">
        <v>184</v>
      </c>
      <c r="AX12" s="86">
        <v>222</v>
      </c>
      <c r="AY12" s="86">
        <v>306</v>
      </c>
      <c r="AZ12" s="86">
        <v>221</v>
      </c>
      <c r="BA12" s="86">
        <v>80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</row>
    <row r="13" spans="1:205" s="37" customFormat="1" ht="18" customHeight="1">
      <c r="A13" s="4">
        <v>3</v>
      </c>
      <c r="B13" s="6">
        <v>82</v>
      </c>
      <c r="C13" s="6">
        <v>79</v>
      </c>
      <c r="D13" s="6">
        <v>59</v>
      </c>
      <c r="E13" s="6">
        <v>93</v>
      </c>
      <c r="F13" s="6">
        <v>88</v>
      </c>
      <c r="G13" s="6">
        <v>91</v>
      </c>
      <c r="H13" s="6">
        <v>74</v>
      </c>
      <c r="I13" s="6">
        <v>63</v>
      </c>
      <c r="J13" s="6">
        <v>61</v>
      </c>
      <c r="K13" s="6">
        <v>66</v>
      </c>
      <c r="L13" s="6">
        <v>56</v>
      </c>
      <c r="M13" s="6">
        <v>51</v>
      </c>
      <c r="N13" s="6">
        <v>68</v>
      </c>
      <c r="O13" s="6">
        <v>74</v>
      </c>
      <c r="P13" s="65">
        <v>47</v>
      </c>
      <c r="Q13" s="65">
        <v>63</v>
      </c>
      <c r="R13" s="65">
        <v>70</v>
      </c>
      <c r="S13" s="65">
        <v>60</v>
      </c>
      <c r="T13" s="67">
        <v>44</v>
      </c>
      <c r="U13" s="67">
        <v>55</v>
      </c>
      <c r="V13" s="70">
        <v>60</v>
      </c>
      <c r="W13" s="74">
        <v>49</v>
      </c>
      <c r="X13" s="76">
        <v>86</v>
      </c>
      <c r="Y13" s="76">
        <v>110</v>
      </c>
      <c r="Z13" s="76">
        <v>65</v>
      </c>
      <c r="AA13" s="76">
        <v>62</v>
      </c>
      <c r="AB13" s="77">
        <v>77</v>
      </c>
      <c r="AC13" s="77">
        <v>98</v>
      </c>
      <c r="AD13" s="77">
        <v>87</v>
      </c>
      <c r="AE13" s="77">
        <v>58</v>
      </c>
      <c r="AF13" s="77">
        <v>55</v>
      </c>
      <c r="AG13" s="81">
        <v>63</v>
      </c>
      <c r="AH13" s="79">
        <v>95</v>
      </c>
      <c r="AI13" s="79">
        <v>64</v>
      </c>
      <c r="AJ13" s="86">
        <v>71</v>
      </c>
      <c r="AK13" s="86">
        <v>50</v>
      </c>
      <c r="AL13" s="86">
        <v>67</v>
      </c>
      <c r="AM13" s="86">
        <v>65</v>
      </c>
      <c r="AN13" s="86">
        <v>63</v>
      </c>
      <c r="AO13" s="86">
        <v>67</v>
      </c>
      <c r="AP13" s="86">
        <v>72</v>
      </c>
      <c r="AQ13" s="86">
        <v>56</v>
      </c>
      <c r="AR13" s="86">
        <v>52</v>
      </c>
      <c r="AS13" s="86">
        <v>50</v>
      </c>
      <c r="AT13" s="86">
        <v>44</v>
      </c>
      <c r="AU13" s="86">
        <v>64</v>
      </c>
      <c r="AV13" s="86">
        <v>69</v>
      </c>
      <c r="AW13" s="86">
        <v>65</v>
      </c>
      <c r="AX13" s="86">
        <v>53</v>
      </c>
      <c r="AY13" s="86">
        <v>85</v>
      </c>
      <c r="AZ13" s="86">
        <v>98</v>
      </c>
      <c r="BA13" s="86">
        <v>60</v>
      </c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</row>
    <row r="14" spans="1:205" s="37" customFormat="1" ht="18" customHeight="1">
      <c r="A14" s="4">
        <v>4</v>
      </c>
      <c r="B14" s="6">
        <v>324</v>
      </c>
      <c r="C14" s="6">
        <v>322</v>
      </c>
      <c r="D14" s="6">
        <v>193</v>
      </c>
      <c r="E14" s="6">
        <v>206</v>
      </c>
      <c r="F14" s="6">
        <v>249</v>
      </c>
      <c r="G14" s="6">
        <v>169</v>
      </c>
      <c r="H14" s="6">
        <v>183</v>
      </c>
      <c r="I14" s="6">
        <v>122</v>
      </c>
      <c r="J14" s="6">
        <v>116</v>
      </c>
      <c r="K14" s="6">
        <v>102</v>
      </c>
      <c r="L14" s="6">
        <v>121</v>
      </c>
      <c r="M14" s="6">
        <v>115</v>
      </c>
      <c r="N14" s="6">
        <v>139</v>
      </c>
      <c r="O14" s="6">
        <v>159</v>
      </c>
      <c r="P14" s="65">
        <v>151</v>
      </c>
      <c r="Q14" s="65">
        <v>141</v>
      </c>
      <c r="R14" s="65">
        <v>159</v>
      </c>
      <c r="S14" s="65">
        <v>152</v>
      </c>
      <c r="T14" s="67">
        <v>102</v>
      </c>
      <c r="U14" s="67">
        <v>129</v>
      </c>
      <c r="V14" s="70">
        <v>199</v>
      </c>
      <c r="W14" s="74">
        <v>132</v>
      </c>
      <c r="X14" s="76">
        <v>141</v>
      </c>
      <c r="Y14" s="76">
        <v>194</v>
      </c>
      <c r="Z14" s="76">
        <v>153</v>
      </c>
      <c r="AA14" s="76">
        <v>138</v>
      </c>
      <c r="AB14" s="77">
        <v>166</v>
      </c>
      <c r="AC14" s="77">
        <v>169</v>
      </c>
      <c r="AD14" s="77">
        <v>188</v>
      </c>
      <c r="AE14" s="77">
        <v>186</v>
      </c>
      <c r="AF14" s="77">
        <v>156</v>
      </c>
      <c r="AG14" s="81">
        <v>174</v>
      </c>
      <c r="AH14" s="79">
        <v>223</v>
      </c>
      <c r="AI14" s="79">
        <v>177</v>
      </c>
      <c r="AJ14" s="86">
        <v>183</v>
      </c>
      <c r="AK14" s="86">
        <v>185</v>
      </c>
      <c r="AL14" s="86">
        <v>260</v>
      </c>
      <c r="AM14" s="86">
        <v>258</v>
      </c>
      <c r="AN14" s="86">
        <v>222</v>
      </c>
      <c r="AO14" s="86">
        <v>233</v>
      </c>
      <c r="AP14" s="86">
        <v>322</v>
      </c>
      <c r="AQ14" s="86">
        <v>251</v>
      </c>
      <c r="AR14" s="86">
        <v>278</v>
      </c>
      <c r="AS14" s="86">
        <v>261</v>
      </c>
      <c r="AT14" s="86">
        <v>290</v>
      </c>
      <c r="AU14" s="86">
        <v>359</v>
      </c>
      <c r="AV14" s="86">
        <v>336</v>
      </c>
      <c r="AW14" s="86">
        <v>296</v>
      </c>
      <c r="AX14" s="86">
        <v>295</v>
      </c>
      <c r="AY14" s="86">
        <v>354</v>
      </c>
      <c r="AZ14" s="86">
        <v>267</v>
      </c>
      <c r="BA14" s="86">
        <v>102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</row>
    <row r="15" spans="1:205" s="37" customFormat="1" ht="18" customHeight="1">
      <c r="A15" s="4">
        <v>5</v>
      </c>
      <c r="B15" s="6">
        <v>278</v>
      </c>
      <c r="C15" s="6">
        <v>302</v>
      </c>
      <c r="D15" s="6">
        <v>231</v>
      </c>
      <c r="E15" s="6">
        <v>226</v>
      </c>
      <c r="F15" s="6">
        <v>260</v>
      </c>
      <c r="G15" s="6">
        <v>208</v>
      </c>
      <c r="H15" s="6">
        <v>206</v>
      </c>
      <c r="I15" s="6">
        <v>169</v>
      </c>
      <c r="J15" s="6">
        <v>174</v>
      </c>
      <c r="K15" s="6">
        <v>169</v>
      </c>
      <c r="L15" s="6">
        <v>201</v>
      </c>
      <c r="M15" s="6">
        <v>169</v>
      </c>
      <c r="N15" s="6">
        <f>14+29+156</f>
        <v>199</v>
      </c>
      <c r="O15" s="6">
        <v>243</v>
      </c>
      <c r="P15" s="65">
        <v>241</v>
      </c>
      <c r="Q15" s="65">
        <v>213</v>
      </c>
      <c r="R15" s="65">
        <v>230</v>
      </c>
      <c r="S15" s="65">
        <v>284</v>
      </c>
      <c r="T15" s="67">
        <v>229</v>
      </c>
      <c r="U15" s="67">
        <v>201</v>
      </c>
      <c r="V15" s="70">
        <v>230</v>
      </c>
      <c r="W15" s="74">
        <v>228</v>
      </c>
      <c r="X15" s="76">
        <v>255</v>
      </c>
      <c r="Y15" s="76">
        <v>318</v>
      </c>
      <c r="Z15" s="76">
        <v>268</v>
      </c>
      <c r="AA15" s="76">
        <v>233</v>
      </c>
      <c r="AB15" s="77">
        <v>303</v>
      </c>
      <c r="AC15" s="77">
        <v>299</v>
      </c>
      <c r="AD15" s="77">
        <v>248</v>
      </c>
      <c r="AE15" s="77">
        <v>227</v>
      </c>
      <c r="AF15" s="77">
        <v>201</v>
      </c>
      <c r="AG15" s="81">
        <v>209</v>
      </c>
      <c r="AH15" s="79">
        <v>221</v>
      </c>
      <c r="AI15" s="79">
        <v>201</v>
      </c>
      <c r="AJ15" s="86">
        <v>223</v>
      </c>
      <c r="AK15" s="86">
        <v>207</v>
      </c>
      <c r="AL15" s="86">
        <v>212</v>
      </c>
      <c r="AM15" s="86">
        <v>193</v>
      </c>
      <c r="AN15" s="86">
        <v>166</v>
      </c>
      <c r="AO15" s="86">
        <v>216</v>
      </c>
      <c r="AP15" s="86">
        <v>253</v>
      </c>
      <c r="AQ15" s="86">
        <v>227</v>
      </c>
      <c r="AR15" s="86">
        <v>186</v>
      </c>
      <c r="AS15" s="86">
        <v>198</v>
      </c>
      <c r="AT15" s="86">
        <v>199</v>
      </c>
      <c r="AU15" s="86">
        <v>196</v>
      </c>
      <c r="AV15" s="86">
        <v>188</v>
      </c>
      <c r="AW15" s="86">
        <v>178</v>
      </c>
      <c r="AX15" s="86">
        <v>201</v>
      </c>
      <c r="AY15" s="86">
        <v>252</v>
      </c>
      <c r="AZ15" s="86">
        <v>320</v>
      </c>
      <c r="BA15" s="86">
        <v>121</v>
      </c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</row>
    <row r="16" spans="1:205" s="37" customFormat="1" ht="18" customHeight="1">
      <c r="A16" s="4">
        <v>6</v>
      </c>
      <c r="B16" s="6">
        <v>75</v>
      </c>
      <c r="C16" s="6">
        <v>103</v>
      </c>
      <c r="D16" s="6">
        <v>74</v>
      </c>
      <c r="E16" s="6">
        <v>80</v>
      </c>
      <c r="F16" s="6">
        <v>93</v>
      </c>
      <c r="G16" s="6">
        <v>71</v>
      </c>
      <c r="H16" s="6">
        <v>74</v>
      </c>
      <c r="I16" s="6">
        <v>60</v>
      </c>
      <c r="J16" s="6">
        <v>81</v>
      </c>
      <c r="K16" s="6">
        <v>67</v>
      </c>
      <c r="L16" s="6">
        <v>69</v>
      </c>
      <c r="M16" s="6">
        <v>66</v>
      </c>
      <c r="N16" s="6">
        <f>1+12+4+20+26+23</f>
        <v>86</v>
      </c>
      <c r="O16" s="6">
        <v>92</v>
      </c>
      <c r="P16" s="65">
        <v>80</v>
      </c>
      <c r="Q16" s="65">
        <v>67</v>
      </c>
      <c r="R16" s="65">
        <v>58</v>
      </c>
      <c r="S16" s="65">
        <v>58</v>
      </c>
      <c r="T16" s="67">
        <v>66</v>
      </c>
      <c r="U16" s="67">
        <v>79</v>
      </c>
      <c r="V16" s="70">
        <v>85</v>
      </c>
      <c r="W16" s="74">
        <v>73</v>
      </c>
      <c r="X16" s="76">
        <v>81</v>
      </c>
      <c r="Y16" s="76">
        <v>91</v>
      </c>
      <c r="Z16" s="76">
        <v>86</v>
      </c>
      <c r="AA16" s="76">
        <v>74</v>
      </c>
      <c r="AB16" s="77">
        <v>84</v>
      </c>
      <c r="AC16" s="77">
        <v>102</v>
      </c>
      <c r="AD16" s="77">
        <v>85</v>
      </c>
      <c r="AE16" s="77">
        <v>83</v>
      </c>
      <c r="AF16" s="77">
        <v>72</v>
      </c>
      <c r="AG16" s="81">
        <v>82</v>
      </c>
      <c r="AH16" s="79">
        <v>92</v>
      </c>
      <c r="AI16" s="79">
        <v>66</v>
      </c>
      <c r="AJ16" s="86">
        <v>66</v>
      </c>
      <c r="AK16" s="86">
        <v>71</v>
      </c>
      <c r="AL16" s="86">
        <v>67</v>
      </c>
      <c r="AM16" s="86">
        <v>68</v>
      </c>
      <c r="AN16" s="86">
        <v>59</v>
      </c>
      <c r="AO16" s="86">
        <v>82</v>
      </c>
      <c r="AP16" s="86">
        <v>119</v>
      </c>
      <c r="AQ16" s="86">
        <v>73</v>
      </c>
      <c r="AR16" s="86">
        <v>73</v>
      </c>
      <c r="AS16" s="86">
        <v>64</v>
      </c>
      <c r="AT16" s="86">
        <v>57</v>
      </c>
      <c r="AU16" s="86">
        <v>80</v>
      </c>
      <c r="AV16" s="86">
        <v>65</v>
      </c>
      <c r="AW16" s="86">
        <v>71</v>
      </c>
      <c r="AX16" s="86">
        <v>80</v>
      </c>
      <c r="AY16" s="86">
        <v>86</v>
      </c>
      <c r="AZ16" s="86">
        <v>102</v>
      </c>
      <c r="BA16" s="86">
        <v>37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</row>
    <row r="17" spans="1:205" s="37" customFormat="1" ht="18" customHeight="1">
      <c r="A17" s="4">
        <v>7</v>
      </c>
      <c r="B17" s="6">
        <v>100</v>
      </c>
      <c r="C17" s="6">
        <v>113</v>
      </c>
      <c r="D17" s="6">
        <v>66</v>
      </c>
      <c r="E17" s="6">
        <v>75</v>
      </c>
      <c r="F17" s="6">
        <v>78</v>
      </c>
      <c r="G17" s="6">
        <v>67</v>
      </c>
      <c r="H17" s="6">
        <v>64</v>
      </c>
      <c r="I17" s="6">
        <v>69</v>
      </c>
      <c r="J17" s="6">
        <v>66</v>
      </c>
      <c r="K17" s="6">
        <v>58</v>
      </c>
      <c r="L17" s="6">
        <v>68</v>
      </c>
      <c r="M17" s="6">
        <v>68</v>
      </c>
      <c r="N17" s="6">
        <v>68</v>
      </c>
      <c r="O17" s="6">
        <v>64</v>
      </c>
      <c r="P17" s="65">
        <v>73</v>
      </c>
      <c r="Q17" s="65">
        <v>73</v>
      </c>
      <c r="R17" s="65">
        <v>100</v>
      </c>
      <c r="S17" s="65">
        <v>74</v>
      </c>
      <c r="T17" s="67">
        <v>61</v>
      </c>
      <c r="U17" s="67">
        <v>71</v>
      </c>
      <c r="V17" s="70">
        <v>67</v>
      </c>
      <c r="W17" s="74">
        <v>71</v>
      </c>
      <c r="X17" s="76">
        <v>73</v>
      </c>
      <c r="Y17" s="76">
        <v>105</v>
      </c>
      <c r="Z17" s="76">
        <v>79</v>
      </c>
      <c r="AA17" s="76">
        <v>76</v>
      </c>
      <c r="AB17" s="77">
        <v>86</v>
      </c>
      <c r="AC17" s="77">
        <v>93</v>
      </c>
      <c r="AD17" s="77">
        <v>66</v>
      </c>
      <c r="AE17" s="77">
        <v>64</v>
      </c>
      <c r="AF17" s="77">
        <v>56</v>
      </c>
      <c r="AG17" s="81">
        <v>88</v>
      </c>
      <c r="AH17" s="79">
        <v>82</v>
      </c>
      <c r="AI17" s="79">
        <v>57</v>
      </c>
      <c r="AJ17" s="86">
        <v>89</v>
      </c>
      <c r="AK17" s="86">
        <v>62</v>
      </c>
      <c r="AL17" s="86">
        <v>69</v>
      </c>
      <c r="AM17" s="86">
        <v>72</v>
      </c>
      <c r="AN17" s="86">
        <v>69</v>
      </c>
      <c r="AO17" s="86">
        <v>73</v>
      </c>
      <c r="AP17" s="86">
        <v>107</v>
      </c>
      <c r="AQ17" s="86">
        <v>59</v>
      </c>
      <c r="AR17" s="86">
        <v>78</v>
      </c>
      <c r="AS17" s="86">
        <v>56</v>
      </c>
      <c r="AT17" s="86">
        <v>65</v>
      </c>
      <c r="AU17" s="86">
        <v>58</v>
      </c>
      <c r="AV17" s="86">
        <v>51</v>
      </c>
      <c r="AW17" s="86">
        <v>61</v>
      </c>
      <c r="AX17" s="86">
        <v>70</v>
      </c>
      <c r="AY17" s="86">
        <v>91</v>
      </c>
      <c r="AZ17" s="86">
        <v>84</v>
      </c>
      <c r="BA17" s="86">
        <v>37</v>
      </c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</row>
    <row r="18" spans="1:205" s="37" customFormat="1" ht="18" customHeight="1">
      <c r="A18" s="4">
        <v>8</v>
      </c>
      <c r="B18" s="6">
        <v>1637</v>
      </c>
      <c r="C18" s="6">
        <v>1703</v>
      </c>
      <c r="D18" s="6">
        <v>1104</v>
      </c>
      <c r="E18" s="6">
        <v>1293</v>
      </c>
      <c r="F18" s="6">
        <v>1662</v>
      </c>
      <c r="G18" s="6">
        <v>1546</v>
      </c>
      <c r="H18" s="6">
        <v>1174</v>
      </c>
      <c r="I18" s="6">
        <v>1012</v>
      </c>
      <c r="J18" s="6">
        <v>1085</v>
      </c>
      <c r="K18" s="6">
        <v>1009</v>
      </c>
      <c r="L18" s="6">
        <v>1173</v>
      </c>
      <c r="M18" s="6">
        <v>1569</v>
      </c>
      <c r="N18" s="6">
        <f>47+274+136+320+210+43+59</f>
        <v>1089</v>
      </c>
      <c r="O18" s="6">
        <v>1245</v>
      </c>
      <c r="P18" s="65">
        <v>1129</v>
      </c>
      <c r="Q18" s="65">
        <v>1073</v>
      </c>
      <c r="R18" s="65">
        <v>1171</v>
      </c>
      <c r="S18" s="65">
        <v>1278</v>
      </c>
      <c r="T18" s="67">
        <v>963</v>
      </c>
      <c r="U18" s="67">
        <v>1165</v>
      </c>
      <c r="V18" s="70">
        <v>1159</v>
      </c>
      <c r="W18" s="74">
        <v>1136</v>
      </c>
      <c r="X18" s="76">
        <v>1156</v>
      </c>
      <c r="Y18" s="76">
        <v>2019</v>
      </c>
      <c r="Z18" s="76">
        <v>1912</v>
      </c>
      <c r="AA18" s="76">
        <v>1338</v>
      </c>
      <c r="AB18" s="77">
        <v>1572</v>
      </c>
      <c r="AC18" s="77">
        <v>1469</v>
      </c>
      <c r="AD18" s="77">
        <v>1365</v>
      </c>
      <c r="AE18" s="77">
        <v>1164</v>
      </c>
      <c r="AF18" s="77">
        <v>1125</v>
      </c>
      <c r="AG18" s="81">
        <v>1353</v>
      </c>
      <c r="AH18" s="79">
        <v>1357</v>
      </c>
      <c r="AI18" s="79">
        <v>1119</v>
      </c>
      <c r="AJ18" s="86">
        <v>1149</v>
      </c>
      <c r="AK18" s="86">
        <v>1122</v>
      </c>
      <c r="AL18" s="86">
        <v>1145</v>
      </c>
      <c r="AM18" s="86">
        <v>1147</v>
      </c>
      <c r="AN18" s="86">
        <v>1021</v>
      </c>
      <c r="AO18" s="86">
        <v>1143</v>
      </c>
      <c r="AP18" s="86">
        <v>1486</v>
      </c>
      <c r="AQ18" s="86">
        <v>1159</v>
      </c>
      <c r="AR18" s="86">
        <v>1099</v>
      </c>
      <c r="AS18" s="86">
        <v>979</v>
      </c>
      <c r="AT18" s="86">
        <v>1023</v>
      </c>
      <c r="AU18" s="86">
        <v>1179</v>
      </c>
      <c r="AV18" s="86">
        <v>1011</v>
      </c>
      <c r="AW18" s="86">
        <v>1090</v>
      </c>
      <c r="AX18" s="86">
        <v>1080</v>
      </c>
      <c r="AY18" s="86">
        <v>1522</v>
      </c>
      <c r="AZ18" s="86">
        <v>2372</v>
      </c>
      <c r="BA18" s="86">
        <v>555</v>
      </c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</row>
    <row r="19" spans="1:205" s="37" customFormat="1" ht="18" customHeight="1">
      <c r="A19" s="4">
        <v>9</v>
      </c>
      <c r="B19" s="6">
        <v>224</v>
      </c>
      <c r="C19" s="6">
        <v>203</v>
      </c>
      <c r="D19" s="6">
        <v>132</v>
      </c>
      <c r="E19" s="6">
        <v>187</v>
      </c>
      <c r="F19" s="6">
        <v>250</v>
      </c>
      <c r="G19" s="6">
        <v>193</v>
      </c>
      <c r="H19" s="6">
        <v>143</v>
      </c>
      <c r="I19" s="6">
        <v>141</v>
      </c>
      <c r="J19" s="6">
        <v>160</v>
      </c>
      <c r="K19" s="6">
        <v>167</v>
      </c>
      <c r="L19" s="6">
        <v>153</v>
      </c>
      <c r="M19" s="6">
        <v>135</v>
      </c>
      <c r="N19" s="6">
        <f>105+23</f>
        <v>128</v>
      </c>
      <c r="O19" s="6">
        <v>170</v>
      </c>
      <c r="P19" s="65">
        <v>153</v>
      </c>
      <c r="Q19" s="65">
        <v>151</v>
      </c>
      <c r="R19" s="65">
        <v>172</v>
      </c>
      <c r="S19" s="65">
        <v>168</v>
      </c>
      <c r="T19" s="67">
        <v>149</v>
      </c>
      <c r="U19" s="67">
        <v>142</v>
      </c>
      <c r="V19" s="70">
        <v>157</v>
      </c>
      <c r="W19" s="74">
        <v>139</v>
      </c>
      <c r="X19" s="76">
        <v>141</v>
      </c>
      <c r="Y19" s="76">
        <v>170</v>
      </c>
      <c r="Z19" s="76">
        <v>199</v>
      </c>
      <c r="AA19" s="76">
        <v>148</v>
      </c>
      <c r="AB19" s="77">
        <v>232</v>
      </c>
      <c r="AC19" s="77">
        <v>186</v>
      </c>
      <c r="AD19" s="77">
        <v>167</v>
      </c>
      <c r="AE19" s="77">
        <v>125</v>
      </c>
      <c r="AF19" s="77">
        <v>129</v>
      </c>
      <c r="AG19" s="81">
        <v>160</v>
      </c>
      <c r="AH19" s="79">
        <v>188</v>
      </c>
      <c r="AI19" s="79">
        <v>157</v>
      </c>
      <c r="AJ19" s="86">
        <v>163</v>
      </c>
      <c r="AK19" s="86">
        <v>152</v>
      </c>
      <c r="AL19" s="86">
        <v>142</v>
      </c>
      <c r="AM19" s="86">
        <v>150</v>
      </c>
      <c r="AN19" s="86">
        <v>116</v>
      </c>
      <c r="AO19" s="86">
        <v>152</v>
      </c>
      <c r="AP19" s="86">
        <v>216</v>
      </c>
      <c r="AQ19" s="86">
        <v>164</v>
      </c>
      <c r="AR19" s="86">
        <v>134</v>
      </c>
      <c r="AS19" s="86">
        <v>146</v>
      </c>
      <c r="AT19" s="86">
        <v>143</v>
      </c>
      <c r="AU19" s="86">
        <v>126</v>
      </c>
      <c r="AV19" s="86">
        <v>125</v>
      </c>
      <c r="AW19" s="86">
        <v>118</v>
      </c>
      <c r="AX19" s="86">
        <v>124</v>
      </c>
      <c r="AY19" s="86">
        <v>216</v>
      </c>
      <c r="AZ19" s="86">
        <v>163</v>
      </c>
      <c r="BA19" s="86">
        <v>78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</row>
    <row r="20" spans="1:205" s="37" customFormat="1" ht="18" customHeight="1">
      <c r="A20" s="4">
        <v>10</v>
      </c>
      <c r="B20" s="6">
        <v>456</v>
      </c>
      <c r="C20" s="6">
        <v>498</v>
      </c>
      <c r="D20" s="6">
        <v>330</v>
      </c>
      <c r="E20" s="6">
        <v>397</v>
      </c>
      <c r="F20" s="6">
        <v>439</v>
      </c>
      <c r="G20" s="6">
        <v>358</v>
      </c>
      <c r="H20" s="6">
        <v>331</v>
      </c>
      <c r="I20" s="6">
        <v>283</v>
      </c>
      <c r="J20" s="6">
        <v>293</v>
      </c>
      <c r="K20" s="6">
        <v>329</v>
      </c>
      <c r="L20" s="6">
        <v>355</v>
      </c>
      <c r="M20" s="6">
        <v>301</v>
      </c>
      <c r="N20" s="6">
        <f>83+21+195</f>
        <v>299</v>
      </c>
      <c r="O20" s="6">
        <v>378</v>
      </c>
      <c r="P20" s="65">
        <v>348</v>
      </c>
      <c r="Q20" s="65">
        <v>330</v>
      </c>
      <c r="R20" s="65">
        <v>353</v>
      </c>
      <c r="S20" s="65">
        <v>337</v>
      </c>
      <c r="T20" s="67">
        <v>283</v>
      </c>
      <c r="U20" s="67">
        <v>305</v>
      </c>
      <c r="V20" s="70">
        <v>346</v>
      </c>
      <c r="W20" s="74">
        <v>363</v>
      </c>
      <c r="X20" s="76">
        <v>325</v>
      </c>
      <c r="Y20" s="76">
        <v>363</v>
      </c>
      <c r="Z20" s="76">
        <v>392</v>
      </c>
      <c r="AA20" s="76">
        <v>301</v>
      </c>
      <c r="AB20" s="77">
        <v>492</v>
      </c>
      <c r="AC20" s="77">
        <v>391</v>
      </c>
      <c r="AD20" s="77">
        <v>343</v>
      </c>
      <c r="AE20" s="77">
        <v>321</v>
      </c>
      <c r="AF20" s="77">
        <v>310</v>
      </c>
      <c r="AG20" s="81">
        <v>320</v>
      </c>
      <c r="AH20" s="79">
        <v>370</v>
      </c>
      <c r="AI20" s="79">
        <v>326</v>
      </c>
      <c r="AJ20" s="86">
        <v>327</v>
      </c>
      <c r="AK20" s="86">
        <v>309</v>
      </c>
      <c r="AL20" s="86">
        <v>311</v>
      </c>
      <c r="AM20" s="86">
        <v>310</v>
      </c>
      <c r="AN20" s="86">
        <v>272</v>
      </c>
      <c r="AO20" s="86">
        <v>304</v>
      </c>
      <c r="AP20" s="86">
        <v>386</v>
      </c>
      <c r="AQ20" s="86">
        <v>295</v>
      </c>
      <c r="AR20" s="86">
        <v>309</v>
      </c>
      <c r="AS20" s="86">
        <v>296</v>
      </c>
      <c r="AT20" s="86">
        <v>275</v>
      </c>
      <c r="AU20" s="86">
        <v>332</v>
      </c>
      <c r="AV20" s="86">
        <v>246</v>
      </c>
      <c r="AW20" s="86">
        <v>247</v>
      </c>
      <c r="AX20" s="86">
        <v>257</v>
      </c>
      <c r="AY20" s="86">
        <v>358</v>
      </c>
      <c r="AZ20" s="86">
        <v>414</v>
      </c>
      <c r="BA20" s="86">
        <v>216</v>
      </c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</row>
    <row r="21" spans="1:205" s="37" customFormat="1" ht="18" customHeight="1">
      <c r="A21" s="4">
        <v>11</v>
      </c>
      <c r="B21" s="6">
        <v>545</v>
      </c>
      <c r="C21" s="6">
        <v>644</v>
      </c>
      <c r="D21" s="6">
        <v>536</v>
      </c>
      <c r="E21" s="6">
        <v>581</v>
      </c>
      <c r="F21" s="6">
        <v>503</v>
      </c>
      <c r="G21" s="6">
        <v>505</v>
      </c>
      <c r="H21" s="6">
        <v>482</v>
      </c>
      <c r="I21" s="6">
        <v>434</v>
      </c>
      <c r="J21" s="6">
        <v>417</v>
      </c>
      <c r="K21" s="6">
        <v>379</v>
      </c>
      <c r="L21" s="6">
        <v>400</v>
      </c>
      <c r="M21" s="6">
        <v>468</v>
      </c>
      <c r="N21" s="6">
        <f>215+180+62</f>
        <v>457</v>
      </c>
      <c r="O21" s="6">
        <v>481</v>
      </c>
      <c r="P21" s="65">
        <v>444</v>
      </c>
      <c r="Q21" s="65">
        <v>457</v>
      </c>
      <c r="R21" s="65">
        <v>456</v>
      </c>
      <c r="S21" s="65">
        <v>432</v>
      </c>
      <c r="T21" s="67">
        <v>412</v>
      </c>
      <c r="U21" s="67">
        <v>515</v>
      </c>
      <c r="V21" s="70">
        <v>547</v>
      </c>
      <c r="W21" s="74">
        <v>513</v>
      </c>
      <c r="X21" s="76">
        <v>471</v>
      </c>
      <c r="Y21" s="76">
        <v>540</v>
      </c>
      <c r="Z21" s="76">
        <v>507</v>
      </c>
      <c r="AA21" s="76">
        <v>494</v>
      </c>
      <c r="AB21" s="77">
        <v>554</v>
      </c>
      <c r="AC21" s="77">
        <v>598</v>
      </c>
      <c r="AD21" s="77">
        <v>519</v>
      </c>
      <c r="AE21" s="77">
        <v>498</v>
      </c>
      <c r="AF21" s="77">
        <v>449</v>
      </c>
      <c r="AG21" s="81">
        <v>459</v>
      </c>
      <c r="AH21" s="79">
        <v>529</v>
      </c>
      <c r="AI21" s="79">
        <v>462</v>
      </c>
      <c r="AJ21" s="86">
        <v>468</v>
      </c>
      <c r="AK21" s="86">
        <v>453</v>
      </c>
      <c r="AL21" s="86">
        <v>496</v>
      </c>
      <c r="AM21" s="86">
        <v>505</v>
      </c>
      <c r="AN21" s="86">
        <v>412</v>
      </c>
      <c r="AO21" s="86">
        <v>431</v>
      </c>
      <c r="AP21" s="86">
        <v>595</v>
      </c>
      <c r="AQ21" s="86">
        <v>506</v>
      </c>
      <c r="AR21" s="86">
        <v>503</v>
      </c>
      <c r="AS21" s="86">
        <v>458</v>
      </c>
      <c r="AT21" s="86">
        <v>421</v>
      </c>
      <c r="AU21" s="86">
        <v>562</v>
      </c>
      <c r="AV21" s="86">
        <v>438</v>
      </c>
      <c r="AW21" s="86">
        <v>423</v>
      </c>
      <c r="AX21" s="86">
        <v>469</v>
      </c>
      <c r="AY21" s="86">
        <v>637</v>
      </c>
      <c r="AZ21" s="86">
        <v>636</v>
      </c>
      <c r="BA21" s="86">
        <v>209</v>
      </c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</row>
    <row r="22" spans="1:205" s="37" customFormat="1" ht="18" customHeight="1">
      <c r="A22" s="4">
        <v>12</v>
      </c>
      <c r="B22" s="6">
        <v>1768</v>
      </c>
      <c r="C22" s="6">
        <v>2250</v>
      </c>
      <c r="D22" s="6">
        <v>1724</v>
      </c>
      <c r="E22" s="6">
        <v>2059</v>
      </c>
      <c r="F22" s="6">
        <v>1818</v>
      </c>
      <c r="G22" s="6">
        <v>1892</v>
      </c>
      <c r="H22" s="6">
        <v>1551</v>
      </c>
      <c r="I22" s="6">
        <v>1454</v>
      </c>
      <c r="J22" s="6">
        <v>1563</v>
      </c>
      <c r="K22" s="6">
        <v>1313</v>
      </c>
      <c r="L22" s="6">
        <v>1562</v>
      </c>
      <c r="M22" s="6">
        <v>1712</v>
      </c>
      <c r="N22" s="6">
        <f>629+175+280+259</f>
        <v>1343</v>
      </c>
      <c r="O22" s="6">
        <v>1505</v>
      </c>
      <c r="P22" s="65">
        <v>1896</v>
      </c>
      <c r="Q22" s="65">
        <v>1647</v>
      </c>
      <c r="R22" s="65">
        <v>1933</v>
      </c>
      <c r="S22" s="65">
        <v>1452</v>
      </c>
      <c r="T22" s="67">
        <v>1613</v>
      </c>
      <c r="U22" s="67">
        <v>1646</v>
      </c>
      <c r="V22" s="70">
        <v>1666</v>
      </c>
      <c r="W22" s="74">
        <v>1524</v>
      </c>
      <c r="X22" s="76">
        <v>1893</v>
      </c>
      <c r="Y22" s="76">
        <v>1994</v>
      </c>
      <c r="Z22" s="76">
        <v>1928</v>
      </c>
      <c r="AA22" s="76">
        <v>1523</v>
      </c>
      <c r="AB22" s="77">
        <v>2090</v>
      </c>
      <c r="AC22" s="77">
        <v>2155</v>
      </c>
      <c r="AD22" s="77">
        <v>1770</v>
      </c>
      <c r="AE22" s="77">
        <v>1707</v>
      </c>
      <c r="AF22" s="77">
        <v>1523</v>
      </c>
      <c r="AG22" s="81">
        <v>1537</v>
      </c>
      <c r="AH22" s="79">
        <v>1734</v>
      </c>
      <c r="AI22" s="79">
        <v>1768</v>
      </c>
      <c r="AJ22" s="86">
        <v>1451</v>
      </c>
      <c r="AK22" s="86">
        <v>1550</v>
      </c>
      <c r="AL22" s="86">
        <v>1722</v>
      </c>
      <c r="AM22" s="86">
        <v>1767</v>
      </c>
      <c r="AN22" s="86">
        <v>1592</v>
      </c>
      <c r="AO22" s="86">
        <v>1517</v>
      </c>
      <c r="AP22" s="86">
        <v>1889</v>
      </c>
      <c r="AQ22" s="86">
        <v>1727</v>
      </c>
      <c r="AR22" s="86">
        <v>1591</v>
      </c>
      <c r="AS22" s="86">
        <v>1406</v>
      </c>
      <c r="AT22" s="86">
        <v>1386</v>
      </c>
      <c r="AU22" s="86">
        <v>1575</v>
      </c>
      <c r="AV22" s="86">
        <v>1470</v>
      </c>
      <c r="AW22" s="86">
        <v>1487</v>
      </c>
      <c r="AX22" s="86">
        <v>1468</v>
      </c>
      <c r="AY22" s="86">
        <v>2025</v>
      </c>
      <c r="AZ22" s="86">
        <v>1784</v>
      </c>
      <c r="BA22" s="86">
        <v>740</v>
      </c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</row>
    <row r="23" spans="1:205" s="37" customFormat="1" ht="18" customHeight="1">
      <c r="A23" s="4">
        <v>13</v>
      </c>
      <c r="B23" s="6">
        <v>459</v>
      </c>
      <c r="C23" s="6">
        <v>549</v>
      </c>
      <c r="D23" s="6">
        <v>457</v>
      </c>
      <c r="E23" s="6">
        <v>511</v>
      </c>
      <c r="F23" s="6">
        <v>447</v>
      </c>
      <c r="G23" s="6">
        <v>511</v>
      </c>
      <c r="H23" s="6">
        <v>414</v>
      </c>
      <c r="I23" s="6">
        <v>401</v>
      </c>
      <c r="J23" s="6">
        <v>381</v>
      </c>
      <c r="K23" s="6">
        <v>359</v>
      </c>
      <c r="L23" s="6">
        <v>425</v>
      </c>
      <c r="M23" s="6">
        <v>428</v>
      </c>
      <c r="N23" s="6">
        <f>109+160+58</f>
        <v>327</v>
      </c>
      <c r="O23" s="6">
        <v>320</v>
      </c>
      <c r="P23" s="65">
        <v>503</v>
      </c>
      <c r="Q23" s="65">
        <v>508</v>
      </c>
      <c r="R23" s="65">
        <v>535</v>
      </c>
      <c r="S23" s="65">
        <v>429</v>
      </c>
      <c r="T23" s="67">
        <v>411</v>
      </c>
      <c r="U23" s="67">
        <v>427</v>
      </c>
      <c r="V23" s="70">
        <v>456</v>
      </c>
      <c r="W23" s="74">
        <v>417</v>
      </c>
      <c r="X23" s="76">
        <v>571</v>
      </c>
      <c r="Y23" s="76">
        <v>484</v>
      </c>
      <c r="Z23" s="76">
        <v>478</v>
      </c>
      <c r="AA23" s="76">
        <v>420</v>
      </c>
      <c r="AB23" s="77">
        <v>483</v>
      </c>
      <c r="AC23" s="77">
        <v>505</v>
      </c>
      <c r="AD23" s="77">
        <v>419</v>
      </c>
      <c r="AE23" s="77">
        <v>386</v>
      </c>
      <c r="AF23" s="77">
        <v>696</v>
      </c>
      <c r="AG23" s="81">
        <v>506</v>
      </c>
      <c r="AH23" s="79">
        <v>451</v>
      </c>
      <c r="AI23" s="79">
        <v>446</v>
      </c>
      <c r="AJ23" s="86">
        <v>380</v>
      </c>
      <c r="AK23" s="86">
        <v>384</v>
      </c>
      <c r="AL23" s="86">
        <v>376</v>
      </c>
      <c r="AM23" s="86">
        <v>423</v>
      </c>
      <c r="AN23" s="86">
        <v>360</v>
      </c>
      <c r="AO23" s="86">
        <v>388</v>
      </c>
      <c r="AP23" s="86">
        <v>542</v>
      </c>
      <c r="AQ23" s="86">
        <v>417</v>
      </c>
      <c r="AR23" s="86">
        <v>376</v>
      </c>
      <c r="AS23" s="86">
        <v>350</v>
      </c>
      <c r="AT23" s="86">
        <v>353</v>
      </c>
      <c r="AU23" s="86">
        <v>442</v>
      </c>
      <c r="AV23" s="86">
        <v>379</v>
      </c>
      <c r="AW23" s="86">
        <v>363</v>
      </c>
      <c r="AX23" s="86">
        <v>397</v>
      </c>
      <c r="AY23" s="86">
        <v>508</v>
      </c>
      <c r="AZ23" s="86">
        <v>499</v>
      </c>
      <c r="BA23" s="86">
        <v>156</v>
      </c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</row>
    <row r="24" spans="1:205" s="37" customFormat="1" ht="18" customHeight="1">
      <c r="A24" s="4">
        <v>14</v>
      </c>
      <c r="B24" s="6">
        <v>861</v>
      </c>
      <c r="C24" s="6">
        <v>936</v>
      </c>
      <c r="D24" s="6">
        <v>628</v>
      </c>
      <c r="E24" s="6">
        <v>740</v>
      </c>
      <c r="F24" s="6">
        <v>890</v>
      </c>
      <c r="G24" s="6">
        <v>726</v>
      </c>
      <c r="H24" s="6">
        <v>607</v>
      </c>
      <c r="I24" s="6">
        <v>592</v>
      </c>
      <c r="J24" s="6">
        <v>609</v>
      </c>
      <c r="K24" s="6">
        <v>622</v>
      </c>
      <c r="L24" s="6">
        <v>719</v>
      </c>
      <c r="M24" s="6">
        <v>637</v>
      </c>
      <c r="N24" s="6">
        <f>228+159+125+62</f>
        <v>574</v>
      </c>
      <c r="O24" s="6">
        <v>782</v>
      </c>
      <c r="P24" s="65">
        <v>731</v>
      </c>
      <c r="Q24" s="65">
        <v>623</v>
      </c>
      <c r="R24" s="65">
        <v>651</v>
      </c>
      <c r="S24" s="65">
        <v>630</v>
      </c>
      <c r="T24" s="67">
        <v>568</v>
      </c>
      <c r="U24" s="67">
        <v>638</v>
      </c>
      <c r="V24" s="70">
        <v>634</v>
      </c>
      <c r="W24" s="74">
        <v>704</v>
      </c>
      <c r="X24" s="76">
        <v>790</v>
      </c>
      <c r="Y24" s="76">
        <v>692</v>
      </c>
      <c r="Z24" s="76">
        <v>713</v>
      </c>
      <c r="AA24" s="76">
        <v>656</v>
      </c>
      <c r="AB24" s="77">
        <v>775</v>
      </c>
      <c r="AC24" s="77">
        <v>830</v>
      </c>
      <c r="AD24" s="77">
        <v>746</v>
      </c>
      <c r="AE24" s="77">
        <v>666</v>
      </c>
      <c r="AF24" s="77">
        <v>709</v>
      </c>
      <c r="AG24" s="81">
        <v>690</v>
      </c>
      <c r="AH24" s="79">
        <v>848</v>
      </c>
      <c r="AI24" s="79">
        <v>622</v>
      </c>
      <c r="AJ24" s="86">
        <v>572</v>
      </c>
      <c r="AK24" s="86">
        <v>612</v>
      </c>
      <c r="AL24" s="86">
        <v>651</v>
      </c>
      <c r="AM24" s="86">
        <v>658</v>
      </c>
      <c r="AN24" s="86">
        <v>561</v>
      </c>
      <c r="AO24" s="86">
        <v>663</v>
      </c>
      <c r="AP24" s="86">
        <v>897</v>
      </c>
      <c r="AQ24" s="86">
        <v>711</v>
      </c>
      <c r="AR24" s="86">
        <v>635</v>
      </c>
      <c r="AS24" s="86">
        <v>621</v>
      </c>
      <c r="AT24" s="86">
        <v>603</v>
      </c>
      <c r="AU24" s="86">
        <v>667</v>
      </c>
      <c r="AV24" s="86">
        <v>571</v>
      </c>
      <c r="AW24" s="86">
        <v>561</v>
      </c>
      <c r="AX24" s="86">
        <v>567</v>
      </c>
      <c r="AY24" s="86">
        <v>729</v>
      </c>
      <c r="AZ24" s="86">
        <v>782</v>
      </c>
      <c r="BA24" s="86">
        <v>258</v>
      </c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</row>
    <row r="25" spans="1:205" s="37" customFormat="1" ht="18" customHeight="1">
      <c r="A25" s="4">
        <v>15</v>
      </c>
      <c r="B25" s="6">
        <v>1238</v>
      </c>
      <c r="C25" s="6">
        <v>1489</v>
      </c>
      <c r="D25" s="6">
        <v>860</v>
      </c>
      <c r="E25" s="6">
        <v>1087</v>
      </c>
      <c r="F25" s="6">
        <v>1277</v>
      </c>
      <c r="G25" s="6">
        <v>1116</v>
      </c>
      <c r="H25" s="6">
        <v>992</v>
      </c>
      <c r="I25" s="6">
        <v>853</v>
      </c>
      <c r="J25" s="6">
        <v>862</v>
      </c>
      <c r="K25" s="6">
        <v>833</v>
      </c>
      <c r="L25" s="6">
        <v>940</v>
      </c>
      <c r="M25" s="6">
        <v>847</v>
      </c>
      <c r="N25" s="6">
        <f>184+150+498</f>
        <v>832</v>
      </c>
      <c r="O25" s="6">
        <v>1153</v>
      </c>
      <c r="P25" s="65">
        <v>1013</v>
      </c>
      <c r="Q25" s="65">
        <v>969</v>
      </c>
      <c r="R25" s="65">
        <v>1009</v>
      </c>
      <c r="S25" s="65">
        <v>1013</v>
      </c>
      <c r="T25" s="67">
        <v>843</v>
      </c>
      <c r="U25" s="67">
        <v>992</v>
      </c>
      <c r="V25" s="70">
        <v>960</v>
      </c>
      <c r="W25" s="74">
        <v>1005</v>
      </c>
      <c r="X25" s="76">
        <v>969</v>
      </c>
      <c r="Y25" s="76">
        <v>1192</v>
      </c>
      <c r="Z25" s="76">
        <v>1162</v>
      </c>
      <c r="AA25" s="76">
        <v>1010</v>
      </c>
      <c r="AB25" s="77">
        <v>1261</v>
      </c>
      <c r="AC25" s="77">
        <v>1193</v>
      </c>
      <c r="AD25" s="77">
        <v>1117</v>
      </c>
      <c r="AE25" s="77">
        <v>986</v>
      </c>
      <c r="AF25" s="77">
        <v>980</v>
      </c>
      <c r="AG25" s="81">
        <v>980</v>
      </c>
      <c r="AH25" s="79">
        <v>1150</v>
      </c>
      <c r="AI25" s="79">
        <v>927</v>
      </c>
      <c r="AJ25" s="86">
        <v>876</v>
      </c>
      <c r="AK25" s="86">
        <v>848</v>
      </c>
      <c r="AL25" s="86">
        <v>961</v>
      </c>
      <c r="AM25" s="86">
        <v>1007</v>
      </c>
      <c r="AN25" s="86">
        <v>837</v>
      </c>
      <c r="AO25" s="86">
        <v>907</v>
      </c>
      <c r="AP25" s="86">
        <v>1225</v>
      </c>
      <c r="AQ25" s="86">
        <v>1035</v>
      </c>
      <c r="AR25" s="86">
        <v>893</v>
      </c>
      <c r="AS25" s="86">
        <v>885</v>
      </c>
      <c r="AT25" s="86">
        <v>850</v>
      </c>
      <c r="AU25" s="86">
        <v>1013</v>
      </c>
      <c r="AV25" s="86">
        <v>862</v>
      </c>
      <c r="AW25" s="86">
        <v>758</v>
      </c>
      <c r="AX25" s="86">
        <v>874</v>
      </c>
      <c r="AY25" s="86">
        <v>1247</v>
      </c>
      <c r="AZ25" s="86">
        <v>1131</v>
      </c>
      <c r="BA25" s="86">
        <v>388</v>
      </c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</row>
    <row r="26" spans="1:205" s="37" customFormat="1" ht="18" customHeight="1">
      <c r="A26" s="4">
        <v>16</v>
      </c>
      <c r="B26" s="6">
        <v>551</v>
      </c>
      <c r="C26" s="6">
        <v>567</v>
      </c>
      <c r="D26" s="6">
        <v>388</v>
      </c>
      <c r="E26" s="6">
        <v>462</v>
      </c>
      <c r="F26" s="6">
        <v>573</v>
      </c>
      <c r="G26" s="6">
        <v>496</v>
      </c>
      <c r="H26" s="6">
        <v>389</v>
      </c>
      <c r="I26" s="6">
        <v>365</v>
      </c>
      <c r="J26" s="6">
        <v>358</v>
      </c>
      <c r="K26" s="6">
        <v>377</v>
      </c>
      <c r="L26" s="6">
        <v>437</v>
      </c>
      <c r="M26" s="6">
        <v>415</v>
      </c>
      <c r="N26" s="6">
        <f>98+93+190</f>
        <v>381</v>
      </c>
      <c r="O26" s="6">
        <v>451</v>
      </c>
      <c r="P26" s="65">
        <v>454</v>
      </c>
      <c r="Q26" s="65">
        <v>401</v>
      </c>
      <c r="R26" s="65">
        <v>412</v>
      </c>
      <c r="S26" s="65">
        <v>431</v>
      </c>
      <c r="T26" s="67">
        <v>362</v>
      </c>
      <c r="U26" s="67">
        <v>348</v>
      </c>
      <c r="V26" s="70">
        <v>422</v>
      </c>
      <c r="W26" s="74">
        <v>389</v>
      </c>
      <c r="X26" s="76">
        <v>374</v>
      </c>
      <c r="Y26" s="76">
        <v>498</v>
      </c>
      <c r="Z26" s="76">
        <v>447</v>
      </c>
      <c r="AA26" s="76">
        <v>409</v>
      </c>
      <c r="AB26" s="77">
        <v>532</v>
      </c>
      <c r="AC26" s="77">
        <v>466</v>
      </c>
      <c r="AD26" s="77">
        <v>399</v>
      </c>
      <c r="AE26" s="77">
        <v>414</v>
      </c>
      <c r="AF26" s="77">
        <v>377</v>
      </c>
      <c r="AG26" s="81">
        <v>397</v>
      </c>
      <c r="AH26" s="79">
        <v>459</v>
      </c>
      <c r="AI26" s="79">
        <v>384</v>
      </c>
      <c r="AJ26" s="86">
        <v>362</v>
      </c>
      <c r="AK26" s="86">
        <v>379</v>
      </c>
      <c r="AL26" s="86">
        <v>400</v>
      </c>
      <c r="AM26" s="86">
        <v>411</v>
      </c>
      <c r="AN26" s="86">
        <v>382</v>
      </c>
      <c r="AO26" s="86">
        <v>432</v>
      </c>
      <c r="AP26" s="86">
        <v>526</v>
      </c>
      <c r="AQ26" s="86">
        <v>410</v>
      </c>
      <c r="AR26" s="86">
        <v>402</v>
      </c>
      <c r="AS26" s="86">
        <v>393</v>
      </c>
      <c r="AT26" s="86">
        <v>345</v>
      </c>
      <c r="AU26" s="86">
        <v>400</v>
      </c>
      <c r="AV26" s="86">
        <v>338</v>
      </c>
      <c r="AW26" s="86">
        <v>341</v>
      </c>
      <c r="AX26" s="86">
        <v>343</v>
      </c>
      <c r="AY26" s="86">
        <v>485</v>
      </c>
      <c r="AZ26" s="86">
        <v>417</v>
      </c>
      <c r="BA26" s="86">
        <v>163</v>
      </c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</row>
    <row r="27" spans="1:205" s="37" customFormat="1" ht="18" customHeight="1">
      <c r="A27" s="4">
        <v>17</v>
      </c>
      <c r="B27" s="6">
        <v>415</v>
      </c>
      <c r="C27" s="6">
        <v>519</v>
      </c>
      <c r="D27" s="6">
        <v>441</v>
      </c>
      <c r="E27" s="6">
        <v>515</v>
      </c>
      <c r="F27" s="6">
        <v>459</v>
      </c>
      <c r="G27" s="6">
        <v>452</v>
      </c>
      <c r="H27" s="6">
        <v>398</v>
      </c>
      <c r="I27" s="6">
        <v>395</v>
      </c>
      <c r="J27" s="6">
        <v>416</v>
      </c>
      <c r="K27" s="6">
        <v>336</v>
      </c>
      <c r="L27" s="6">
        <v>433</v>
      </c>
      <c r="M27" s="6">
        <v>452</v>
      </c>
      <c r="N27" s="6">
        <f>178+201</f>
        <v>379</v>
      </c>
      <c r="O27" s="6">
        <v>382</v>
      </c>
      <c r="P27" s="65">
        <v>520</v>
      </c>
      <c r="Q27" s="65">
        <v>441</v>
      </c>
      <c r="R27" s="65">
        <v>507</v>
      </c>
      <c r="S27" s="65">
        <v>383</v>
      </c>
      <c r="T27" s="67">
        <v>412</v>
      </c>
      <c r="U27" s="67">
        <v>493</v>
      </c>
      <c r="V27" s="70">
        <v>486</v>
      </c>
      <c r="W27" s="74">
        <v>509</v>
      </c>
      <c r="X27" s="76">
        <v>688</v>
      </c>
      <c r="Y27" s="76">
        <v>797</v>
      </c>
      <c r="Z27" s="76">
        <v>655</v>
      </c>
      <c r="AA27" s="76">
        <v>425</v>
      </c>
      <c r="AB27" s="77">
        <v>571</v>
      </c>
      <c r="AC27" s="77">
        <v>618</v>
      </c>
      <c r="AD27" s="77">
        <v>578</v>
      </c>
      <c r="AE27" s="77">
        <v>437</v>
      </c>
      <c r="AF27" s="77">
        <v>432</v>
      </c>
      <c r="AG27" s="81">
        <v>384</v>
      </c>
      <c r="AH27" s="79">
        <v>465</v>
      </c>
      <c r="AI27" s="79">
        <v>438</v>
      </c>
      <c r="AJ27" s="86">
        <v>376</v>
      </c>
      <c r="AK27" s="86">
        <v>387</v>
      </c>
      <c r="AL27" s="86">
        <v>492</v>
      </c>
      <c r="AM27" s="86">
        <v>480</v>
      </c>
      <c r="AN27" s="86">
        <v>380</v>
      </c>
      <c r="AO27" s="86">
        <v>402</v>
      </c>
      <c r="AP27" s="86">
        <v>481</v>
      </c>
      <c r="AQ27" s="86">
        <v>449</v>
      </c>
      <c r="AR27" s="86">
        <v>425</v>
      </c>
      <c r="AS27" s="86">
        <v>370</v>
      </c>
      <c r="AT27" s="86">
        <v>378</v>
      </c>
      <c r="AU27" s="86">
        <v>404</v>
      </c>
      <c r="AV27" s="86">
        <v>383</v>
      </c>
      <c r="AW27" s="86">
        <v>353</v>
      </c>
      <c r="AX27" s="86">
        <v>344</v>
      </c>
      <c r="AY27" s="86">
        <v>506</v>
      </c>
      <c r="AZ27" s="86">
        <v>492</v>
      </c>
      <c r="BA27" s="86">
        <v>169</v>
      </c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</row>
    <row r="28" spans="1:205" s="37" customFormat="1" ht="18" customHeight="1">
      <c r="A28" s="4">
        <v>18</v>
      </c>
      <c r="B28" s="6">
        <v>461</v>
      </c>
      <c r="C28" s="6">
        <v>557</v>
      </c>
      <c r="D28" s="6">
        <v>424</v>
      </c>
      <c r="E28" s="6">
        <v>477</v>
      </c>
      <c r="F28" s="6">
        <v>422</v>
      </c>
      <c r="G28" s="6">
        <v>467</v>
      </c>
      <c r="H28" s="6">
        <v>406</v>
      </c>
      <c r="I28" s="6">
        <v>378</v>
      </c>
      <c r="J28" s="6">
        <v>408</v>
      </c>
      <c r="K28" s="6">
        <v>308</v>
      </c>
      <c r="L28" s="6">
        <v>348</v>
      </c>
      <c r="M28" s="6">
        <v>366</v>
      </c>
      <c r="N28" s="6">
        <f>152+110+184</f>
        <v>446</v>
      </c>
      <c r="O28" s="6">
        <v>406</v>
      </c>
      <c r="P28" s="65">
        <v>462</v>
      </c>
      <c r="Q28" s="65">
        <v>394</v>
      </c>
      <c r="R28" s="65">
        <v>477</v>
      </c>
      <c r="S28" s="65">
        <v>342</v>
      </c>
      <c r="T28" s="67">
        <v>407</v>
      </c>
      <c r="U28" s="67">
        <v>411</v>
      </c>
      <c r="V28" s="70">
        <v>435</v>
      </c>
      <c r="W28" s="74">
        <v>395</v>
      </c>
      <c r="X28" s="76">
        <v>445</v>
      </c>
      <c r="Y28" s="76">
        <v>493</v>
      </c>
      <c r="Z28" s="76">
        <v>551</v>
      </c>
      <c r="AA28" s="76">
        <v>470</v>
      </c>
      <c r="AB28" s="77">
        <v>545</v>
      </c>
      <c r="AC28" s="77">
        <v>546</v>
      </c>
      <c r="AD28" s="77">
        <v>449</v>
      </c>
      <c r="AE28" s="77">
        <v>401</v>
      </c>
      <c r="AF28" s="77">
        <v>381</v>
      </c>
      <c r="AG28" s="81">
        <v>380</v>
      </c>
      <c r="AH28" s="79">
        <v>389</v>
      </c>
      <c r="AI28" s="79">
        <v>555</v>
      </c>
      <c r="AJ28" s="86">
        <v>402</v>
      </c>
      <c r="AK28" s="86">
        <v>397</v>
      </c>
      <c r="AL28" s="86">
        <v>456</v>
      </c>
      <c r="AM28" s="86">
        <v>448</v>
      </c>
      <c r="AN28" s="86">
        <v>347</v>
      </c>
      <c r="AO28" s="86">
        <v>361</v>
      </c>
      <c r="AP28" s="86">
        <v>491</v>
      </c>
      <c r="AQ28" s="86">
        <v>402</v>
      </c>
      <c r="AR28" s="86">
        <v>395</v>
      </c>
      <c r="AS28" s="86">
        <v>371</v>
      </c>
      <c r="AT28" s="86">
        <v>312</v>
      </c>
      <c r="AU28" s="86">
        <v>372</v>
      </c>
      <c r="AV28" s="86">
        <v>333</v>
      </c>
      <c r="AW28" s="86">
        <v>290</v>
      </c>
      <c r="AX28" s="86">
        <v>326</v>
      </c>
      <c r="AY28" s="86">
        <v>436</v>
      </c>
      <c r="AZ28" s="86">
        <v>540</v>
      </c>
      <c r="BA28" s="86">
        <v>192</v>
      </c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</row>
    <row r="29" spans="1:205" s="37" customFormat="1" ht="18" customHeight="1">
      <c r="A29" s="4">
        <v>19</v>
      </c>
      <c r="B29" s="6">
        <v>86</v>
      </c>
      <c r="C29" s="6">
        <v>101</v>
      </c>
      <c r="D29" s="6">
        <v>69</v>
      </c>
      <c r="E29" s="6">
        <v>106</v>
      </c>
      <c r="F29" s="6">
        <v>77</v>
      </c>
      <c r="G29" s="6">
        <v>91</v>
      </c>
      <c r="H29" s="6">
        <v>80</v>
      </c>
      <c r="I29" s="6">
        <v>67</v>
      </c>
      <c r="J29" s="6">
        <v>89</v>
      </c>
      <c r="K29" s="6">
        <v>64</v>
      </c>
      <c r="L29" s="6">
        <v>72</v>
      </c>
      <c r="M29" s="6">
        <v>80</v>
      </c>
      <c r="N29" s="6">
        <v>76</v>
      </c>
      <c r="O29" s="6">
        <v>70</v>
      </c>
      <c r="P29" s="65">
        <v>99</v>
      </c>
      <c r="Q29" s="65">
        <v>85</v>
      </c>
      <c r="R29" s="65">
        <v>102</v>
      </c>
      <c r="S29" s="65">
        <v>83</v>
      </c>
      <c r="T29" s="67">
        <v>72</v>
      </c>
      <c r="U29" s="67">
        <v>94</v>
      </c>
      <c r="V29" s="70">
        <v>98</v>
      </c>
      <c r="W29" s="74">
        <v>132</v>
      </c>
      <c r="X29" s="76">
        <v>235</v>
      </c>
      <c r="Y29" s="76">
        <v>262</v>
      </c>
      <c r="Z29" s="76">
        <v>222</v>
      </c>
      <c r="AA29" s="76">
        <v>147</v>
      </c>
      <c r="AB29" s="77">
        <v>153</v>
      </c>
      <c r="AC29" s="77">
        <v>166</v>
      </c>
      <c r="AD29" s="77">
        <v>145</v>
      </c>
      <c r="AE29" s="77">
        <v>125</v>
      </c>
      <c r="AF29" s="77">
        <v>102</v>
      </c>
      <c r="AG29" s="81">
        <v>107</v>
      </c>
      <c r="AH29" s="79">
        <v>118</v>
      </c>
      <c r="AI29" s="79">
        <v>107</v>
      </c>
      <c r="AJ29" s="86">
        <v>76</v>
      </c>
      <c r="AK29" s="86">
        <v>110</v>
      </c>
      <c r="AL29" s="86">
        <v>114</v>
      </c>
      <c r="AM29" s="86">
        <v>109</v>
      </c>
      <c r="AN29" s="86">
        <v>88</v>
      </c>
      <c r="AO29" s="86">
        <v>78</v>
      </c>
      <c r="AP29" s="86">
        <v>119</v>
      </c>
      <c r="AQ29" s="86">
        <v>97</v>
      </c>
      <c r="AR29" s="86">
        <v>85</v>
      </c>
      <c r="AS29" s="86">
        <v>92</v>
      </c>
      <c r="AT29" s="86">
        <v>100</v>
      </c>
      <c r="AU29" s="86">
        <v>79</v>
      </c>
      <c r="AV29" s="86">
        <v>70</v>
      </c>
      <c r="AW29" s="86">
        <v>70</v>
      </c>
      <c r="AX29" s="86">
        <v>80</v>
      </c>
      <c r="AY29" s="86">
        <v>104</v>
      </c>
      <c r="AZ29" s="86">
        <v>62</v>
      </c>
      <c r="BA29" s="86">
        <v>21</v>
      </c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</row>
    <row r="30" spans="1:205" s="37" customFormat="1" ht="18" customHeight="1">
      <c r="A30" s="4">
        <v>20</v>
      </c>
      <c r="B30" s="6">
        <v>424</v>
      </c>
      <c r="C30" s="6">
        <v>445</v>
      </c>
      <c r="D30" s="6">
        <v>365</v>
      </c>
      <c r="E30" s="6">
        <v>445</v>
      </c>
      <c r="F30" s="6">
        <v>394</v>
      </c>
      <c r="G30" s="6">
        <v>444</v>
      </c>
      <c r="H30" s="6">
        <v>397</v>
      </c>
      <c r="I30" s="6">
        <v>387</v>
      </c>
      <c r="J30" s="6">
        <v>406</v>
      </c>
      <c r="K30" s="6">
        <v>337</v>
      </c>
      <c r="L30" s="6">
        <v>382</v>
      </c>
      <c r="M30" s="6">
        <v>439</v>
      </c>
      <c r="N30" s="6">
        <f>123+83+273</f>
        <v>479</v>
      </c>
      <c r="O30" s="6">
        <v>438</v>
      </c>
      <c r="P30" s="65">
        <v>690</v>
      </c>
      <c r="Q30" s="65">
        <v>606</v>
      </c>
      <c r="R30" s="65">
        <v>629</v>
      </c>
      <c r="S30" s="65">
        <v>402</v>
      </c>
      <c r="T30" s="67">
        <v>429</v>
      </c>
      <c r="U30" s="67">
        <v>485</v>
      </c>
      <c r="V30" s="70">
        <v>577</v>
      </c>
      <c r="W30" s="74">
        <v>485</v>
      </c>
      <c r="X30" s="76">
        <v>702</v>
      </c>
      <c r="Y30" s="76">
        <v>783</v>
      </c>
      <c r="Z30" s="76">
        <v>591</v>
      </c>
      <c r="AA30" s="76">
        <v>481</v>
      </c>
      <c r="AB30" s="77">
        <v>546</v>
      </c>
      <c r="AC30" s="77">
        <v>710</v>
      </c>
      <c r="AD30" s="77">
        <v>581</v>
      </c>
      <c r="AE30" s="77">
        <v>463</v>
      </c>
      <c r="AF30" s="77">
        <v>445</v>
      </c>
      <c r="AG30" s="81">
        <v>399</v>
      </c>
      <c r="AH30" s="79">
        <v>448</v>
      </c>
      <c r="AI30" s="79">
        <v>459</v>
      </c>
      <c r="AJ30" s="86">
        <v>377</v>
      </c>
      <c r="AK30" s="86">
        <v>398</v>
      </c>
      <c r="AL30" s="86">
        <v>534</v>
      </c>
      <c r="AM30" s="86">
        <v>465</v>
      </c>
      <c r="AN30" s="86">
        <v>362</v>
      </c>
      <c r="AO30" s="86">
        <v>393</v>
      </c>
      <c r="AP30" s="86">
        <v>461</v>
      </c>
      <c r="AQ30" s="86">
        <v>422</v>
      </c>
      <c r="AR30" s="86">
        <v>350</v>
      </c>
      <c r="AS30" s="86">
        <v>367</v>
      </c>
      <c r="AT30" s="86">
        <v>353</v>
      </c>
      <c r="AU30" s="86">
        <v>360</v>
      </c>
      <c r="AV30" s="86">
        <v>366</v>
      </c>
      <c r="AW30" s="86">
        <v>328</v>
      </c>
      <c r="AX30" s="86">
        <v>347</v>
      </c>
      <c r="AY30" s="86">
        <v>560</v>
      </c>
      <c r="AZ30" s="86">
        <v>480</v>
      </c>
      <c r="BA30" s="86">
        <v>185</v>
      </c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</row>
    <row r="31" spans="1:205" s="37" customFormat="1" ht="18" customHeight="1">
      <c r="A31" s="4">
        <v>21</v>
      </c>
      <c r="B31" s="6">
        <v>846</v>
      </c>
      <c r="C31" s="6">
        <v>1125</v>
      </c>
      <c r="D31" s="6">
        <v>873</v>
      </c>
      <c r="E31" s="6">
        <v>1141</v>
      </c>
      <c r="F31" s="6">
        <v>1028</v>
      </c>
      <c r="G31" s="6">
        <v>1014</v>
      </c>
      <c r="H31" s="6">
        <v>887</v>
      </c>
      <c r="I31" s="6">
        <v>744</v>
      </c>
      <c r="J31" s="6">
        <v>856</v>
      </c>
      <c r="K31" s="6">
        <v>675</v>
      </c>
      <c r="L31" s="6">
        <v>796</v>
      </c>
      <c r="M31" s="6">
        <v>855</v>
      </c>
      <c r="N31" s="6">
        <f>73+222+510</f>
        <v>805</v>
      </c>
      <c r="O31" s="6">
        <v>890</v>
      </c>
      <c r="P31" s="65">
        <v>1173</v>
      </c>
      <c r="Q31" s="65">
        <v>1038</v>
      </c>
      <c r="R31" s="65">
        <v>1160</v>
      </c>
      <c r="S31" s="65">
        <v>834</v>
      </c>
      <c r="T31" s="67">
        <v>1018</v>
      </c>
      <c r="U31" s="67">
        <v>1071</v>
      </c>
      <c r="V31" s="70">
        <v>1212</v>
      </c>
      <c r="W31" s="74">
        <v>1042</v>
      </c>
      <c r="X31" s="76">
        <v>1261</v>
      </c>
      <c r="Y31" s="76">
        <v>1344</v>
      </c>
      <c r="Z31" s="76">
        <v>1199</v>
      </c>
      <c r="AA31" s="76">
        <v>1005</v>
      </c>
      <c r="AB31" s="77">
        <v>1256</v>
      </c>
      <c r="AC31" s="77">
        <v>1593</v>
      </c>
      <c r="AD31" s="77">
        <v>1193</v>
      </c>
      <c r="AE31" s="77">
        <v>1070</v>
      </c>
      <c r="AF31" s="77">
        <v>898</v>
      </c>
      <c r="AG31" s="81">
        <v>941</v>
      </c>
      <c r="AH31" s="79">
        <v>1031</v>
      </c>
      <c r="AI31" s="79">
        <v>975</v>
      </c>
      <c r="AJ31" s="86">
        <v>815</v>
      </c>
      <c r="AK31" s="86">
        <v>754</v>
      </c>
      <c r="AL31" s="86">
        <v>964</v>
      </c>
      <c r="AM31" s="86">
        <v>951</v>
      </c>
      <c r="AN31" s="86">
        <v>752</v>
      </c>
      <c r="AO31" s="86">
        <v>712</v>
      </c>
      <c r="AP31" s="86">
        <v>1041</v>
      </c>
      <c r="AQ31" s="86">
        <v>998</v>
      </c>
      <c r="AR31" s="86">
        <v>855</v>
      </c>
      <c r="AS31" s="86">
        <v>770</v>
      </c>
      <c r="AT31" s="86">
        <v>714</v>
      </c>
      <c r="AU31" s="86">
        <v>810</v>
      </c>
      <c r="AV31" s="86">
        <v>683</v>
      </c>
      <c r="AW31" s="86">
        <v>660</v>
      </c>
      <c r="AX31" s="86">
        <v>735</v>
      </c>
      <c r="AY31" s="86">
        <v>1095</v>
      </c>
      <c r="AZ31" s="86">
        <v>882</v>
      </c>
      <c r="BA31" s="86">
        <v>346</v>
      </c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</row>
    <row r="32" spans="1:205" s="37" customFormat="1" ht="18" customHeight="1">
      <c r="A32" s="4">
        <v>22</v>
      </c>
      <c r="B32" s="6">
        <v>1397</v>
      </c>
      <c r="C32" s="6">
        <v>1689</v>
      </c>
      <c r="D32" s="6">
        <v>1345</v>
      </c>
      <c r="E32" s="6">
        <v>1564</v>
      </c>
      <c r="F32" s="6">
        <v>1438</v>
      </c>
      <c r="G32" s="6">
        <v>1479</v>
      </c>
      <c r="H32" s="6">
        <v>1275</v>
      </c>
      <c r="I32" s="6">
        <v>1381</v>
      </c>
      <c r="J32" s="6">
        <v>1345</v>
      </c>
      <c r="K32" s="6">
        <v>1207</v>
      </c>
      <c r="L32" s="6">
        <v>1306</v>
      </c>
      <c r="M32" s="6">
        <v>1352</v>
      </c>
      <c r="N32" s="6">
        <f>470+287+429</f>
        <v>1186</v>
      </c>
      <c r="O32" s="6">
        <v>1262</v>
      </c>
      <c r="P32" s="65">
        <v>1547</v>
      </c>
      <c r="Q32" s="65">
        <v>1432</v>
      </c>
      <c r="R32" s="65">
        <v>1615</v>
      </c>
      <c r="S32" s="65">
        <v>1272</v>
      </c>
      <c r="T32" s="67">
        <v>1452</v>
      </c>
      <c r="U32" s="67">
        <v>1438</v>
      </c>
      <c r="V32" s="70">
        <v>1579</v>
      </c>
      <c r="W32" s="74">
        <v>1366</v>
      </c>
      <c r="X32" s="76">
        <v>1456</v>
      </c>
      <c r="Y32" s="76">
        <v>1745</v>
      </c>
      <c r="Z32" s="76">
        <v>1694</v>
      </c>
      <c r="AA32" s="76">
        <v>1421</v>
      </c>
      <c r="AB32" s="77">
        <v>1860</v>
      </c>
      <c r="AC32" s="77">
        <v>1861</v>
      </c>
      <c r="AD32" s="77">
        <v>1564</v>
      </c>
      <c r="AE32" s="77">
        <v>1289</v>
      </c>
      <c r="AF32" s="77">
        <v>1310</v>
      </c>
      <c r="AG32" s="81">
        <v>1405</v>
      </c>
      <c r="AH32" s="79">
        <v>1406</v>
      </c>
      <c r="AI32" s="79">
        <v>1464</v>
      </c>
      <c r="AJ32" s="86">
        <v>1193</v>
      </c>
      <c r="AK32" s="86">
        <v>1234</v>
      </c>
      <c r="AL32" s="86">
        <v>1446</v>
      </c>
      <c r="AM32" s="86">
        <v>1329</v>
      </c>
      <c r="AN32" s="86">
        <v>1315</v>
      </c>
      <c r="AO32" s="86">
        <v>1317</v>
      </c>
      <c r="AP32" s="86">
        <v>1585</v>
      </c>
      <c r="AQ32" s="86">
        <v>1419</v>
      </c>
      <c r="AR32" s="86">
        <v>1278</v>
      </c>
      <c r="AS32" s="86">
        <v>1166</v>
      </c>
      <c r="AT32" s="86">
        <v>1213</v>
      </c>
      <c r="AU32" s="86">
        <v>1334</v>
      </c>
      <c r="AV32" s="86">
        <v>1125</v>
      </c>
      <c r="AW32" s="86">
        <v>1058</v>
      </c>
      <c r="AX32" s="86">
        <v>1196</v>
      </c>
      <c r="AY32" s="86">
        <v>1733</v>
      </c>
      <c r="AZ32" s="86">
        <v>1511</v>
      </c>
      <c r="BA32" s="86">
        <v>575</v>
      </c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</row>
    <row r="33" spans="1:205" s="37" customFormat="1" ht="18" customHeight="1">
      <c r="A33" s="7">
        <v>23</v>
      </c>
      <c r="B33" s="6">
        <v>2228</v>
      </c>
      <c r="C33" s="6">
        <v>2924</v>
      </c>
      <c r="D33" s="6">
        <v>2428</v>
      </c>
      <c r="E33" s="6">
        <v>2634</v>
      </c>
      <c r="F33" s="6">
        <v>2444</v>
      </c>
      <c r="G33" s="6">
        <v>2580</v>
      </c>
      <c r="H33" s="6">
        <v>2314</v>
      </c>
      <c r="I33" s="6">
        <v>2113</v>
      </c>
      <c r="J33" s="6">
        <v>2218</v>
      </c>
      <c r="K33" s="6">
        <v>2018</v>
      </c>
      <c r="L33" s="6">
        <v>2332</v>
      </c>
      <c r="M33" s="6">
        <v>2332</v>
      </c>
      <c r="N33" s="6">
        <f>117+195+118+28+199+259+84+168+182+324+172+38+209</f>
        <v>2093</v>
      </c>
      <c r="O33" s="6">
        <v>2021</v>
      </c>
      <c r="P33" s="65">
        <v>2644</v>
      </c>
      <c r="Q33" s="65">
        <v>2361</v>
      </c>
      <c r="R33" s="65">
        <v>2717</v>
      </c>
      <c r="S33" s="65">
        <v>2113</v>
      </c>
      <c r="T33" s="67">
        <v>2611</v>
      </c>
      <c r="U33" s="67">
        <v>2690</v>
      </c>
      <c r="V33" s="70">
        <v>2747</v>
      </c>
      <c r="W33" s="74">
        <v>2473</v>
      </c>
      <c r="X33" s="76">
        <v>2821</v>
      </c>
      <c r="Y33" s="76">
        <v>2999</v>
      </c>
      <c r="Z33" s="76">
        <v>2984</v>
      </c>
      <c r="AA33" s="76">
        <v>2225</v>
      </c>
      <c r="AB33" s="77">
        <v>3103</v>
      </c>
      <c r="AC33" s="77">
        <v>3317</v>
      </c>
      <c r="AD33" s="77">
        <v>2645</v>
      </c>
      <c r="AE33" s="77">
        <v>2352</v>
      </c>
      <c r="AF33" s="77">
        <v>2217</v>
      </c>
      <c r="AG33" s="81">
        <v>2413</v>
      </c>
      <c r="AH33" s="79">
        <v>2708</v>
      </c>
      <c r="AI33" s="79">
        <v>2764</v>
      </c>
      <c r="AJ33" s="86">
        <v>2203</v>
      </c>
      <c r="AK33" s="86">
        <v>2114</v>
      </c>
      <c r="AL33" s="86">
        <v>2626</v>
      </c>
      <c r="AM33" s="86">
        <v>2594</v>
      </c>
      <c r="AN33" s="86">
        <v>2254</v>
      </c>
      <c r="AO33" s="86">
        <v>2310</v>
      </c>
      <c r="AP33" s="86">
        <v>2772</v>
      </c>
      <c r="AQ33" s="86">
        <v>2643</v>
      </c>
      <c r="AR33" s="86">
        <v>2410</v>
      </c>
      <c r="AS33" s="86">
        <v>2353</v>
      </c>
      <c r="AT33" s="86">
        <v>2359</v>
      </c>
      <c r="AU33" s="86">
        <v>2431</v>
      </c>
      <c r="AV33" s="86">
        <v>2290</v>
      </c>
      <c r="AW33" s="86">
        <v>2096</v>
      </c>
      <c r="AX33" s="86">
        <v>2439</v>
      </c>
      <c r="AY33" s="86">
        <v>3456</v>
      </c>
      <c r="AZ33" s="86">
        <v>3209</v>
      </c>
      <c r="BA33" s="86">
        <v>1306</v>
      </c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</row>
    <row r="34" spans="1:205" s="37" customFormat="1" ht="18" customHeight="1" thickBot="1">
      <c r="A34" s="10">
        <v>24</v>
      </c>
      <c r="B34" s="6">
        <v>738</v>
      </c>
      <c r="C34" s="6">
        <v>860</v>
      </c>
      <c r="D34" s="6">
        <v>726</v>
      </c>
      <c r="E34" s="6">
        <v>851</v>
      </c>
      <c r="F34" s="6">
        <v>730</v>
      </c>
      <c r="G34" s="6">
        <v>729</v>
      </c>
      <c r="H34" s="6">
        <v>678</v>
      </c>
      <c r="I34" s="6">
        <v>598</v>
      </c>
      <c r="J34" s="6">
        <v>654</v>
      </c>
      <c r="K34" s="6">
        <v>563</v>
      </c>
      <c r="L34" s="6">
        <v>683</v>
      </c>
      <c r="M34" s="6">
        <v>683</v>
      </c>
      <c r="N34" s="6">
        <f>20+334+32+146+115</f>
        <v>647</v>
      </c>
      <c r="O34" s="6">
        <v>671</v>
      </c>
      <c r="P34" s="65">
        <v>854</v>
      </c>
      <c r="Q34" s="65">
        <v>846</v>
      </c>
      <c r="R34" s="65">
        <v>1088</v>
      </c>
      <c r="S34" s="65">
        <v>789</v>
      </c>
      <c r="T34" s="67">
        <v>910</v>
      </c>
      <c r="U34" s="67">
        <v>939</v>
      </c>
      <c r="V34" s="70">
        <v>998</v>
      </c>
      <c r="W34" s="74">
        <v>916</v>
      </c>
      <c r="X34" s="76">
        <v>1189</v>
      </c>
      <c r="Y34" s="76">
        <v>1283</v>
      </c>
      <c r="Z34" s="76">
        <v>1182</v>
      </c>
      <c r="AA34" s="76">
        <v>859</v>
      </c>
      <c r="AB34" s="77">
        <v>1158</v>
      </c>
      <c r="AC34" s="77">
        <v>1260</v>
      </c>
      <c r="AD34" s="77">
        <v>958</v>
      </c>
      <c r="AE34" s="77">
        <v>783</v>
      </c>
      <c r="AF34" s="77">
        <v>857</v>
      </c>
      <c r="AG34" s="81">
        <v>797</v>
      </c>
      <c r="AH34" s="79">
        <v>883</v>
      </c>
      <c r="AI34" s="79">
        <v>929</v>
      </c>
      <c r="AJ34" s="86">
        <v>704</v>
      </c>
      <c r="AK34" s="86">
        <v>689</v>
      </c>
      <c r="AL34" s="86">
        <v>941</v>
      </c>
      <c r="AM34" s="86">
        <v>773</v>
      </c>
      <c r="AN34" s="86">
        <v>628</v>
      </c>
      <c r="AO34" s="86">
        <v>597</v>
      </c>
      <c r="AP34" s="86">
        <v>776</v>
      </c>
      <c r="AQ34" s="86">
        <v>709</v>
      </c>
      <c r="AR34" s="86">
        <v>638</v>
      </c>
      <c r="AS34" s="86">
        <v>564</v>
      </c>
      <c r="AT34" s="86">
        <v>550</v>
      </c>
      <c r="AU34" s="86">
        <v>626</v>
      </c>
      <c r="AV34" s="86">
        <v>585</v>
      </c>
      <c r="AW34" s="86">
        <v>622</v>
      </c>
      <c r="AX34" s="86">
        <v>579</v>
      </c>
      <c r="AY34" s="86">
        <v>765</v>
      </c>
      <c r="AZ34" s="86">
        <v>738</v>
      </c>
      <c r="BA34" s="86">
        <v>334</v>
      </c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</row>
    <row r="35" spans="1:205" s="37" customFormat="1" ht="18" customHeight="1" thickTop="1">
      <c r="A35" s="15" t="s">
        <v>1</v>
      </c>
      <c r="B35" s="45">
        <f aca="true" t="shared" si="0" ref="B35:H35">SUM(B10:B34)</f>
        <v>16454</v>
      </c>
      <c r="C35" s="45">
        <f t="shared" si="0"/>
        <v>19405</v>
      </c>
      <c r="D35" s="45">
        <f t="shared" si="0"/>
        <v>14391</v>
      </c>
      <c r="E35" s="45">
        <f t="shared" si="0"/>
        <v>16774</v>
      </c>
      <c r="F35" s="45">
        <f t="shared" si="0"/>
        <v>16901</v>
      </c>
      <c r="G35" s="45">
        <f t="shared" si="0"/>
        <v>16269</v>
      </c>
      <c r="H35" s="45">
        <f t="shared" si="0"/>
        <v>14186</v>
      </c>
      <c r="I35" s="45">
        <f aca="true" t="shared" si="1" ref="I35:P35">SUM(I10:I34)</f>
        <v>12863</v>
      </c>
      <c r="J35" s="45">
        <f t="shared" si="1"/>
        <v>13370</v>
      </c>
      <c r="K35" s="45">
        <f t="shared" si="1"/>
        <v>12128</v>
      </c>
      <c r="L35" s="45">
        <f t="shared" si="1"/>
        <v>14142</v>
      </c>
      <c r="M35" s="45">
        <f t="shared" si="1"/>
        <v>14382</v>
      </c>
      <c r="N35" s="45">
        <f t="shared" si="1"/>
        <v>12919</v>
      </c>
      <c r="O35" s="45">
        <f t="shared" si="1"/>
        <v>14265</v>
      </c>
      <c r="P35" s="45">
        <f t="shared" si="1"/>
        <v>16253</v>
      </c>
      <c r="Q35" s="45">
        <f aca="true" t="shared" si="2" ref="Q35:X35">SUM(Q10:Q34)</f>
        <v>14772</v>
      </c>
      <c r="R35" s="45">
        <f t="shared" si="2"/>
        <v>16778</v>
      </c>
      <c r="S35" s="45">
        <f t="shared" si="2"/>
        <v>13975</v>
      </c>
      <c r="T35" s="45">
        <f t="shared" si="2"/>
        <v>14225</v>
      </c>
      <c r="U35" s="45">
        <f t="shared" si="2"/>
        <v>15233</v>
      </c>
      <c r="V35" s="71">
        <f t="shared" si="2"/>
        <v>16028</v>
      </c>
      <c r="W35" s="71">
        <f t="shared" si="2"/>
        <v>14958</v>
      </c>
      <c r="X35" s="45">
        <f t="shared" si="2"/>
        <v>17053</v>
      </c>
      <c r="Y35" s="45">
        <f aca="true" t="shared" si="3" ref="Y35:AE35">SUM(Y10:Y34)</f>
        <v>19687</v>
      </c>
      <c r="Z35" s="45">
        <f t="shared" si="3"/>
        <v>18730</v>
      </c>
      <c r="AA35" s="45">
        <f t="shared" si="3"/>
        <v>14971</v>
      </c>
      <c r="AB35" s="45">
        <f t="shared" si="3"/>
        <v>19024</v>
      </c>
      <c r="AC35" s="45">
        <f t="shared" si="3"/>
        <v>19734</v>
      </c>
      <c r="AD35" s="45">
        <f t="shared" si="3"/>
        <v>16701</v>
      </c>
      <c r="AE35" s="45">
        <f t="shared" si="3"/>
        <v>14789</v>
      </c>
      <c r="AF35" s="45">
        <f>SUM(AF10:AF34)</f>
        <v>14349</v>
      </c>
      <c r="AG35" s="45">
        <f>SUM(AG10:AG34)</f>
        <v>14767</v>
      </c>
      <c r="AH35" s="45">
        <f>SUM(AH10:AH34)</f>
        <v>16362</v>
      </c>
      <c r="AI35" s="45">
        <v>15496</v>
      </c>
      <c r="AJ35" s="45">
        <f aca="true" t="shared" si="4" ref="AJ35:AP35">SUM(AJ10:AJ34)</f>
        <v>13419</v>
      </c>
      <c r="AK35" s="45">
        <f t="shared" si="4"/>
        <v>13359</v>
      </c>
      <c r="AL35" s="45">
        <f t="shared" si="4"/>
        <v>15477</v>
      </c>
      <c r="AM35" s="45">
        <f t="shared" si="4"/>
        <v>15229</v>
      </c>
      <c r="AN35" s="45">
        <f t="shared" si="4"/>
        <v>13158</v>
      </c>
      <c r="AO35" s="45">
        <f t="shared" si="4"/>
        <v>13735</v>
      </c>
      <c r="AP35" s="45">
        <f t="shared" si="4"/>
        <v>17655</v>
      </c>
      <c r="AQ35" s="45">
        <f aca="true" t="shared" si="5" ref="AQ35:AW35">SUM(AQ10:AQ34)</f>
        <v>15257</v>
      </c>
      <c r="AR35" s="45">
        <f t="shared" si="5"/>
        <v>14097</v>
      </c>
      <c r="AS35" s="45">
        <f t="shared" si="5"/>
        <v>13277</v>
      </c>
      <c r="AT35" s="45">
        <f t="shared" si="5"/>
        <v>12947</v>
      </c>
      <c r="AU35" s="45">
        <f t="shared" si="5"/>
        <v>14520</v>
      </c>
      <c r="AV35" s="45">
        <f t="shared" si="5"/>
        <v>12975</v>
      </c>
      <c r="AW35" s="45">
        <f t="shared" si="5"/>
        <v>12735</v>
      </c>
      <c r="AX35" s="45">
        <f>SUM(AX10:AX34)</f>
        <v>13434</v>
      </c>
      <c r="AY35" s="45">
        <f>SUM(AY10:AY34)</f>
        <v>18666</v>
      </c>
      <c r="AZ35" s="45">
        <f>SUM(AZ10:AZ34)</f>
        <v>18356</v>
      </c>
      <c r="BA35" s="45">
        <f>SUM(BA10:BA34)</f>
        <v>6749</v>
      </c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</row>
    <row r="37" spans="1:92" ht="12.75">
      <c r="A37" s="16" t="s">
        <v>137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4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1:8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4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</row>
    <row r="44" s="40" customFormat="1" ht="12.75"/>
    <row r="45" s="40" customFormat="1" ht="12.75"/>
    <row r="46" s="37" customFormat="1" ht="12.75"/>
    <row r="47" spans="1:205" s="37" customFormat="1" ht="18" customHeight="1">
      <c r="A47" s="34"/>
      <c r="B47" s="35"/>
      <c r="C47" s="34"/>
      <c r="D47" s="3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5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5"/>
      <c r="GU47" s="35"/>
      <c r="GV47" s="35"/>
      <c r="GW47" s="34"/>
    </row>
    <row r="48" spans="1:205" s="37" customFormat="1" ht="18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</row>
    <row r="49" spans="1:205" s="37" customFormat="1" ht="18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39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30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</row>
    <row r="50" spans="1:205" s="37" customFormat="1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</row>
    <row r="51" spans="1:205" s="37" customFormat="1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</row>
    <row r="52" spans="1:205" s="37" customFormat="1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</row>
    <row r="53" spans="1:205" s="37" customFormat="1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</row>
    <row r="54" spans="1:205" s="37" customFormat="1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</row>
    <row r="55" spans="1:205" s="37" customFormat="1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</row>
    <row r="56" spans="1:205" s="37" customFormat="1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</row>
    <row r="57" spans="1:205" s="37" customFormat="1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</row>
    <row r="58" spans="1:205" s="37" customFormat="1" ht="18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</row>
    <row r="59" spans="1:205" s="37" customFormat="1" ht="18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</row>
    <row r="60" spans="1:205" s="37" customFormat="1" ht="18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</row>
    <row r="61" spans="1:205" s="37" customFormat="1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</row>
    <row r="62" spans="1:205" s="37" customFormat="1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</row>
    <row r="63" spans="1:205" s="37" customFormat="1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</row>
    <row r="64" spans="1:205" s="37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</row>
    <row r="65" spans="1:205" s="37" customFormat="1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</row>
    <row r="66" spans="1:205" s="37" customFormat="1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</row>
    <row r="67" spans="1:205" s="37" customFormat="1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</row>
    <row r="68" spans="1:205" s="37" customFormat="1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</row>
    <row r="69" spans="1:205" s="37" customFormat="1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</row>
    <row r="70" spans="1:205" s="37" customFormat="1" ht="18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</row>
    <row r="71" spans="1:205" s="37" customFormat="1" ht="18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</row>
    <row r="72" spans="1:205" s="37" customFormat="1" ht="18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</row>
    <row r="73" spans="1:205" s="37" customFormat="1" ht="18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</row>
    <row r="74" spans="1:205" s="37" customFormat="1" ht="18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</row>
    <row r="75" s="37" customFormat="1" ht="12.75"/>
    <row r="76" spans="1:92" s="37" customFormat="1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</row>
    <row r="77" spans="1:89" s="37" customFormat="1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13">
      <selection activeCell="A38" sqref="A38"/>
    </sheetView>
  </sheetViews>
  <sheetFormatPr defaultColWidth="10.28125" defaultRowHeight="12.75"/>
  <cols>
    <col min="1" max="12" width="10.28125" style="0" customWidth="1"/>
    <col min="13" max="13" width="10.28125" style="55" customWidth="1"/>
    <col min="14" max="14" width="10.28125" style="0" customWidth="1"/>
    <col min="15" max="15" width="11.7109375" style="0" customWidth="1"/>
    <col min="16" max="16" width="11.8515625" style="0" customWidth="1"/>
    <col min="17" max="20" width="10.28125" style="0" customWidth="1"/>
    <col min="21" max="53" width="10.7109375" style="0" customWidth="1"/>
    <col min="54" max="80" width="10.28125" style="0" customWidth="1"/>
    <col min="81" max="81" width="10.8515625" style="0" customWidth="1"/>
    <col min="82" max="82" width="11.7109375" style="0" customWidth="1"/>
    <col min="83" max="83" width="12.28125" style="0" customWidth="1"/>
    <col min="84" max="84" width="11.28125" style="0" customWidth="1"/>
    <col min="85" max="93" width="10.28125" style="0" customWidth="1"/>
    <col min="94" max="94" width="12.28125" style="0" customWidth="1"/>
    <col min="95" max="95" width="10.28125" style="0" customWidth="1"/>
    <col min="96" max="96" width="12.140625" style="0" customWidth="1"/>
    <col min="97" max="97" width="11.421875" style="0" customWidth="1"/>
    <col min="98" max="151" width="10.28125" style="0" customWidth="1"/>
    <col min="152" max="152" width="11.140625" style="0" customWidth="1"/>
    <col min="153" max="184" width="10.28125" style="0" customWidth="1"/>
    <col min="185" max="185" width="11.28125" style="0" customWidth="1"/>
    <col min="186" max="186" width="11.421875" style="0" customWidth="1"/>
    <col min="187" max="187" width="11.7109375" style="0" customWidth="1"/>
    <col min="188" max="189" width="10.28125" style="0" customWidth="1"/>
    <col min="190" max="191" width="11.28125" style="0" customWidth="1"/>
    <col min="192" max="192" width="10.28125" style="0" customWidth="1"/>
    <col min="193" max="193" width="11.00390625" style="0" customWidth="1"/>
    <col min="194" max="197" width="10.28125" style="0" customWidth="1"/>
    <col min="198" max="198" width="11.57421875" style="0" customWidth="1"/>
    <col min="199" max="199" width="11.28125" style="0" customWidth="1"/>
    <col min="200" max="200" width="11.421875" style="0" customWidth="1"/>
    <col min="201" max="246" width="10.28125" style="0" customWidth="1"/>
    <col min="247" max="247" width="10.8515625" style="0" customWidth="1"/>
  </cols>
  <sheetData>
    <row r="1" spans="1:31" ht="12.75">
      <c r="A1" s="16" t="s">
        <v>231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5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25:149" ht="12.75">
      <c r="Y2" s="43"/>
      <c r="EO2" s="16" t="s">
        <v>135</v>
      </c>
      <c r="EP2" s="16"/>
      <c r="EQ2" s="16"/>
      <c r="ER2" s="16"/>
      <c r="ES2" s="16"/>
    </row>
    <row r="3" spans="1:143" s="16" customFormat="1" ht="12.75">
      <c r="A3" s="1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43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15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15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EM3" s="16" t="s">
        <v>136</v>
      </c>
    </row>
    <row r="4" spans="13:27" s="16" customFormat="1" ht="12.75">
      <c r="M4" s="54"/>
      <c r="AA4" s="43"/>
    </row>
    <row r="5" spans="1:13" s="16" customFormat="1" ht="12.75">
      <c r="A5" s="16" t="s">
        <v>138</v>
      </c>
      <c r="M5" s="54"/>
    </row>
    <row r="6" spans="1:13" s="16" customFormat="1" ht="12.75">
      <c r="A6" s="16" t="s">
        <v>139</v>
      </c>
      <c r="M6" s="54"/>
    </row>
    <row r="7" ht="12.75"/>
    <row r="8" spans="1:256" s="37" customFormat="1" ht="18" customHeight="1" thickBot="1">
      <c r="A8" s="41" t="s">
        <v>0</v>
      </c>
      <c r="B8" s="52" t="s">
        <v>319</v>
      </c>
      <c r="C8" s="52" t="s">
        <v>318</v>
      </c>
      <c r="D8" s="52" t="s">
        <v>317</v>
      </c>
      <c r="E8" s="52" t="s">
        <v>316</v>
      </c>
      <c r="F8" s="52" t="s">
        <v>315</v>
      </c>
      <c r="G8" s="52" t="s">
        <v>314</v>
      </c>
      <c r="H8" s="52" t="s">
        <v>313</v>
      </c>
      <c r="I8" s="52" t="s">
        <v>312</v>
      </c>
      <c r="J8" s="52" t="s">
        <v>311</v>
      </c>
      <c r="K8" s="52" t="s">
        <v>310</v>
      </c>
      <c r="L8" s="52" t="s">
        <v>309</v>
      </c>
      <c r="M8" s="52" t="s">
        <v>308</v>
      </c>
      <c r="N8" s="52" t="s">
        <v>307</v>
      </c>
      <c r="O8" s="52" t="s">
        <v>306</v>
      </c>
      <c r="P8" s="52" t="s">
        <v>305</v>
      </c>
      <c r="Q8" s="52" t="s">
        <v>304</v>
      </c>
      <c r="R8" s="52" t="s">
        <v>303</v>
      </c>
      <c r="S8" s="52" t="s">
        <v>302</v>
      </c>
      <c r="T8" s="52" t="s">
        <v>301</v>
      </c>
      <c r="U8" s="51" t="s">
        <v>268</v>
      </c>
      <c r="V8" s="51" t="s">
        <v>269</v>
      </c>
      <c r="W8" s="51" t="s">
        <v>270</v>
      </c>
      <c r="X8" s="47" t="s">
        <v>271</v>
      </c>
      <c r="Y8" s="47" t="s">
        <v>272</v>
      </c>
      <c r="Z8" s="47" t="s">
        <v>273</v>
      </c>
      <c r="AA8" s="47" t="s">
        <v>274</v>
      </c>
      <c r="AB8" s="47" t="s">
        <v>275</v>
      </c>
      <c r="AC8" s="47" t="s">
        <v>276</v>
      </c>
      <c r="AD8" s="47" t="s">
        <v>277</v>
      </c>
      <c r="AE8" s="47" t="s">
        <v>278</v>
      </c>
      <c r="AF8" s="47" t="s">
        <v>279</v>
      </c>
      <c r="AG8" s="47" t="s">
        <v>280</v>
      </c>
      <c r="AH8" s="47" t="s">
        <v>281</v>
      </c>
      <c r="AI8" s="47" t="s">
        <v>282</v>
      </c>
      <c r="AJ8" s="47" t="s">
        <v>283</v>
      </c>
      <c r="AK8" s="47" t="s">
        <v>284</v>
      </c>
      <c r="AL8" s="47" t="s">
        <v>285</v>
      </c>
      <c r="AM8" s="47" t="s">
        <v>286</v>
      </c>
      <c r="AN8" s="47" t="s">
        <v>287</v>
      </c>
      <c r="AO8" s="47" t="s">
        <v>288</v>
      </c>
      <c r="AP8" s="47" t="s">
        <v>289</v>
      </c>
      <c r="AQ8" s="47" t="s">
        <v>290</v>
      </c>
      <c r="AR8" s="47" t="s">
        <v>291</v>
      </c>
      <c r="AS8" s="47" t="s">
        <v>292</v>
      </c>
      <c r="AT8" s="47" t="s">
        <v>293</v>
      </c>
      <c r="AU8" s="47" t="s">
        <v>294</v>
      </c>
      <c r="AV8" s="47" t="s">
        <v>295</v>
      </c>
      <c r="AW8" s="47" t="s">
        <v>296</v>
      </c>
      <c r="AX8" s="47" t="s">
        <v>297</v>
      </c>
      <c r="AY8" s="47" t="s">
        <v>298</v>
      </c>
      <c r="AZ8" s="49" t="s">
        <v>299</v>
      </c>
      <c r="BA8" s="44" t="s">
        <v>300</v>
      </c>
      <c r="BB8" s="48"/>
      <c r="BC8" s="48"/>
      <c r="BD8" s="48"/>
      <c r="BE8" s="48"/>
      <c r="BF8" s="48"/>
      <c r="BG8" s="48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6"/>
      <c r="CP8" s="34"/>
      <c r="CQ8" s="34"/>
      <c r="CR8" s="34"/>
      <c r="CS8" s="34"/>
      <c r="CT8" s="34"/>
      <c r="CU8" s="34"/>
      <c r="CV8" s="34"/>
      <c r="CW8" s="36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5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5"/>
      <c r="IT8" s="35"/>
      <c r="IU8" s="35"/>
      <c r="IV8" s="34"/>
    </row>
    <row r="9" spans="1:256" s="37" customFormat="1" ht="18" customHeight="1">
      <c r="A9" s="23"/>
      <c r="B9" s="38"/>
      <c r="C9" s="38"/>
      <c r="D9" s="38"/>
      <c r="E9" s="38"/>
      <c r="F9" s="38"/>
      <c r="G9" s="63"/>
      <c r="H9" s="62"/>
      <c r="I9" s="24"/>
      <c r="J9" s="24"/>
      <c r="K9" s="24"/>
      <c r="L9" s="24"/>
      <c r="M9" s="60"/>
      <c r="N9" s="24"/>
      <c r="O9" s="23"/>
      <c r="P9" s="23"/>
      <c r="Q9" s="23"/>
      <c r="R9" s="23"/>
      <c r="S9" s="23"/>
      <c r="T9" s="23"/>
      <c r="U9" s="6"/>
      <c r="V9" s="5"/>
      <c r="W9" s="5"/>
      <c r="X9" s="5"/>
      <c r="Y9" s="5"/>
      <c r="Z9" s="5"/>
      <c r="AA9" s="5"/>
      <c r="AB9" s="5"/>
      <c r="AC9" s="5"/>
      <c r="AD9" s="6"/>
      <c r="AE9" s="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46"/>
      <c r="BA9" s="6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37" customFormat="1" ht="18" customHeight="1">
      <c r="A10" s="1">
        <v>0</v>
      </c>
      <c r="B10" s="1">
        <v>467</v>
      </c>
      <c r="C10" s="1">
        <v>496</v>
      </c>
      <c r="D10" s="1">
        <v>556</v>
      </c>
      <c r="E10" s="1">
        <v>581</v>
      </c>
      <c r="F10" s="1">
        <v>533</v>
      </c>
      <c r="G10" s="64">
        <v>487</v>
      </c>
      <c r="H10" s="64">
        <v>627</v>
      </c>
      <c r="I10" s="61">
        <v>586</v>
      </c>
      <c r="J10" s="1">
        <v>508</v>
      </c>
      <c r="K10" s="1">
        <v>555</v>
      </c>
      <c r="L10" s="1">
        <v>567</v>
      </c>
      <c r="M10" s="59">
        <v>655</v>
      </c>
      <c r="N10" s="1">
        <v>534</v>
      </c>
      <c r="O10" s="1">
        <v>616</v>
      </c>
      <c r="P10" s="1">
        <v>529</v>
      </c>
      <c r="Q10" s="1">
        <v>718</v>
      </c>
      <c r="R10" s="1">
        <v>405</v>
      </c>
      <c r="S10" s="1">
        <v>635</v>
      </c>
      <c r="T10" s="1">
        <v>523</v>
      </c>
      <c r="U10" s="6">
        <v>493</v>
      </c>
      <c r="V10" s="5">
        <v>595</v>
      </c>
      <c r="W10" s="5">
        <v>603</v>
      </c>
      <c r="X10" s="5">
        <v>739</v>
      </c>
      <c r="Y10" s="5">
        <v>684</v>
      </c>
      <c r="Z10" s="5">
        <v>712</v>
      </c>
      <c r="AA10" s="5">
        <v>762</v>
      </c>
      <c r="AB10" s="5">
        <v>551</v>
      </c>
      <c r="AC10" s="5">
        <v>760</v>
      </c>
      <c r="AD10" s="6">
        <v>617</v>
      </c>
      <c r="AE10" s="6">
        <v>619</v>
      </c>
      <c r="AF10" s="5">
        <v>528</v>
      </c>
      <c r="AG10" s="5">
        <v>573</v>
      </c>
      <c r="AH10" s="5">
        <v>623</v>
      </c>
      <c r="AI10" s="5">
        <v>611</v>
      </c>
      <c r="AJ10" s="5">
        <v>567</v>
      </c>
      <c r="AK10" s="5">
        <v>606</v>
      </c>
      <c r="AL10" s="5">
        <v>606</v>
      </c>
      <c r="AM10" s="5">
        <v>706</v>
      </c>
      <c r="AN10" s="5">
        <v>694</v>
      </c>
      <c r="AO10" s="5">
        <f>56+16+364+9</f>
        <v>445</v>
      </c>
      <c r="AP10" s="5">
        <v>492</v>
      </c>
      <c r="AQ10" s="5">
        <v>594</v>
      </c>
      <c r="AR10" s="5">
        <v>620</v>
      </c>
      <c r="AS10" s="5">
        <v>556</v>
      </c>
      <c r="AT10" s="5">
        <v>690</v>
      </c>
      <c r="AU10" s="5">
        <v>654</v>
      </c>
      <c r="AV10" s="5">
        <v>789</v>
      </c>
      <c r="AW10" s="5">
        <f>91+18+526+171</f>
        <v>806</v>
      </c>
      <c r="AX10" s="5">
        <v>905</v>
      </c>
      <c r="AY10" s="5">
        <v>831</v>
      </c>
      <c r="AZ10" s="46">
        <v>958</v>
      </c>
      <c r="BA10" s="6">
        <v>932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39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30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37" customFormat="1" ht="18" customHeight="1">
      <c r="A11" s="4">
        <v>1</v>
      </c>
      <c r="B11" s="4">
        <v>463</v>
      </c>
      <c r="C11" s="4">
        <v>368</v>
      </c>
      <c r="D11" s="4">
        <v>361</v>
      </c>
      <c r="E11" s="4">
        <v>395</v>
      </c>
      <c r="F11" s="4">
        <v>414</v>
      </c>
      <c r="G11" s="64">
        <v>335</v>
      </c>
      <c r="H11" s="64">
        <v>452</v>
      </c>
      <c r="I11" s="61">
        <v>368</v>
      </c>
      <c r="J11" s="4">
        <v>307</v>
      </c>
      <c r="K11" s="4">
        <v>354</v>
      </c>
      <c r="L11" s="4">
        <v>388</v>
      </c>
      <c r="M11" s="56">
        <v>407</v>
      </c>
      <c r="N11" s="4">
        <v>430</v>
      </c>
      <c r="O11" s="4">
        <v>318</v>
      </c>
      <c r="P11" s="4">
        <v>358</v>
      </c>
      <c r="Q11" s="4">
        <v>314</v>
      </c>
      <c r="R11" s="4">
        <v>274</v>
      </c>
      <c r="S11" s="4">
        <v>398</v>
      </c>
      <c r="T11" s="4">
        <v>369</v>
      </c>
      <c r="U11" s="6">
        <v>278</v>
      </c>
      <c r="V11" s="5">
        <v>324</v>
      </c>
      <c r="W11" s="5">
        <v>372</v>
      </c>
      <c r="X11" s="5">
        <v>422</v>
      </c>
      <c r="Y11" s="5">
        <v>469</v>
      </c>
      <c r="Z11" s="5">
        <v>447</v>
      </c>
      <c r="AA11" s="5">
        <v>475</v>
      </c>
      <c r="AB11" s="5">
        <v>320</v>
      </c>
      <c r="AC11" s="5">
        <v>440</v>
      </c>
      <c r="AD11" s="6">
        <v>563</v>
      </c>
      <c r="AE11" s="6">
        <v>328</v>
      </c>
      <c r="AF11" s="5">
        <v>326</v>
      </c>
      <c r="AG11" s="5">
        <v>449</v>
      </c>
      <c r="AH11" s="5">
        <v>410</v>
      </c>
      <c r="AI11" s="5">
        <v>369</v>
      </c>
      <c r="AJ11" s="5">
        <v>360</v>
      </c>
      <c r="AK11" s="5">
        <v>357</v>
      </c>
      <c r="AL11" s="5">
        <v>410</v>
      </c>
      <c r="AM11" s="5">
        <v>462</v>
      </c>
      <c r="AN11" s="5">
        <v>419</v>
      </c>
      <c r="AO11" s="5">
        <f>58+218</f>
        <v>276</v>
      </c>
      <c r="AP11" s="5">
        <v>354</v>
      </c>
      <c r="AQ11" s="5">
        <v>518</v>
      </c>
      <c r="AR11" s="5">
        <v>316</v>
      </c>
      <c r="AS11" s="5">
        <v>330</v>
      </c>
      <c r="AT11" s="5">
        <v>382</v>
      </c>
      <c r="AU11" s="5">
        <v>349</v>
      </c>
      <c r="AV11" s="5">
        <v>429</v>
      </c>
      <c r="AW11" s="5">
        <f>105+324</f>
        <v>429</v>
      </c>
      <c r="AX11" s="5">
        <v>472</v>
      </c>
      <c r="AY11" s="5">
        <v>616</v>
      </c>
      <c r="AZ11" s="46">
        <v>662</v>
      </c>
      <c r="BA11" s="6">
        <v>680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37" customFormat="1" ht="18" customHeight="1">
      <c r="A12" s="4">
        <v>2</v>
      </c>
      <c r="B12" s="4">
        <v>153</v>
      </c>
      <c r="C12" s="4">
        <v>211</v>
      </c>
      <c r="D12" s="4">
        <v>217</v>
      </c>
      <c r="E12" s="4">
        <v>300</v>
      </c>
      <c r="F12" s="4">
        <v>214</v>
      </c>
      <c r="G12" s="64">
        <v>172</v>
      </c>
      <c r="H12" s="64">
        <v>291</v>
      </c>
      <c r="I12" s="61">
        <v>250</v>
      </c>
      <c r="J12" s="4">
        <v>184</v>
      </c>
      <c r="K12" s="4">
        <v>166</v>
      </c>
      <c r="L12" s="4">
        <v>207</v>
      </c>
      <c r="M12" s="56">
        <v>221</v>
      </c>
      <c r="N12" s="4">
        <v>217</v>
      </c>
      <c r="O12" s="4">
        <v>231</v>
      </c>
      <c r="P12" s="4">
        <v>216</v>
      </c>
      <c r="Q12" s="4">
        <v>196</v>
      </c>
      <c r="R12" s="4">
        <v>171</v>
      </c>
      <c r="S12" s="4">
        <v>225</v>
      </c>
      <c r="T12" s="4">
        <v>174</v>
      </c>
      <c r="U12" s="6">
        <v>165</v>
      </c>
      <c r="V12" s="5">
        <v>154</v>
      </c>
      <c r="W12" s="5">
        <v>204</v>
      </c>
      <c r="X12" s="5">
        <v>236</v>
      </c>
      <c r="Y12" s="5">
        <v>211</v>
      </c>
      <c r="Z12" s="5">
        <v>176</v>
      </c>
      <c r="AA12" s="5">
        <v>219</v>
      </c>
      <c r="AB12" s="5">
        <v>113</v>
      </c>
      <c r="AC12" s="5">
        <v>159</v>
      </c>
      <c r="AD12" s="6">
        <v>216</v>
      </c>
      <c r="AE12" s="6">
        <v>181</v>
      </c>
      <c r="AF12" s="5">
        <v>185</v>
      </c>
      <c r="AG12" s="5">
        <v>216</v>
      </c>
      <c r="AH12" s="5">
        <v>207</v>
      </c>
      <c r="AI12" s="5">
        <v>208</v>
      </c>
      <c r="AJ12" s="5">
        <v>170</v>
      </c>
      <c r="AK12" s="5">
        <v>182</v>
      </c>
      <c r="AL12" s="5">
        <v>180</v>
      </c>
      <c r="AM12" s="5">
        <v>181</v>
      </c>
      <c r="AN12" s="5">
        <v>165</v>
      </c>
      <c r="AO12" s="5">
        <f>25+20+92</f>
        <v>137</v>
      </c>
      <c r="AP12" s="5">
        <v>154</v>
      </c>
      <c r="AQ12" s="5">
        <v>202</v>
      </c>
      <c r="AR12" s="5">
        <v>139</v>
      </c>
      <c r="AS12" s="5">
        <v>135</v>
      </c>
      <c r="AT12" s="5">
        <v>190</v>
      </c>
      <c r="AU12" s="5">
        <v>180</v>
      </c>
      <c r="AV12" s="5">
        <v>234</v>
      </c>
      <c r="AW12" s="5">
        <f>43+33+152</f>
        <v>228</v>
      </c>
      <c r="AX12" s="5">
        <v>256</v>
      </c>
      <c r="AY12" s="5">
        <v>348</v>
      </c>
      <c r="AZ12" s="46">
        <v>368</v>
      </c>
      <c r="BA12" s="6">
        <v>280</v>
      </c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37" customFormat="1" ht="18" customHeight="1">
      <c r="A13" s="4">
        <v>3</v>
      </c>
      <c r="B13" s="4">
        <v>88</v>
      </c>
      <c r="C13" s="4">
        <v>65</v>
      </c>
      <c r="D13" s="4">
        <v>63</v>
      </c>
      <c r="E13" s="4">
        <v>80</v>
      </c>
      <c r="F13" s="4">
        <v>82</v>
      </c>
      <c r="G13" s="64">
        <v>67</v>
      </c>
      <c r="H13" s="64">
        <v>81</v>
      </c>
      <c r="I13" s="61">
        <v>103</v>
      </c>
      <c r="J13" s="4">
        <v>76</v>
      </c>
      <c r="K13" s="4">
        <v>71</v>
      </c>
      <c r="L13" s="4">
        <v>79</v>
      </c>
      <c r="M13" s="56">
        <v>83</v>
      </c>
      <c r="N13" s="4">
        <v>76</v>
      </c>
      <c r="O13" s="4">
        <v>56</v>
      </c>
      <c r="P13" s="4">
        <v>75</v>
      </c>
      <c r="Q13" s="4">
        <v>48</v>
      </c>
      <c r="R13" s="4">
        <v>56</v>
      </c>
      <c r="S13" s="4">
        <v>79</v>
      </c>
      <c r="T13" s="4">
        <v>74</v>
      </c>
      <c r="U13" s="6">
        <v>49</v>
      </c>
      <c r="V13" s="5">
        <v>60</v>
      </c>
      <c r="W13" s="5">
        <v>67</v>
      </c>
      <c r="X13" s="5">
        <v>96</v>
      </c>
      <c r="Y13" s="5">
        <v>95</v>
      </c>
      <c r="Z13" s="5">
        <v>146</v>
      </c>
      <c r="AA13" s="5">
        <v>202</v>
      </c>
      <c r="AB13" s="5">
        <v>61</v>
      </c>
      <c r="AC13" s="5">
        <v>72</v>
      </c>
      <c r="AD13" s="6">
        <v>129</v>
      </c>
      <c r="AE13" s="6">
        <v>108</v>
      </c>
      <c r="AF13" s="5">
        <v>71</v>
      </c>
      <c r="AG13" s="5">
        <v>73</v>
      </c>
      <c r="AH13" s="5">
        <v>94</v>
      </c>
      <c r="AI13" s="5">
        <v>81</v>
      </c>
      <c r="AJ13" s="5">
        <v>75</v>
      </c>
      <c r="AK13" s="5">
        <v>73</v>
      </c>
      <c r="AL13" s="5">
        <v>84</v>
      </c>
      <c r="AM13" s="5">
        <v>83</v>
      </c>
      <c r="AN13" s="5">
        <v>84</v>
      </c>
      <c r="AO13" s="5">
        <f>11+65</f>
        <v>76</v>
      </c>
      <c r="AP13" s="5">
        <v>66</v>
      </c>
      <c r="AQ13" s="5">
        <v>85</v>
      </c>
      <c r="AR13" s="5">
        <v>73</v>
      </c>
      <c r="AS13" s="5">
        <v>53</v>
      </c>
      <c r="AT13" s="5">
        <v>70</v>
      </c>
      <c r="AU13" s="5">
        <v>70</v>
      </c>
      <c r="AV13" s="5">
        <v>87</v>
      </c>
      <c r="AW13" s="5">
        <f>26+58</f>
        <v>84</v>
      </c>
      <c r="AX13" s="5">
        <v>96</v>
      </c>
      <c r="AY13" s="5">
        <v>94</v>
      </c>
      <c r="AZ13" s="46">
        <v>149</v>
      </c>
      <c r="BA13" s="6">
        <v>115</v>
      </c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37" customFormat="1" ht="18" customHeight="1">
      <c r="A14" s="4">
        <v>4</v>
      </c>
      <c r="B14" s="4">
        <v>165</v>
      </c>
      <c r="C14" s="4">
        <v>223</v>
      </c>
      <c r="D14" s="4">
        <v>264</v>
      </c>
      <c r="E14" s="4">
        <v>371</v>
      </c>
      <c r="F14" s="4">
        <v>245</v>
      </c>
      <c r="G14" s="64">
        <v>248</v>
      </c>
      <c r="H14" s="64">
        <v>397</v>
      </c>
      <c r="I14" s="61">
        <v>334</v>
      </c>
      <c r="J14" s="4">
        <v>328</v>
      </c>
      <c r="K14" s="4">
        <v>327</v>
      </c>
      <c r="L14" s="4">
        <v>253</v>
      </c>
      <c r="M14" s="56">
        <v>295</v>
      </c>
      <c r="N14" s="4">
        <v>236</v>
      </c>
      <c r="O14" s="4">
        <v>253</v>
      </c>
      <c r="P14" s="4">
        <v>279</v>
      </c>
      <c r="Q14" s="4">
        <v>233</v>
      </c>
      <c r="R14" s="4">
        <v>174</v>
      </c>
      <c r="S14" s="4">
        <v>237</v>
      </c>
      <c r="T14" s="4">
        <v>198</v>
      </c>
      <c r="U14" s="6">
        <v>157</v>
      </c>
      <c r="V14" s="5">
        <v>196</v>
      </c>
      <c r="W14" s="5">
        <v>206</v>
      </c>
      <c r="X14" s="5">
        <v>228</v>
      </c>
      <c r="Y14" s="5">
        <v>194</v>
      </c>
      <c r="Z14" s="5">
        <v>208</v>
      </c>
      <c r="AA14" s="5">
        <v>192</v>
      </c>
      <c r="AB14" s="5">
        <v>147</v>
      </c>
      <c r="AC14" s="5">
        <v>171</v>
      </c>
      <c r="AD14" s="6">
        <v>186</v>
      </c>
      <c r="AE14" s="6">
        <v>163</v>
      </c>
      <c r="AF14" s="5">
        <v>166</v>
      </c>
      <c r="AG14" s="5">
        <v>201</v>
      </c>
      <c r="AH14" s="5">
        <v>201</v>
      </c>
      <c r="AI14" s="5">
        <v>197</v>
      </c>
      <c r="AJ14" s="5">
        <v>156</v>
      </c>
      <c r="AK14" s="5">
        <v>183</v>
      </c>
      <c r="AL14" s="5">
        <v>218</v>
      </c>
      <c r="AM14" s="5">
        <v>231</v>
      </c>
      <c r="AN14" s="5">
        <v>172</v>
      </c>
      <c r="AO14" s="5">
        <v>134</v>
      </c>
      <c r="AP14" s="5">
        <v>151</v>
      </c>
      <c r="AQ14" s="5">
        <v>189</v>
      </c>
      <c r="AR14" s="5">
        <v>167</v>
      </c>
      <c r="AS14" s="5">
        <v>153</v>
      </c>
      <c r="AT14" s="5">
        <v>198</v>
      </c>
      <c r="AU14" s="5">
        <v>179</v>
      </c>
      <c r="AV14" s="5">
        <v>228</v>
      </c>
      <c r="AW14" s="5">
        <v>275</v>
      </c>
      <c r="AX14" s="5">
        <v>263</v>
      </c>
      <c r="AY14" s="5">
        <v>390</v>
      </c>
      <c r="AZ14" s="46">
        <v>429</v>
      </c>
      <c r="BA14" s="6">
        <v>328</v>
      </c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37" customFormat="1" ht="18" customHeight="1">
      <c r="A15" s="4">
        <v>5</v>
      </c>
      <c r="B15" s="4">
        <v>204</v>
      </c>
      <c r="C15" s="4">
        <v>224</v>
      </c>
      <c r="D15" s="4">
        <v>233</v>
      </c>
      <c r="E15" s="4">
        <v>287</v>
      </c>
      <c r="F15" s="4">
        <v>206</v>
      </c>
      <c r="G15" s="64">
        <v>179</v>
      </c>
      <c r="H15" s="64">
        <v>253</v>
      </c>
      <c r="I15" s="61">
        <v>216</v>
      </c>
      <c r="J15" s="4">
        <v>214</v>
      </c>
      <c r="K15" s="4">
        <v>205</v>
      </c>
      <c r="L15" s="4">
        <v>272</v>
      </c>
      <c r="M15" s="56">
        <v>249</v>
      </c>
      <c r="N15" s="4">
        <v>222</v>
      </c>
      <c r="O15" s="4">
        <v>239</v>
      </c>
      <c r="P15" s="4">
        <v>231</v>
      </c>
      <c r="Q15" s="4">
        <v>246</v>
      </c>
      <c r="R15" s="4">
        <v>196</v>
      </c>
      <c r="S15" s="4">
        <v>244</v>
      </c>
      <c r="T15" s="4">
        <v>256</v>
      </c>
      <c r="U15" s="6">
        <v>219</v>
      </c>
      <c r="V15" s="5">
        <v>221</v>
      </c>
      <c r="W15" s="5">
        <v>279</v>
      </c>
      <c r="X15" s="5">
        <v>320</v>
      </c>
      <c r="Y15" s="5">
        <v>331</v>
      </c>
      <c r="Z15" s="5">
        <v>393</v>
      </c>
      <c r="AA15" s="5">
        <v>516</v>
      </c>
      <c r="AB15" s="5">
        <v>215</v>
      </c>
      <c r="AC15" s="5">
        <v>277</v>
      </c>
      <c r="AD15" s="6">
        <v>311</v>
      </c>
      <c r="AE15" s="6">
        <v>273</v>
      </c>
      <c r="AF15" s="5">
        <v>262</v>
      </c>
      <c r="AG15" s="5">
        <v>293</v>
      </c>
      <c r="AH15" s="5">
        <v>366</v>
      </c>
      <c r="AI15" s="5">
        <v>342</v>
      </c>
      <c r="AJ15" s="5">
        <v>289</v>
      </c>
      <c r="AK15" s="5">
        <v>247</v>
      </c>
      <c r="AL15" s="5">
        <v>262</v>
      </c>
      <c r="AM15" s="5">
        <v>290</v>
      </c>
      <c r="AN15" s="5">
        <v>263</v>
      </c>
      <c r="AO15" s="5">
        <f>19+15+146</f>
        <v>180</v>
      </c>
      <c r="AP15" s="5">
        <v>242</v>
      </c>
      <c r="AQ15" s="5">
        <v>251</v>
      </c>
      <c r="AR15" s="5">
        <v>233</v>
      </c>
      <c r="AS15" s="5">
        <v>206</v>
      </c>
      <c r="AT15" s="5">
        <v>249</v>
      </c>
      <c r="AU15" s="5">
        <v>249</v>
      </c>
      <c r="AV15" s="5">
        <v>270</v>
      </c>
      <c r="AW15" s="5">
        <f>26+28+218</f>
        <v>272</v>
      </c>
      <c r="AX15" s="5">
        <v>306</v>
      </c>
      <c r="AY15" s="5">
        <v>385</v>
      </c>
      <c r="AZ15" s="46">
        <v>445</v>
      </c>
      <c r="BA15" s="6">
        <v>362</v>
      </c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37" customFormat="1" ht="18" customHeight="1">
      <c r="A16" s="4">
        <v>6</v>
      </c>
      <c r="B16" s="4">
        <v>73</v>
      </c>
      <c r="C16" s="4">
        <v>62</v>
      </c>
      <c r="D16" s="4">
        <v>58</v>
      </c>
      <c r="E16" s="4">
        <v>74</v>
      </c>
      <c r="F16" s="4">
        <v>73</v>
      </c>
      <c r="G16" s="64">
        <v>65</v>
      </c>
      <c r="H16" s="64">
        <v>81</v>
      </c>
      <c r="I16" s="61">
        <v>77</v>
      </c>
      <c r="J16" s="4">
        <v>74</v>
      </c>
      <c r="K16" s="4">
        <v>84</v>
      </c>
      <c r="L16" s="4">
        <v>82</v>
      </c>
      <c r="M16" s="56">
        <v>97</v>
      </c>
      <c r="N16" s="4">
        <v>97</v>
      </c>
      <c r="O16" s="4">
        <v>85</v>
      </c>
      <c r="P16" s="4">
        <v>103</v>
      </c>
      <c r="Q16" s="4">
        <v>78</v>
      </c>
      <c r="R16" s="4">
        <v>64</v>
      </c>
      <c r="S16" s="4">
        <v>72</v>
      </c>
      <c r="T16" s="4">
        <v>78</v>
      </c>
      <c r="U16" s="6">
        <v>71</v>
      </c>
      <c r="V16" s="5">
        <v>85</v>
      </c>
      <c r="W16" s="5">
        <v>83</v>
      </c>
      <c r="X16" s="5">
        <v>123</v>
      </c>
      <c r="Y16" s="5">
        <v>103</v>
      </c>
      <c r="Z16" s="5">
        <v>101</v>
      </c>
      <c r="AA16" s="5">
        <v>113</v>
      </c>
      <c r="AB16" s="5">
        <v>72</v>
      </c>
      <c r="AC16" s="5">
        <v>72</v>
      </c>
      <c r="AD16" s="6">
        <v>93</v>
      </c>
      <c r="AE16" s="6">
        <v>79</v>
      </c>
      <c r="AF16" s="5">
        <v>70</v>
      </c>
      <c r="AG16" s="5">
        <v>88</v>
      </c>
      <c r="AH16" s="5">
        <v>99</v>
      </c>
      <c r="AI16" s="5">
        <v>72</v>
      </c>
      <c r="AJ16" s="5">
        <v>75</v>
      </c>
      <c r="AK16" s="5">
        <v>58</v>
      </c>
      <c r="AL16" s="5">
        <v>82</v>
      </c>
      <c r="AM16" s="5">
        <v>100</v>
      </c>
      <c r="AN16" s="5">
        <v>85</v>
      </c>
      <c r="AO16" s="5">
        <f>4+9+2+13+11+20</f>
        <v>59</v>
      </c>
      <c r="AP16" s="5">
        <v>57</v>
      </c>
      <c r="AQ16" s="5">
        <v>65</v>
      </c>
      <c r="AR16" s="5">
        <v>58</v>
      </c>
      <c r="AS16" s="5">
        <v>56</v>
      </c>
      <c r="AT16" s="5">
        <v>70</v>
      </c>
      <c r="AU16" s="5">
        <v>73</v>
      </c>
      <c r="AV16" s="5">
        <v>109</v>
      </c>
      <c r="AW16" s="5">
        <f>5+12+18+28+25+30</f>
        <v>118</v>
      </c>
      <c r="AX16" s="5">
        <v>98</v>
      </c>
      <c r="AY16" s="5">
        <v>125</v>
      </c>
      <c r="AZ16" s="46">
        <v>121</v>
      </c>
      <c r="BA16" s="6">
        <v>96</v>
      </c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37" customFormat="1" ht="18" customHeight="1">
      <c r="A17" s="4">
        <v>7</v>
      </c>
      <c r="B17" s="4">
        <v>79</v>
      </c>
      <c r="C17" s="4">
        <v>59</v>
      </c>
      <c r="D17" s="4">
        <v>82</v>
      </c>
      <c r="E17" s="4">
        <v>92</v>
      </c>
      <c r="F17" s="4">
        <v>76</v>
      </c>
      <c r="G17" s="64">
        <v>68</v>
      </c>
      <c r="H17" s="64">
        <v>94</v>
      </c>
      <c r="I17" s="61">
        <v>65</v>
      </c>
      <c r="J17" s="4">
        <v>77</v>
      </c>
      <c r="K17" s="4">
        <v>77</v>
      </c>
      <c r="L17" s="4">
        <v>104</v>
      </c>
      <c r="M17" s="56">
        <v>91</v>
      </c>
      <c r="N17" s="4">
        <v>92</v>
      </c>
      <c r="O17" s="4">
        <v>84</v>
      </c>
      <c r="P17" s="4">
        <v>101</v>
      </c>
      <c r="Q17" s="4">
        <v>77</v>
      </c>
      <c r="R17" s="4">
        <v>65</v>
      </c>
      <c r="S17" s="4">
        <v>106</v>
      </c>
      <c r="T17" s="4">
        <v>72</v>
      </c>
      <c r="U17" s="6">
        <v>58</v>
      </c>
      <c r="V17" s="5">
        <v>75</v>
      </c>
      <c r="W17" s="5">
        <v>120</v>
      </c>
      <c r="X17" s="5">
        <v>109</v>
      </c>
      <c r="Y17" s="5">
        <v>133</v>
      </c>
      <c r="Z17" s="5">
        <v>141</v>
      </c>
      <c r="AA17" s="5">
        <v>142</v>
      </c>
      <c r="AB17" s="5">
        <v>86</v>
      </c>
      <c r="AC17" s="5">
        <v>102</v>
      </c>
      <c r="AD17" s="6">
        <v>109</v>
      </c>
      <c r="AE17" s="6">
        <v>90</v>
      </c>
      <c r="AF17" s="5">
        <v>80</v>
      </c>
      <c r="AG17" s="5">
        <v>92</v>
      </c>
      <c r="AH17" s="5">
        <v>102</v>
      </c>
      <c r="AI17" s="5">
        <v>105</v>
      </c>
      <c r="AJ17" s="5">
        <v>80</v>
      </c>
      <c r="AK17" s="5">
        <v>85</v>
      </c>
      <c r="AL17" s="5">
        <v>94</v>
      </c>
      <c r="AM17" s="5">
        <v>107</v>
      </c>
      <c r="AN17" s="5">
        <v>106</v>
      </c>
      <c r="AO17" s="5">
        <f>51+11</f>
        <v>62</v>
      </c>
      <c r="AP17" s="5">
        <v>79</v>
      </c>
      <c r="AQ17" s="5">
        <v>86</v>
      </c>
      <c r="AR17" s="5">
        <v>82</v>
      </c>
      <c r="AS17" s="5">
        <v>69</v>
      </c>
      <c r="AT17" s="5">
        <v>114</v>
      </c>
      <c r="AU17" s="5">
        <v>80</v>
      </c>
      <c r="AV17" s="5">
        <v>101</v>
      </c>
      <c r="AW17" s="5">
        <f>81+37</f>
        <v>118</v>
      </c>
      <c r="AX17" s="5">
        <v>120</v>
      </c>
      <c r="AY17" s="5">
        <v>151</v>
      </c>
      <c r="AZ17" s="46">
        <v>155</v>
      </c>
      <c r="BA17" s="6">
        <v>143</v>
      </c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37" customFormat="1" ht="18" customHeight="1">
      <c r="A18" s="4">
        <v>8</v>
      </c>
      <c r="B18" s="4">
        <v>1768</v>
      </c>
      <c r="C18" s="4">
        <v>1480</v>
      </c>
      <c r="D18" s="4">
        <v>1139</v>
      </c>
      <c r="E18" s="4">
        <v>1389</v>
      </c>
      <c r="F18" s="4">
        <v>1144</v>
      </c>
      <c r="G18" s="64">
        <v>930</v>
      </c>
      <c r="H18" s="64">
        <v>1536</v>
      </c>
      <c r="I18" s="61">
        <v>1285</v>
      </c>
      <c r="J18" s="4">
        <v>1189</v>
      </c>
      <c r="K18" s="4">
        <v>1253</v>
      </c>
      <c r="L18" s="4">
        <v>1454</v>
      </c>
      <c r="M18" s="56">
        <v>1733</v>
      </c>
      <c r="N18" s="4">
        <v>1524</v>
      </c>
      <c r="O18" s="4">
        <v>1346</v>
      </c>
      <c r="P18" s="4">
        <v>1348</v>
      </c>
      <c r="Q18" s="4">
        <v>1247</v>
      </c>
      <c r="R18" s="4">
        <v>1012</v>
      </c>
      <c r="S18" s="4">
        <v>1427</v>
      </c>
      <c r="T18" s="4">
        <v>1331</v>
      </c>
      <c r="U18" s="6">
        <v>1210</v>
      </c>
      <c r="V18" s="5">
        <v>1289</v>
      </c>
      <c r="W18" s="5">
        <v>1608</v>
      </c>
      <c r="X18" s="5">
        <v>1636</v>
      </c>
      <c r="Y18" s="5">
        <v>1780</v>
      </c>
      <c r="Z18" s="5">
        <v>1860</v>
      </c>
      <c r="AA18" s="5">
        <v>1863</v>
      </c>
      <c r="AB18" s="5">
        <v>1388</v>
      </c>
      <c r="AC18" s="5">
        <v>2156</v>
      </c>
      <c r="AD18" s="6">
        <v>2393</v>
      </c>
      <c r="AE18" s="6">
        <v>1256</v>
      </c>
      <c r="AF18" s="5">
        <v>1216</v>
      </c>
      <c r="AG18" s="5">
        <v>1415</v>
      </c>
      <c r="AH18" s="5">
        <v>1397</v>
      </c>
      <c r="AI18" s="5">
        <v>1601</v>
      </c>
      <c r="AJ18" s="5">
        <v>1412</v>
      </c>
      <c r="AK18" s="5">
        <v>1371</v>
      </c>
      <c r="AL18" s="5">
        <v>1556</v>
      </c>
      <c r="AM18" s="5">
        <v>1689</v>
      </c>
      <c r="AN18" s="5">
        <v>1697</v>
      </c>
      <c r="AO18" s="5">
        <f>70+469+346+441+300+58+68</f>
        <v>1752</v>
      </c>
      <c r="AP18" s="5">
        <v>1284</v>
      </c>
      <c r="AQ18" s="5">
        <v>1428</v>
      </c>
      <c r="AR18" s="5">
        <v>1326</v>
      </c>
      <c r="AS18" s="5">
        <v>1221</v>
      </c>
      <c r="AT18" s="5">
        <v>1379</v>
      </c>
      <c r="AU18" s="5">
        <v>1311</v>
      </c>
      <c r="AV18" s="5">
        <v>1529</v>
      </c>
      <c r="AW18" s="5">
        <f>66+275+257+454+332+84+95</f>
        <v>1563</v>
      </c>
      <c r="AX18" s="5">
        <v>1640</v>
      </c>
      <c r="AY18" s="5">
        <v>2249</v>
      </c>
      <c r="AZ18" s="46">
        <v>2450</v>
      </c>
      <c r="BA18" s="6">
        <v>2092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37" customFormat="1" ht="18" customHeight="1">
      <c r="A19" s="4">
        <v>9</v>
      </c>
      <c r="B19" s="4">
        <v>149</v>
      </c>
      <c r="C19" s="4">
        <v>156</v>
      </c>
      <c r="D19" s="4">
        <v>167</v>
      </c>
      <c r="E19" s="4">
        <v>181</v>
      </c>
      <c r="F19" s="4">
        <v>164</v>
      </c>
      <c r="G19" s="64">
        <v>139</v>
      </c>
      <c r="H19" s="64">
        <v>222</v>
      </c>
      <c r="I19" s="61">
        <v>186</v>
      </c>
      <c r="J19" s="4">
        <v>155</v>
      </c>
      <c r="K19" s="4">
        <v>172</v>
      </c>
      <c r="L19" s="4">
        <v>171</v>
      </c>
      <c r="M19" s="56">
        <v>247</v>
      </c>
      <c r="N19" s="4">
        <v>179</v>
      </c>
      <c r="O19" s="4">
        <v>161</v>
      </c>
      <c r="P19" s="4">
        <v>185</v>
      </c>
      <c r="Q19" s="4">
        <v>157</v>
      </c>
      <c r="R19" s="4">
        <v>155</v>
      </c>
      <c r="S19" s="4">
        <v>207</v>
      </c>
      <c r="T19" s="4">
        <v>156</v>
      </c>
      <c r="U19" s="6">
        <v>134</v>
      </c>
      <c r="V19" s="5">
        <v>182</v>
      </c>
      <c r="W19" s="5">
        <v>184</v>
      </c>
      <c r="X19" s="5">
        <v>221</v>
      </c>
      <c r="Y19" s="5">
        <v>232</v>
      </c>
      <c r="Z19" s="5">
        <v>232</v>
      </c>
      <c r="AA19" s="5">
        <v>285</v>
      </c>
      <c r="AB19" s="5">
        <v>172</v>
      </c>
      <c r="AC19" s="5">
        <v>187</v>
      </c>
      <c r="AD19" s="6">
        <v>243</v>
      </c>
      <c r="AE19" s="6">
        <v>155</v>
      </c>
      <c r="AF19" s="5">
        <v>178</v>
      </c>
      <c r="AG19" s="5">
        <v>195</v>
      </c>
      <c r="AH19" s="5">
        <v>209</v>
      </c>
      <c r="AI19" s="5">
        <v>221</v>
      </c>
      <c r="AJ19" s="5">
        <v>186</v>
      </c>
      <c r="AK19" s="5">
        <v>204</v>
      </c>
      <c r="AL19" s="5">
        <v>188</v>
      </c>
      <c r="AM19" s="5">
        <v>243</v>
      </c>
      <c r="AN19" s="5">
        <v>204</v>
      </c>
      <c r="AO19" s="5">
        <f>126+26</f>
        <v>152</v>
      </c>
      <c r="AP19" s="5">
        <v>159</v>
      </c>
      <c r="AQ19" s="5">
        <v>208</v>
      </c>
      <c r="AR19" s="5">
        <v>149</v>
      </c>
      <c r="AS19" s="5">
        <v>158</v>
      </c>
      <c r="AT19" s="5">
        <v>158</v>
      </c>
      <c r="AU19" s="5">
        <v>165</v>
      </c>
      <c r="AV19" s="5">
        <v>218</v>
      </c>
      <c r="AW19" s="5">
        <f>196+22</f>
        <v>218</v>
      </c>
      <c r="AX19" s="5">
        <v>199</v>
      </c>
      <c r="AY19" s="5">
        <v>286</v>
      </c>
      <c r="AZ19" s="46">
        <v>260</v>
      </c>
      <c r="BA19" s="6">
        <v>235</v>
      </c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37" customFormat="1" ht="18" customHeight="1">
      <c r="A20" s="4">
        <v>10</v>
      </c>
      <c r="B20" s="4">
        <v>388</v>
      </c>
      <c r="C20" s="4">
        <v>381</v>
      </c>
      <c r="D20" s="4">
        <v>355</v>
      </c>
      <c r="E20" s="4">
        <v>384</v>
      </c>
      <c r="F20" s="4">
        <v>315</v>
      </c>
      <c r="G20" s="64">
        <v>360</v>
      </c>
      <c r="H20" s="64">
        <v>353</v>
      </c>
      <c r="I20" s="61">
        <v>363</v>
      </c>
      <c r="J20" s="4">
        <v>324</v>
      </c>
      <c r="K20" s="4">
        <v>356</v>
      </c>
      <c r="L20" s="4">
        <v>372</v>
      </c>
      <c r="M20" s="56">
        <v>470</v>
      </c>
      <c r="N20" s="4">
        <v>426</v>
      </c>
      <c r="O20" s="4">
        <v>575</v>
      </c>
      <c r="P20" s="4">
        <v>370</v>
      </c>
      <c r="Q20" s="4">
        <v>361</v>
      </c>
      <c r="R20" s="4">
        <v>282</v>
      </c>
      <c r="S20" s="4">
        <v>444</v>
      </c>
      <c r="T20" s="4">
        <v>364</v>
      </c>
      <c r="U20" s="6">
        <v>334</v>
      </c>
      <c r="V20" s="5">
        <v>337</v>
      </c>
      <c r="W20" s="5">
        <v>444</v>
      </c>
      <c r="X20" s="5">
        <v>461</v>
      </c>
      <c r="Y20" s="5">
        <v>475</v>
      </c>
      <c r="Z20" s="5">
        <v>614</v>
      </c>
      <c r="AA20" s="5">
        <v>699</v>
      </c>
      <c r="AB20" s="5">
        <v>346</v>
      </c>
      <c r="AC20" s="5">
        <v>442</v>
      </c>
      <c r="AD20" s="6">
        <v>470</v>
      </c>
      <c r="AE20" s="6">
        <v>375</v>
      </c>
      <c r="AF20" s="5">
        <v>409</v>
      </c>
      <c r="AG20" s="5">
        <v>414</v>
      </c>
      <c r="AH20" s="5">
        <v>417</v>
      </c>
      <c r="AI20" s="5">
        <v>411</v>
      </c>
      <c r="AJ20" s="5">
        <v>398</v>
      </c>
      <c r="AK20" s="5">
        <v>375</v>
      </c>
      <c r="AL20" s="5">
        <v>405</v>
      </c>
      <c r="AM20" s="5">
        <v>447</v>
      </c>
      <c r="AN20" s="5">
        <v>419</v>
      </c>
      <c r="AO20" s="5">
        <f>86+18+224</f>
        <v>328</v>
      </c>
      <c r="AP20" s="5">
        <v>343</v>
      </c>
      <c r="AQ20" s="5">
        <v>352</v>
      </c>
      <c r="AR20" s="5">
        <v>307</v>
      </c>
      <c r="AS20" s="5">
        <v>329</v>
      </c>
      <c r="AT20" s="5">
        <v>392</v>
      </c>
      <c r="AU20" s="5">
        <v>383</v>
      </c>
      <c r="AV20" s="5">
        <v>457</v>
      </c>
      <c r="AW20" s="5">
        <f>102+27+324</f>
        <v>453</v>
      </c>
      <c r="AX20" s="5">
        <v>493</v>
      </c>
      <c r="AY20" s="5">
        <v>670</v>
      </c>
      <c r="AZ20" s="46">
        <v>703</v>
      </c>
      <c r="BA20" s="6">
        <v>569</v>
      </c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37" customFormat="1" ht="18" customHeight="1">
      <c r="A21" s="4">
        <v>11</v>
      </c>
      <c r="B21" s="4">
        <v>406</v>
      </c>
      <c r="C21" s="4">
        <v>496</v>
      </c>
      <c r="D21" s="4">
        <v>506</v>
      </c>
      <c r="E21" s="4">
        <v>612</v>
      </c>
      <c r="F21" s="4">
        <v>501</v>
      </c>
      <c r="G21" s="64">
        <v>357</v>
      </c>
      <c r="H21" s="64">
        <v>558</v>
      </c>
      <c r="I21" s="61">
        <v>391</v>
      </c>
      <c r="J21" s="4">
        <v>490</v>
      </c>
      <c r="K21" s="4">
        <v>593</v>
      </c>
      <c r="L21" s="4">
        <v>557</v>
      </c>
      <c r="M21" s="56">
        <v>613</v>
      </c>
      <c r="N21" s="4">
        <v>696</v>
      </c>
      <c r="O21" s="4">
        <v>476</v>
      </c>
      <c r="P21" s="4">
        <v>536</v>
      </c>
      <c r="Q21" s="4">
        <v>556</v>
      </c>
      <c r="R21" s="4">
        <v>546</v>
      </c>
      <c r="S21" s="4">
        <v>547</v>
      </c>
      <c r="T21" s="4">
        <v>554</v>
      </c>
      <c r="U21" s="6">
        <v>528</v>
      </c>
      <c r="V21" s="5">
        <v>586</v>
      </c>
      <c r="W21" s="5">
        <v>573</v>
      </c>
      <c r="X21" s="5">
        <v>622</v>
      </c>
      <c r="Y21" s="5">
        <v>655</v>
      </c>
      <c r="Z21" s="5">
        <v>803</v>
      </c>
      <c r="AA21" s="5">
        <v>677</v>
      </c>
      <c r="AB21" s="5">
        <v>444</v>
      </c>
      <c r="AC21" s="5">
        <v>625</v>
      </c>
      <c r="AD21" s="6">
        <v>566</v>
      </c>
      <c r="AE21" s="6">
        <v>578</v>
      </c>
      <c r="AF21" s="5">
        <v>504</v>
      </c>
      <c r="AG21" s="5">
        <v>545</v>
      </c>
      <c r="AH21" s="5">
        <v>582</v>
      </c>
      <c r="AI21" s="5">
        <v>621</v>
      </c>
      <c r="AJ21" s="5">
        <v>569</v>
      </c>
      <c r="AK21" s="5">
        <v>533</v>
      </c>
      <c r="AL21" s="5">
        <v>567</v>
      </c>
      <c r="AM21" s="5">
        <v>676</v>
      </c>
      <c r="AN21" s="5">
        <v>566</v>
      </c>
      <c r="AO21" s="5">
        <f>246+168+61</f>
        <v>475</v>
      </c>
      <c r="AP21" s="5">
        <v>527</v>
      </c>
      <c r="AQ21" s="5">
        <v>496</v>
      </c>
      <c r="AR21" s="5">
        <v>577</v>
      </c>
      <c r="AS21" s="5">
        <v>566</v>
      </c>
      <c r="AT21" s="5">
        <v>503</v>
      </c>
      <c r="AU21" s="5">
        <v>492</v>
      </c>
      <c r="AV21" s="5">
        <v>583</v>
      </c>
      <c r="AW21" s="5">
        <f>291+223+100</f>
        <v>614</v>
      </c>
      <c r="AX21" s="5">
        <v>812</v>
      </c>
      <c r="AY21" s="5">
        <v>803</v>
      </c>
      <c r="AZ21" s="46">
        <v>1066</v>
      </c>
      <c r="BA21" s="6">
        <v>847</v>
      </c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37" customFormat="1" ht="18" customHeight="1">
      <c r="A22" s="4">
        <v>12</v>
      </c>
      <c r="B22" s="4">
        <v>1441</v>
      </c>
      <c r="C22" s="4">
        <v>1610</v>
      </c>
      <c r="D22" s="4">
        <v>1760</v>
      </c>
      <c r="E22" s="4">
        <v>1890</v>
      </c>
      <c r="F22" s="4">
        <v>1637</v>
      </c>
      <c r="G22" s="64">
        <v>1314</v>
      </c>
      <c r="H22" s="64">
        <v>1941</v>
      </c>
      <c r="I22" s="61">
        <v>1386</v>
      </c>
      <c r="J22" s="4">
        <v>1747</v>
      </c>
      <c r="K22" s="4">
        <v>2064</v>
      </c>
      <c r="L22" s="4">
        <v>1989</v>
      </c>
      <c r="M22" s="56">
        <v>2285</v>
      </c>
      <c r="N22" s="4">
        <v>2118</v>
      </c>
      <c r="O22" s="4">
        <v>1726</v>
      </c>
      <c r="P22" s="4">
        <v>1955</v>
      </c>
      <c r="Q22" s="4">
        <v>1982</v>
      </c>
      <c r="R22" s="4">
        <v>1857</v>
      </c>
      <c r="S22" s="4">
        <v>1823</v>
      </c>
      <c r="T22" s="4">
        <v>1886</v>
      </c>
      <c r="U22" s="6">
        <v>1907</v>
      </c>
      <c r="V22" s="5">
        <v>1827</v>
      </c>
      <c r="W22" s="5">
        <v>1850</v>
      </c>
      <c r="X22" s="5">
        <v>2015</v>
      </c>
      <c r="Y22" s="5">
        <v>2423</v>
      </c>
      <c r="Z22" s="5">
        <v>3093</v>
      </c>
      <c r="AA22" s="5">
        <v>2542</v>
      </c>
      <c r="AB22" s="5">
        <v>1628</v>
      </c>
      <c r="AC22" s="5">
        <v>2359</v>
      </c>
      <c r="AD22" s="6">
        <v>2289</v>
      </c>
      <c r="AE22" s="6">
        <v>2107</v>
      </c>
      <c r="AF22" s="5">
        <v>1849</v>
      </c>
      <c r="AG22" s="5">
        <v>1855</v>
      </c>
      <c r="AH22" s="5">
        <v>1904</v>
      </c>
      <c r="AI22" s="5">
        <v>1961</v>
      </c>
      <c r="AJ22" s="5">
        <v>2039</v>
      </c>
      <c r="AK22" s="5">
        <v>2095</v>
      </c>
      <c r="AL22" s="5">
        <v>2387</v>
      </c>
      <c r="AM22" s="5">
        <v>2466</v>
      </c>
      <c r="AN22" s="5">
        <v>1971</v>
      </c>
      <c r="AO22" s="5">
        <f>658+204+311+307</f>
        <v>1480</v>
      </c>
      <c r="AP22" s="5">
        <v>1837</v>
      </c>
      <c r="AQ22" s="5">
        <v>1916</v>
      </c>
      <c r="AR22" s="5">
        <v>2010</v>
      </c>
      <c r="AS22" s="5">
        <v>1959</v>
      </c>
      <c r="AT22" s="5">
        <v>1852</v>
      </c>
      <c r="AU22" s="5">
        <v>1737</v>
      </c>
      <c r="AV22" s="5">
        <v>2232</v>
      </c>
      <c r="AW22" s="5">
        <f>1032+259+472+397</f>
        <v>2160</v>
      </c>
      <c r="AX22" s="5">
        <v>2831</v>
      </c>
      <c r="AY22" s="5">
        <v>2907</v>
      </c>
      <c r="AZ22" s="46">
        <v>3598</v>
      </c>
      <c r="BA22" s="6">
        <v>2608</v>
      </c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37" customFormat="1" ht="18" customHeight="1">
      <c r="A23" s="4">
        <v>13</v>
      </c>
      <c r="B23" s="4">
        <v>324</v>
      </c>
      <c r="C23" s="4">
        <v>355</v>
      </c>
      <c r="D23" s="4">
        <v>426</v>
      </c>
      <c r="E23" s="4">
        <v>466</v>
      </c>
      <c r="F23" s="4">
        <v>383</v>
      </c>
      <c r="G23" s="64">
        <v>329</v>
      </c>
      <c r="H23" s="64">
        <v>543</v>
      </c>
      <c r="I23" s="61">
        <v>363</v>
      </c>
      <c r="J23" s="4">
        <v>472</v>
      </c>
      <c r="K23" s="4">
        <v>620</v>
      </c>
      <c r="L23" s="4">
        <v>552</v>
      </c>
      <c r="M23" s="56">
        <v>736</v>
      </c>
      <c r="N23" s="4">
        <v>603</v>
      </c>
      <c r="O23" s="4">
        <v>415</v>
      </c>
      <c r="P23" s="4">
        <v>445</v>
      </c>
      <c r="Q23" s="4">
        <v>434</v>
      </c>
      <c r="R23" s="4">
        <v>555</v>
      </c>
      <c r="S23" s="4">
        <v>463</v>
      </c>
      <c r="T23" s="4">
        <v>517</v>
      </c>
      <c r="U23" s="6">
        <v>486</v>
      </c>
      <c r="V23" s="5">
        <v>490</v>
      </c>
      <c r="W23" s="5">
        <v>802</v>
      </c>
      <c r="X23" s="5">
        <v>1448</v>
      </c>
      <c r="Y23" s="5">
        <v>710</v>
      </c>
      <c r="Z23" s="5">
        <v>773</v>
      </c>
      <c r="AA23" s="5">
        <v>549</v>
      </c>
      <c r="AB23" s="5">
        <v>407</v>
      </c>
      <c r="AC23" s="5">
        <v>526</v>
      </c>
      <c r="AD23" s="6">
        <v>541</v>
      </c>
      <c r="AE23" s="6">
        <v>590</v>
      </c>
      <c r="AF23" s="5">
        <v>608</v>
      </c>
      <c r="AG23" s="5">
        <v>487</v>
      </c>
      <c r="AH23" s="5">
        <v>543</v>
      </c>
      <c r="AI23" s="5">
        <v>494</v>
      </c>
      <c r="AJ23" s="5">
        <v>448</v>
      </c>
      <c r="AK23" s="5">
        <v>509</v>
      </c>
      <c r="AL23" s="5">
        <v>689</v>
      </c>
      <c r="AM23" s="5">
        <v>929</v>
      </c>
      <c r="AN23" s="5">
        <v>588</v>
      </c>
      <c r="AO23" s="5">
        <f>145+202+54</f>
        <v>401</v>
      </c>
      <c r="AP23" s="5">
        <v>468</v>
      </c>
      <c r="AQ23" s="5">
        <v>438</v>
      </c>
      <c r="AR23" s="5">
        <v>566</v>
      </c>
      <c r="AS23" s="5">
        <v>550</v>
      </c>
      <c r="AT23" s="5">
        <v>437</v>
      </c>
      <c r="AU23" s="5">
        <v>506</v>
      </c>
      <c r="AV23" s="5">
        <v>526</v>
      </c>
      <c r="AW23" s="5">
        <f>202+243+77</f>
        <v>522</v>
      </c>
      <c r="AX23" s="5">
        <v>719</v>
      </c>
      <c r="AY23" s="5">
        <v>777</v>
      </c>
      <c r="AZ23" s="46">
        <v>1027</v>
      </c>
      <c r="BA23" s="6">
        <v>719</v>
      </c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37" customFormat="1" ht="18" customHeight="1">
      <c r="A24" s="4">
        <v>14</v>
      </c>
      <c r="B24" s="4">
        <v>450</v>
      </c>
      <c r="C24" s="4">
        <v>581</v>
      </c>
      <c r="D24" s="4">
        <v>646</v>
      </c>
      <c r="E24" s="4">
        <v>845</v>
      </c>
      <c r="F24" s="4">
        <v>640</v>
      </c>
      <c r="G24" s="64">
        <v>558</v>
      </c>
      <c r="H24" s="64">
        <v>812</v>
      </c>
      <c r="I24" s="61">
        <v>740</v>
      </c>
      <c r="J24" s="4">
        <v>701</v>
      </c>
      <c r="K24" s="4">
        <v>702</v>
      </c>
      <c r="L24" s="4">
        <v>824</v>
      </c>
      <c r="M24" s="56">
        <v>1031</v>
      </c>
      <c r="N24" s="4">
        <v>865</v>
      </c>
      <c r="O24" s="4">
        <v>806</v>
      </c>
      <c r="P24" s="4">
        <v>755</v>
      </c>
      <c r="Q24" s="4">
        <v>752</v>
      </c>
      <c r="R24" s="4">
        <v>612</v>
      </c>
      <c r="S24" s="4">
        <v>764</v>
      </c>
      <c r="T24" s="4">
        <v>652</v>
      </c>
      <c r="U24" s="6">
        <v>630</v>
      </c>
      <c r="V24" s="5">
        <v>683</v>
      </c>
      <c r="W24" s="5">
        <v>815</v>
      </c>
      <c r="X24" s="5">
        <v>899</v>
      </c>
      <c r="Y24" s="5">
        <v>916</v>
      </c>
      <c r="Z24" s="5">
        <v>931</v>
      </c>
      <c r="AA24" s="5">
        <v>1051</v>
      </c>
      <c r="AB24" s="5">
        <v>703</v>
      </c>
      <c r="AC24" s="5">
        <v>829</v>
      </c>
      <c r="AD24" s="6">
        <v>877</v>
      </c>
      <c r="AE24" s="6">
        <v>817</v>
      </c>
      <c r="AF24" s="5">
        <v>830</v>
      </c>
      <c r="AG24" s="5">
        <v>873</v>
      </c>
      <c r="AH24" s="5">
        <v>859</v>
      </c>
      <c r="AI24" s="5">
        <v>797</v>
      </c>
      <c r="AJ24" s="5">
        <v>742</v>
      </c>
      <c r="AK24" s="5">
        <v>776</v>
      </c>
      <c r="AL24" s="5">
        <v>818</v>
      </c>
      <c r="AM24" s="5">
        <v>940</v>
      </c>
      <c r="AN24" s="5">
        <v>853</v>
      </c>
      <c r="AO24" s="5">
        <f>253+126+164+70</f>
        <v>613</v>
      </c>
      <c r="AP24" s="5">
        <v>730</v>
      </c>
      <c r="AQ24" s="5">
        <v>829</v>
      </c>
      <c r="AR24" s="5">
        <v>744</v>
      </c>
      <c r="AS24" s="5">
        <v>713</v>
      </c>
      <c r="AT24" s="5">
        <v>781</v>
      </c>
      <c r="AU24" s="5">
        <v>719</v>
      </c>
      <c r="AV24" s="5">
        <v>898</v>
      </c>
      <c r="AW24" s="5">
        <f>356+156+252+109</f>
        <v>873</v>
      </c>
      <c r="AX24" s="5">
        <v>958</v>
      </c>
      <c r="AY24" s="5">
        <v>1251</v>
      </c>
      <c r="AZ24" s="46">
        <v>1269</v>
      </c>
      <c r="BA24" s="6">
        <v>1125</v>
      </c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37" customFormat="1" ht="18" customHeight="1">
      <c r="A25" s="4">
        <v>15</v>
      </c>
      <c r="B25" s="4">
        <v>770</v>
      </c>
      <c r="C25" s="4">
        <v>1019</v>
      </c>
      <c r="D25" s="4">
        <v>972</v>
      </c>
      <c r="E25" s="4">
        <v>1093</v>
      </c>
      <c r="F25" s="4">
        <v>901</v>
      </c>
      <c r="G25" s="64">
        <v>773</v>
      </c>
      <c r="H25" s="64">
        <v>1249</v>
      </c>
      <c r="I25" s="61">
        <v>1028</v>
      </c>
      <c r="J25" s="4">
        <v>943</v>
      </c>
      <c r="K25" s="4">
        <v>982</v>
      </c>
      <c r="L25" s="4">
        <v>1120</v>
      </c>
      <c r="M25" s="56">
        <v>1350</v>
      </c>
      <c r="N25" s="4">
        <v>1189</v>
      </c>
      <c r="O25" s="4">
        <v>1044</v>
      </c>
      <c r="P25" s="4">
        <v>1028</v>
      </c>
      <c r="Q25" s="4">
        <v>1057</v>
      </c>
      <c r="R25" s="4">
        <v>827</v>
      </c>
      <c r="S25" s="4">
        <v>1069</v>
      </c>
      <c r="T25" s="4">
        <v>951</v>
      </c>
      <c r="U25" s="6">
        <v>838</v>
      </c>
      <c r="V25" s="5">
        <v>951</v>
      </c>
      <c r="W25" s="5">
        <v>1157</v>
      </c>
      <c r="X25" s="5">
        <v>1292</v>
      </c>
      <c r="Y25" s="5">
        <v>1446</v>
      </c>
      <c r="Z25" s="5">
        <v>1481</v>
      </c>
      <c r="AA25" s="5">
        <v>1524</v>
      </c>
      <c r="AB25" s="5">
        <v>1047</v>
      </c>
      <c r="AC25" s="5">
        <v>1350</v>
      </c>
      <c r="AD25" s="6">
        <v>1377</v>
      </c>
      <c r="AE25" s="6">
        <v>1011</v>
      </c>
      <c r="AF25" s="5">
        <v>1015</v>
      </c>
      <c r="AG25" s="5">
        <v>1212</v>
      </c>
      <c r="AH25" s="5">
        <v>1276</v>
      </c>
      <c r="AI25" s="5">
        <v>1309</v>
      </c>
      <c r="AJ25" s="5">
        <v>993</v>
      </c>
      <c r="AK25" s="5">
        <v>1073</v>
      </c>
      <c r="AL25" s="5">
        <v>1292</v>
      </c>
      <c r="AM25" s="5">
        <v>1393</v>
      </c>
      <c r="AN25" s="5">
        <v>1278</v>
      </c>
      <c r="AO25" s="5">
        <f>209+107+588</f>
        <v>904</v>
      </c>
      <c r="AP25" s="5">
        <v>1135</v>
      </c>
      <c r="AQ25" s="5">
        <v>1228</v>
      </c>
      <c r="AR25" s="5">
        <v>1113</v>
      </c>
      <c r="AS25" s="5">
        <v>988</v>
      </c>
      <c r="AT25" s="5">
        <v>1153</v>
      </c>
      <c r="AU25" s="5">
        <v>1073</v>
      </c>
      <c r="AV25" s="5">
        <v>1330</v>
      </c>
      <c r="AW25" s="5">
        <f>333+201+947</f>
        <v>1481</v>
      </c>
      <c r="AX25" s="5">
        <v>1439</v>
      </c>
      <c r="AY25" s="5">
        <v>1866</v>
      </c>
      <c r="AZ25" s="46">
        <v>1858</v>
      </c>
      <c r="BA25" s="6">
        <v>1653</v>
      </c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37" customFormat="1" ht="18" customHeight="1">
      <c r="A26" s="4">
        <v>16</v>
      </c>
      <c r="B26" s="4">
        <v>316</v>
      </c>
      <c r="C26" s="4">
        <v>378</v>
      </c>
      <c r="D26" s="4">
        <v>386</v>
      </c>
      <c r="E26" s="4">
        <v>530</v>
      </c>
      <c r="F26" s="4">
        <v>381</v>
      </c>
      <c r="G26" s="64">
        <v>333</v>
      </c>
      <c r="H26" s="64">
        <v>527</v>
      </c>
      <c r="I26" s="61">
        <v>451</v>
      </c>
      <c r="J26" s="4">
        <v>418</v>
      </c>
      <c r="K26" s="4">
        <v>435</v>
      </c>
      <c r="L26" s="4">
        <v>487</v>
      </c>
      <c r="M26" s="56">
        <v>620</v>
      </c>
      <c r="N26" s="4">
        <v>547</v>
      </c>
      <c r="O26" s="4">
        <v>487</v>
      </c>
      <c r="P26" s="4">
        <v>447</v>
      </c>
      <c r="Q26" s="4">
        <v>483</v>
      </c>
      <c r="R26" s="4">
        <v>384</v>
      </c>
      <c r="S26" s="4">
        <v>473</v>
      </c>
      <c r="T26" s="4">
        <v>438</v>
      </c>
      <c r="U26" s="6">
        <v>389</v>
      </c>
      <c r="V26" s="5">
        <v>417</v>
      </c>
      <c r="W26" s="5">
        <v>571</v>
      </c>
      <c r="X26" s="5">
        <v>583</v>
      </c>
      <c r="Y26" s="5">
        <v>577</v>
      </c>
      <c r="Z26" s="5">
        <v>615</v>
      </c>
      <c r="AA26" s="5">
        <v>724</v>
      </c>
      <c r="AB26" s="5">
        <v>449</v>
      </c>
      <c r="AC26" s="5">
        <v>489</v>
      </c>
      <c r="AD26" s="6">
        <v>547</v>
      </c>
      <c r="AE26" s="6">
        <v>534</v>
      </c>
      <c r="AF26" s="5">
        <v>507</v>
      </c>
      <c r="AG26" s="5">
        <v>534</v>
      </c>
      <c r="AH26" s="5">
        <v>531</v>
      </c>
      <c r="AI26" s="5">
        <v>535</v>
      </c>
      <c r="AJ26" s="5">
        <v>483</v>
      </c>
      <c r="AK26" s="5">
        <v>527</v>
      </c>
      <c r="AL26" s="5">
        <v>528</v>
      </c>
      <c r="AM26" s="5">
        <v>584</v>
      </c>
      <c r="AN26" s="5">
        <v>559</v>
      </c>
      <c r="AO26" s="5">
        <f>112+98+183</f>
        <v>393</v>
      </c>
      <c r="AP26" s="5">
        <v>437</v>
      </c>
      <c r="AQ26" s="5">
        <v>531</v>
      </c>
      <c r="AR26" s="5">
        <v>467</v>
      </c>
      <c r="AS26" s="5">
        <v>442</v>
      </c>
      <c r="AT26" s="5">
        <v>470</v>
      </c>
      <c r="AU26" s="5">
        <v>462</v>
      </c>
      <c r="AV26" s="5">
        <v>542</v>
      </c>
      <c r="AW26" s="5">
        <f>191+141+281</f>
        <v>613</v>
      </c>
      <c r="AX26" s="5">
        <v>693</v>
      </c>
      <c r="AY26" s="5">
        <v>769</v>
      </c>
      <c r="AZ26" s="46">
        <v>867</v>
      </c>
      <c r="BA26" s="6">
        <v>758</v>
      </c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37" customFormat="1" ht="18" customHeight="1">
      <c r="A27" s="4">
        <v>17</v>
      </c>
      <c r="B27" s="4">
        <v>338</v>
      </c>
      <c r="C27" s="4">
        <v>345</v>
      </c>
      <c r="D27" s="4">
        <v>379</v>
      </c>
      <c r="E27" s="4">
        <v>423</v>
      </c>
      <c r="F27" s="4">
        <v>377</v>
      </c>
      <c r="G27" s="64">
        <v>262</v>
      </c>
      <c r="H27" s="64">
        <v>541</v>
      </c>
      <c r="I27" s="61">
        <v>333</v>
      </c>
      <c r="J27" s="4">
        <v>471</v>
      </c>
      <c r="K27" s="4">
        <v>525</v>
      </c>
      <c r="L27" s="4">
        <v>521</v>
      </c>
      <c r="M27" s="56">
        <v>570</v>
      </c>
      <c r="N27" s="4">
        <v>545</v>
      </c>
      <c r="O27" s="4">
        <v>428</v>
      </c>
      <c r="P27" s="4">
        <v>495</v>
      </c>
      <c r="Q27" s="4">
        <v>523</v>
      </c>
      <c r="R27" s="4">
        <v>454</v>
      </c>
      <c r="S27" s="4">
        <v>518</v>
      </c>
      <c r="T27" s="4">
        <v>557</v>
      </c>
      <c r="U27" s="6">
        <v>538</v>
      </c>
      <c r="V27" s="5">
        <v>524</v>
      </c>
      <c r="W27" s="5">
        <v>497</v>
      </c>
      <c r="X27" s="5">
        <v>598</v>
      </c>
      <c r="Y27" s="5">
        <v>829</v>
      </c>
      <c r="Z27" s="5">
        <v>1201</v>
      </c>
      <c r="AA27" s="5">
        <v>866</v>
      </c>
      <c r="AB27" s="5">
        <v>580</v>
      </c>
      <c r="AC27" s="5">
        <v>737</v>
      </c>
      <c r="AD27" s="6">
        <v>620</v>
      </c>
      <c r="AE27" s="6">
        <v>594</v>
      </c>
      <c r="AF27" s="5">
        <v>519</v>
      </c>
      <c r="AG27" s="5">
        <v>599</v>
      </c>
      <c r="AH27" s="5">
        <v>622</v>
      </c>
      <c r="AI27" s="5">
        <v>529</v>
      </c>
      <c r="AJ27" s="5">
        <v>520</v>
      </c>
      <c r="AK27" s="5">
        <v>548</v>
      </c>
      <c r="AL27" s="5">
        <v>522</v>
      </c>
      <c r="AM27" s="5">
        <v>593</v>
      </c>
      <c r="AN27" s="5">
        <v>543</v>
      </c>
      <c r="AO27" s="5">
        <f>192+196</f>
        <v>388</v>
      </c>
      <c r="AP27" s="5">
        <v>488</v>
      </c>
      <c r="AQ27" s="5">
        <v>491</v>
      </c>
      <c r="AR27" s="5">
        <v>543</v>
      </c>
      <c r="AS27" s="5">
        <v>501</v>
      </c>
      <c r="AT27" s="5">
        <v>525</v>
      </c>
      <c r="AU27" s="5">
        <v>506</v>
      </c>
      <c r="AV27" s="5">
        <v>608</v>
      </c>
      <c r="AW27" s="5">
        <f>324+257</f>
        <v>581</v>
      </c>
      <c r="AX27" s="5">
        <v>748</v>
      </c>
      <c r="AY27" s="5">
        <v>690</v>
      </c>
      <c r="AZ27" s="46">
        <v>867</v>
      </c>
      <c r="BA27" s="6">
        <v>716</v>
      </c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37" customFormat="1" ht="18" customHeight="1">
      <c r="A28" s="4">
        <v>18</v>
      </c>
      <c r="B28" s="4">
        <v>404</v>
      </c>
      <c r="C28" s="4">
        <v>359</v>
      </c>
      <c r="D28" s="4">
        <v>353</v>
      </c>
      <c r="E28" s="4">
        <v>413</v>
      </c>
      <c r="F28" s="4">
        <v>348</v>
      </c>
      <c r="G28" s="64">
        <v>287</v>
      </c>
      <c r="H28" s="64">
        <v>464</v>
      </c>
      <c r="I28" s="61">
        <v>342</v>
      </c>
      <c r="J28" s="4">
        <v>396</v>
      </c>
      <c r="K28" s="4">
        <v>495</v>
      </c>
      <c r="L28" s="4">
        <v>480</v>
      </c>
      <c r="M28" s="56">
        <v>536</v>
      </c>
      <c r="N28" s="4">
        <v>532</v>
      </c>
      <c r="O28" s="4">
        <v>388</v>
      </c>
      <c r="P28" s="4">
        <v>465</v>
      </c>
      <c r="Q28" s="4">
        <v>558</v>
      </c>
      <c r="R28" s="4">
        <v>507</v>
      </c>
      <c r="S28" s="4">
        <v>558</v>
      </c>
      <c r="T28" s="4">
        <v>587</v>
      </c>
      <c r="U28" s="6">
        <v>456</v>
      </c>
      <c r="V28" s="5">
        <v>425</v>
      </c>
      <c r="W28" s="5">
        <v>447</v>
      </c>
      <c r="X28" s="5">
        <v>484</v>
      </c>
      <c r="Y28" s="5">
        <v>652</v>
      </c>
      <c r="Z28" s="5">
        <v>813</v>
      </c>
      <c r="AA28" s="5">
        <v>667</v>
      </c>
      <c r="AB28" s="5">
        <v>496</v>
      </c>
      <c r="AC28" s="5">
        <v>701</v>
      </c>
      <c r="AD28" s="6">
        <v>596</v>
      </c>
      <c r="AE28" s="6">
        <v>547</v>
      </c>
      <c r="AF28" s="5">
        <v>493</v>
      </c>
      <c r="AG28" s="5">
        <v>538</v>
      </c>
      <c r="AH28" s="5">
        <v>547</v>
      </c>
      <c r="AI28" s="5">
        <v>503</v>
      </c>
      <c r="AJ28" s="5">
        <v>538</v>
      </c>
      <c r="AK28" s="5">
        <v>496</v>
      </c>
      <c r="AL28" s="5">
        <v>539</v>
      </c>
      <c r="AM28" s="5">
        <v>549</v>
      </c>
      <c r="AN28" s="5">
        <v>587</v>
      </c>
      <c r="AO28" s="5">
        <f>159+135+146</f>
        <v>440</v>
      </c>
      <c r="AP28" s="5">
        <v>436</v>
      </c>
      <c r="AQ28" s="5">
        <v>467</v>
      </c>
      <c r="AR28" s="5">
        <v>502</v>
      </c>
      <c r="AS28" s="5">
        <v>476</v>
      </c>
      <c r="AT28" s="5">
        <v>482</v>
      </c>
      <c r="AU28" s="5">
        <v>512</v>
      </c>
      <c r="AV28" s="5">
        <v>557</v>
      </c>
      <c r="AW28" s="5">
        <f>237+165+92</f>
        <v>494</v>
      </c>
      <c r="AX28" s="5">
        <v>690</v>
      </c>
      <c r="AY28" s="5">
        <v>721</v>
      </c>
      <c r="AZ28" s="46">
        <v>937</v>
      </c>
      <c r="BA28" s="6">
        <v>650</v>
      </c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37" customFormat="1" ht="18" customHeight="1">
      <c r="A29" s="4">
        <v>19</v>
      </c>
      <c r="B29" s="4">
        <v>55</v>
      </c>
      <c r="C29" s="4">
        <v>45</v>
      </c>
      <c r="D29" s="4">
        <v>80</v>
      </c>
      <c r="E29" s="4">
        <v>94</v>
      </c>
      <c r="F29" s="4">
        <v>65</v>
      </c>
      <c r="G29" s="64">
        <v>66</v>
      </c>
      <c r="H29" s="64">
        <v>95</v>
      </c>
      <c r="I29" s="61">
        <v>66</v>
      </c>
      <c r="J29" s="4">
        <v>96</v>
      </c>
      <c r="K29" s="4">
        <v>103</v>
      </c>
      <c r="L29" s="4">
        <v>122</v>
      </c>
      <c r="M29" s="56">
        <v>134</v>
      </c>
      <c r="N29" s="4">
        <v>104</v>
      </c>
      <c r="O29" s="4">
        <v>106</v>
      </c>
      <c r="P29" s="4">
        <v>116</v>
      </c>
      <c r="Q29" s="4">
        <v>149</v>
      </c>
      <c r="R29" s="4">
        <v>148</v>
      </c>
      <c r="S29" s="4">
        <v>129</v>
      </c>
      <c r="T29" s="4">
        <v>110</v>
      </c>
      <c r="U29" s="6">
        <v>134</v>
      </c>
      <c r="V29" s="5">
        <v>110</v>
      </c>
      <c r="W29" s="5">
        <v>116</v>
      </c>
      <c r="X29" s="5">
        <v>181</v>
      </c>
      <c r="Y29" s="5">
        <v>209</v>
      </c>
      <c r="Z29" s="5">
        <v>344</v>
      </c>
      <c r="AA29" s="5">
        <v>235</v>
      </c>
      <c r="AB29" s="5">
        <v>160</v>
      </c>
      <c r="AC29" s="5">
        <v>183</v>
      </c>
      <c r="AD29" s="6">
        <v>188</v>
      </c>
      <c r="AE29" s="6">
        <v>164</v>
      </c>
      <c r="AF29" s="5">
        <v>127</v>
      </c>
      <c r="AG29" s="5">
        <v>97</v>
      </c>
      <c r="AH29" s="5">
        <v>112</v>
      </c>
      <c r="AI29" s="5">
        <v>91</v>
      </c>
      <c r="AJ29" s="5">
        <v>106</v>
      </c>
      <c r="AK29" s="5">
        <v>99</v>
      </c>
      <c r="AL29" s="5">
        <v>105</v>
      </c>
      <c r="AM29" s="5">
        <v>126</v>
      </c>
      <c r="AN29" s="5">
        <v>105</v>
      </c>
      <c r="AO29" s="5">
        <v>76</v>
      </c>
      <c r="AP29" s="5">
        <v>90</v>
      </c>
      <c r="AQ29" s="5">
        <v>101</v>
      </c>
      <c r="AR29" s="5">
        <v>101</v>
      </c>
      <c r="AS29" s="5">
        <v>102</v>
      </c>
      <c r="AT29" s="5">
        <v>93</v>
      </c>
      <c r="AU29" s="5">
        <v>88</v>
      </c>
      <c r="AV29" s="5">
        <v>111</v>
      </c>
      <c r="AW29" s="5">
        <v>104</v>
      </c>
      <c r="AX29" s="5">
        <v>137</v>
      </c>
      <c r="AY29" s="5">
        <v>128</v>
      </c>
      <c r="AZ29" s="46">
        <v>140</v>
      </c>
      <c r="BA29" s="6">
        <v>136</v>
      </c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37" customFormat="1" ht="18" customHeight="1">
      <c r="A30" s="4">
        <v>20</v>
      </c>
      <c r="B30" s="4">
        <v>284</v>
      </c>
      <c r="C30" s="4">
        <v>317</v>
      </c>
      <c r="D30" s="4">
        <v>357</v>
      </c>
      <c r="E30" s="4">
        <v>419</v>
      </c>
      <c r="F30" s="4">
        <v>305</v>
      </c>
      <c r="G30" s="64">
        <v>277</v>
      </c>
      <c r="H30" s="64">
        <v>403</v>
      </c>
      <c r="I30" s="61">
        <v>325</v>
      </c>
      <c r="J30" s="4">
        <v>415</v>
      </c>
      <c r="K30" s="4">
        <v>502</v>
      </c>
      <c r="L30" s="4">
        <v>450</v>
      </c>
      <c r="M30" s="56">
        <v>471</v>
      </c>
      <c r="N30" s="4">
        <v>358</v>
      </c>
      <c r="O30" s="4">
        <v>223</v>
      </c>
      <c r="P30" s="4">
        <v>468</v>
      </c>
      <c r="Q30" s="4">
        <v>468</v>
      </c>
      <c r="R30" s="4">
        <v>422</v>
      </c>
      <c r="S30" s="4">
        <v>409</v>
      </c>
      <c r="T30" s="4">
        <v>520</v>
      </c>
      <c r="U30" s="6">
        <v>452</v>
      </c>
      <c r="V30" s="5">
        <v>524</v>
      </c>
      <c r="W30" s="5">
        <v>527</v>
      </c>
      <c r="X30" s="5">
        <v>603</v>
      </c>
      <c r="Y30" s="5">
        <v>825</v>
      </c>
      <c r="Z30" s="5">
        <v>1143</v>
      </c>
      <c r="AA30" s="5">
        <v>788</v>
      </c>
      <c r="AB30" s="5">
        <v>528</v>
      </c>
      <c r="AC30" s="5">
        <v>824</v>
      </c>
      <c r="AD30" s="6">
        <v>683</v>
      </c>
      <c r="AE30" s="6">
        <v>602</v>
      </c>
      <c r="AF30" s="5">
        <v>571</v>
      </c>
      <c r="AG30" s="5">
        <v>680</v>
      </c>
      <c r="AH30" s="5">
        <v>702</v>
      </c>
      <c r="AI30" s="5">
        <v>626</v>
      </c>
      <c r="AJ30" s="5">
        <v>586</v>
      </c>
      <c r="AK30" s="5">
        <v>541</v>
      </c>
      <c r="AL30" s="5">
        <v>666</v>
      </c>
      <c r="AM30" s="5">
        <v>769</v>
      </c>
      <c r="AN30" s="5">
        <v>615</v>
      </c>
      <c r="AO30" s="5">
        <f>102+84+234</f>
        <v>420</v>
      </c>
      <c r="AP30" s="5">
        <v>473</v>
      </c>
      <c r="AQ30" s="5">
        <v>455</v>
      </c>
      <c r="AR30" s="5">
        <v>457</v>
      </c>
      <c r="AS30" s="5">
        <v>433</v>
      </c>
      <c r="AT30" s="5">
        <v>471</v>
      </c>
      <c r="AU30" s="5">
        <v>455</v>
      </c>
      <c r="AV30" s="5">
        <v>531</v>
      </c>
      <c r="AW30" s="5">
        <f>104+129+254</f>
        <v>487</v>
      </c>
      <c r="AX30" s="5">
        <v>692</v>
      </c>
      <c r="AY30" s="5">
        <v>679</v>
      </c>
      <c r="AZ30" s="46">
        <v>903</v>
      </c>
      <c r="BA30" s="6">
        <v>704</v>
      </c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37" customFormat="1" ht="18" customHeight="1">
      <c r="A31" s="4">
        <v>21</v>
      </c>
      <c r="B31" s="4">
        <v>579</v>
      </c>
      <c r="C31" s="4">
        <v>668</v>
      </c>
      <c r="D31" s="4">
        <v>793</v>
      </c>
      <c r="E31" s="4">
        <v>873</v>
      </c>
      <c r="F31" s="4">
        <v>706</v>
      </c>
      <c r="G31" s="64">
        <v>615</v>
      </c>
      <c r="H31" s="64">
        <v>842</v>
      </c>
      <c r="I31" s="61">
        <v>688</v>
      </c>
      <c r="J31" s="4">
        <v>856</v>
      </c>
      <c r="K31" s="4">
        <v>1042</v>
      </c>
      <c r="L31" s="4">
        <v>1048</v>
      </c>
      <c r="M31" s="56">
        <v>1078</v>
      </c>
      <c r="N31" s="4">
        <v>1018</v>
      </c>
      <c r="O31" s="4">
        <v>897</v>
      </c>
      <c r="P31" s="4">
        <v>1018</v>
      </c>
      <c r="Q31" s="4">
        <v>1019</v>
      </c>
      <c r="R31" s="4">
        <v>1044</v>
      </c>
      <c r="S31" s="4">
        <v>1037</v>
      </c>
      <c r="T31" s="4">
        <v>1123</v>
      </c>
      <c r="U31" s="6">
        <v>1054</v>
      </c>
      <c r="V31" s="5">
        <v>1151</v>
      </c>
      <c r="W31" s="5">
        <v>1036</v>
      </c>
      <c r="X31" s="5">
        <v>1265</v>
      </c>
      <c r="Y31" s="5">
        <v>1688</v>
      </c>
      <c r="Z31" s="5">
        <v>2231</v>
      </c>
      <c r="AA31" s="5">
        <v>1555</v>
      </c>
      <c r="AB31" s="5">
        <v>1035</v>
      </c>
      <c r="AC31" s="5">
        <v>1454</v>
      </c>
      <c r="AD31" s="6">
        <v>1498</v>
      </c>
      <c r="AE31" s="6">
        <v>1456</v>
      </c>
      <c r="AF31" s="5">
        <v>1134</v>
      </c>
      <c r="AG31" s="5">
        <v>1278</v>
      </c>
      <c r="AH31" s="5">
        <v>1318</v>
      </c>
      <c r="AI31" s="5">
        <v>1248</v>
      </c>
      <c r="AJ31" s="5">
        <v>1078</v>
      </c>
      <c r="AK31" s="5">
        <v>1068</v>
      </c>
      <c r="AL31" s="5">
        <v>1209</v>
      </c>
      <c r="AM31" s="5">
        <v>1345</v>
      </c>
      <c r="AN31" s="5">
        <v>1116</v>
      </c>
      <c r="AO31" s="5">
        <f>138+290+441</f>
        <v>869</v>
      </c>
      <c r="AP31" s="5">
        <v>1021</v>
      </c>
      <c r="AQ31" s="5">
        <v>1109</v>
      </c>
      <c r="AR31" s="5">
        <v>1273</v>
      </c>
      <c r="AS31" s="5">
        <v>1195</v>
      </c>
      <c r="AT31" s="5">
        <v>1012</v>
      </c>
      <c r="AU31" s="5">
        <v>973</v>
      </c>
      <c r="AV31" s="5">
        <v>1119</v>
      </c>
      <c r="AW31" s="5">
        <f>91+393+618</f>
        <v>1102</v>
      </c>
      <c r="AX31" s="5">
        <v>1500</v>
      </c>
      <c r="AY31" s="5">
        <v>1492</v>
      </c>
      <c r="AZ31" s="46">
        <v>1879</v>
      </c>
      <c r="BA31" s="6">
        <v>1365</v>
      </c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37" customFormat="1" ht="18" customHeight="1">
      <c r="A32" s="4">
        <v>22</v>
      </c>
      <c r="B32" s="4">
        <v>960</v>
      </c>
      <c r="C32" s="4">
        <v>1072</v>
      </c>
      <c r="D32" s="4">
        <v>1256</v>
      </c>
      <c r="E32" s="4">
        <v>1476</v>
      </c>
      <c r="F32" s="4">
        <v>1178</v>
      </c>
      <c r="G32" s="64">
        <v>1052</v>
      </c>
      <c r="H32" s="64">
        <v>1455</v>
      </c>
      <c r="I32" s="61">
        <v>1059</v>
      </c>
      <c r="J32" s="4">
        <v>1341</v>
      </c>
      <c r="K32" s="4">
        <v>1560</v>
      </c>
      <c r="L32" s="4">
        <v>1563</v>
      </c>
      <c r="M32" s="56">
        <v>1671</v>
      </c>
      <c r="N32" s="4">
        <v>1669</v>
      </c>
      <c r="O32" s="4">
        <v>1391</v>
      </c>
      <c r="P32" s="4">
        <v>1513</v>
      </c>
      <c r="Q32" s="4">
        <v>1515</v>
      </c>
      <c r="R32" s="4">
        <v>1542</v>
      </c>
      <c r="S32" s="4">
        <v>1489</v>
      </c>
      <c r="T32" s="4">
        <v>1487</v>
      </c>
      <c r="U32" s="6">
        <v>1503</v>
      </c>
      <c r="V32" s="5">
        <v>1499</v>
      </c>
      <c r="W32" s="5">
        <v>1484</v>
      </c>
      <c r="X32" s="5">
        <v>1632</v>
      </c>
      <c r="Y32" s="5">
        <v>2020</v>
      </c>
      <c r="Z32" s="5">
        <v>2825</v>
      </c>
      <c r="AA32" s="5">
        <v>2170</v>
      </c>
      <c r="AB32" s="5">
        <v>1447</v>
      </c>
      <c r="AC32" s="5">
        <v>2221</v>
      </c>
      <c r="AD32" s="6">
        <v>2039</v>
      </c>
      <c r="AE32" s="6">
        <v>1714</v>
      </c>
      <c r="AF32" s="5">
        <v>1576</v>
      </c>
      <c r="AG32" s="5">
        <v>1668</v>
      </c>
      <c r="AH32" s="5">
        <v>1739</v>
      </c>
      <c r="AI32" s="5">
        <v>1744</v>
      </c>
      <c r="AJ32" s="5">
        <v>1642</v>
      </c>
      <c r="AK32" s="5">
        <v>1579</v>
      </c>
      <c r="AL32" s="5">
        <v>1667</v>
      </c>
      <c r="AM32" s="5">
        <v>1992</v>
      </c>
      <c r="AN32" s="5">
        <v>1689</v>
      </c>
      <c r="AO32" s="5">
        <f>499+276+431</f>
        <v>1206</v>
      </c>
      <c r="AP32" s="5">
        <v>1473</v>
      </c>
      <c r="AQ32" s="5">
        <v>1587</v>
      </c>
      <c r="AR32" s="5">
        <v>1551</v>
      </c>
      <c r="AS32" s="5">
        <v>1507</v>
      </c>
      <c r="AT32" s="5">
        <v>1635</v>
      </c>
      <c r="AU32" s="5">
        <v>1589</v>
      </c>
      <c r="AV32" s="5">
        <v>1772</v>
      </c>
      <c r="AW32" s="5">
        <f>658+408+538</f>
        <v>1604</v>
      </c>
      <c r="AX32" s="5">
        <v>2241</v>
      </c>
      <c r="AY32" s="5">
        <v>2202</v>
      </c>
      <c r="AZ32" s="46">
        <v>2788</v>
      </c>
      <c r="BA32" s="6">
        <v>1970</v>
      </c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37" customFormat="1" ht="18" customHeight="1">
      <c r="A33" s="7">
        <v>23</v>
      </c>
      <c r="B33" s="7">
        <v>1776</v>
      </c>
      <c r="C33" s="7">
        <v>2178</v>
      </c>
      <c r="D33" s="7">
        <v>2278</v>
      </c>
      <c r="E33" s="7">
        <v>2282</v>
      </c>
      <c r="F33" s="7">
        <v>1904</v>
      </c>
      <c r="G33" s="64">
        <v>1698</v>
      </c>
      <c r="H33" s="64">
        <v>2450</v>
      </c>
      <c r="I33" s="61">
        <v>1868</v>
      </c>
      <c r="J33" s="7">
        <v>2395</v>
      </c>
      <c r="K33" s="7">
        <v>2681</v>
      </c>
      <c r="L33" s="7">
        <v>2624</v>
      </c>
      <c r="M33" s="56">
        <v>2904</v>
      </c>
      <c r="N33" s="7">
        <v>2817</v>
      </c>
      <c r="O33" s="7">
        <v>2377</v>
      </c>
      <c r="P33" s="7">
        <v>2686</v>
      </c>
      <c r="Q33" s="7">
        <v>2662</v>
      </c>
      <c r="R33" s="7">
        <v>2597</v>
      </c>
      <c r="S33" s="7">
        <v>2505</v>
      </c>
      <c r="T33" s="7">
        <v>2504</v>
      </c>
      <c r="U33" s="6">
        <v>2480</v>
      </c>
      <c r="V33" s="5">
        <v>2629</v>
      </c>
      <c r="W33" s="5">
        <v>2424</v>
      </c>
      <c r="X33" s="5">
        <v>2666</v>
      </c>
      <c r="Y33" s="5">
        <v>3187</v>
      </c>
      <c r="Z33" s="5">
        <v>4453</v>
      </c>
      <c r="AA33" s="5">
        <v>3443</v>
      </c>
      <c r="AB33" s="5">
        <v>2429</v>
      </c>
      <c r="AC33" s="5">
        <v>3440</v>
      </c>
      <c r="AD33" s="6">
        <v>3235</v>
      </c>
      <c r="AE33" s="6">
        <v>2881</v>
      </c>
      <c r="AF33" s="5">
        <v>2573</v>
      </c>
      <c r="AG33" s="5">
        <v>2795</v>
      </c>
      <c r="AH33" s="5">
        <v>2905</v>
      </c>
      <c r="AI33" s="5">
        <v>2856</v>
      </c>
      <c r="AJ33" s="5">
        <v>2745</v>
      </c>
      <c r="AK33" s="5">
        <v>2683</v>
      </c>
      <c r="AL33" s="5">
        <v>3051</v>
      </c>
      <c r="AM33" s="5">
        <v>3362</v>
      </c>
      <c r="AN33" s="5">
        <v>2777</v>
      </c>
      <c r="AO33" s="5">
        <f>123+173+103+34+198+231+76+143+160+359+188+27+210</f>
        <v>2025</v>
      </c>
      <c r="AP33" s="5">
        <v>2507</v>
      </c>
      <c r="AQ33" s="5">
        <v>2638</v>
      </c>
      <c r="AR33" s="5">
        <v>2632</v>
      </c>
      <c r="AS33" s="5">
        <v>2576</v>
      </c>
      <c r="AT33" s="5">
        <v>2679</v>
      </c>
      <c r="AU33" s="5">
        <v>2415</v>
      </c>
      <c r="AV33" s="5">
        <v>2870</v>
      </c>
      <c r="AW33" s="5">
        <f>126+164+255+149+37+239+287+120+140+405+252+26+226+129</f>
        <v>2555</v>
      </c>
      <c r="AX33" s="5">
        <v>3677</v>
      </c>
      <c r="AY33" s="5">
        <v>3672</v>
      </c>
      <c r="AZ33" s="46">
        <v>4842</v>
      </c>
      <c r="BA33" s="6">
        <v>3220</v>
      </c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37" customFormat="1" ht="18" customHeight="1" thickBot="1">
      <c r="A34" s="10">
        <v>24</v>
      </c>
      <c r="B34" s="7">
        <v>598</v>
      </c>
      <c r="C34" s="7">
        <v>595</v>
      </c>
      <c r="D34" s="7">
        <v>713</v>
      </c>
      <c r="E34" s="7">
        <v>687</v>
      </c>
      <c r="F34" s="7">
        <v>531</v>
      </c>
      <c r="G34" s="64">
        <v>468</v>
      </c>
      <c r="H34" s="64">
        <v>752</v>
      </c>
      <c r="I34" s="61">
        <v>595</v>
      </c>
      <c r="J34" s="7">
        <v>702</v>
      </c>
      <c r="K34" s="7">
        <v>902</v>
      </c>
      <c r="L34" s="7">
        <v>922</v>
      </c>
      <c r="M34" s="56">
        <v>1090</v>
      </c>
      <c r="N34" s="4">
        <v>833</v>
      </c>
      <c r="O34" s="4">
        <v>749</v>
      </c>
      <c r="P34" s="4">
        <v>858</v>
      </c>
      <c r="Q34" s="4">
        <v>872</v>
      </c>
      <c r="R34" s="4">
        <v>862</v>
      </c>
      <c r="S34" s="4">
        <v>912</v>
      </c>
      <c r="T34" s="53">
        <v>953</v>
      </c>
      <c r="U34" s="6">
        <v>921</v>
      </c>
      <c r="V34" s="5">
        <v>898</v>
      </c>
      <c r="W34" s="5">
        <v>932</v>
      </c>
      <c r="X34" s="5">
        <v>1120</v>
      </c>
      <c r="Y34" s="5">
        <v>1426</v>
      </c>
      <c r="Z34" s="5">
        <v>1989</v>
      </c>
      <c r="AA34" s="5">
        <v>1336</v>
      </c>
      <c r="AB34" s="5">
        <v>967</v>
      </c>
      <c r="AC34" s="5">
        <v>1399</v>
      </c>
      <c r="AD34" s="6">
        <v>1411</v>
      </c>
      <c r="AE34" s="6">
        <v>1326</v>
      </c>
      <c r="AF34" s="5">
        <v>1213</v>
      </c>
      <c r="AG34" s="5">
        <v>1066</v>
      </c>
      <c r="AH34" s="5">
        <v>1188</v>
      </c>
      <c r="AI34" s="5">
        <v>1062</v>
      </c>
      <c r="AJ34" s="5">
        <v>962</v>
      </c>
      <c r="AK34" s="5">
        <v>913</v>
      </c>
      <c r="AL34" s="5">
        <v>1156</v>
      </c>
      <c r="AM34" s="5">
        <v>1077</v>
      </c>
      <c r="AN34" s="5">
        <v>979</v>
      </c>
      <c r="AO34" s="5">
        <f>84+389+22+148+141</f>
        <v>784</v>
      </c>
      <c r="AP34" s="5">
        <v>794</v>
      </c>
      <c r="AQ34" s="5">
        <v>816</v>
      </c>
      <c r="AR34" s="5">
        <v>883</v>
      </c>
      <c r="AS34" s="5">
        <v>801</v>
      </c>
      <c r="AT34" s="5">
        <v>850</v>
      </c>
      <c r="AU34" s="5">
        <v>939</v>
      </c>
      <c r="AV34" s="5">
        <v>903</v>
      </c>
      <c r="AW34" s="5">
        <f>27+501+35+209+113</f>
        <v>885</v>
      </c>
      <c r="AX34" s="5">
        <v>1143</v>
      </c>
      <c r="AY34" s="5">
        <v>1239</v>
      </c>
      <c r="AZ34" s="46">
        <v>1582</v>
      </c>
      <c r="BA34" s="6">
        <v>1090</v>
      </c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37" customFormat="1" ht="18" customHeight="1" thickTop="1">
      <c r="A35" s="15" t="s">
        <v>1</v>
      </c>
      <c r="B35" s="45">
        <f aca="true" t="shared" si="0" ref="B35:M35">SUM(B10:B34)</f>
        <v>12698</v>
      </c>
      <c r="C35" s="45">
        <f t="shared" si="0"/>
        <v>13743</v>
      </c>
      <c r="D35" s="45">
        <f t="shared" si="0"/>
        <v>14400</v>
      </c>
      <c r="E35" s="45">
        <f t="shared" si="0"/>
        <v>16237</v>
      </c>
      <c r="F35" s="45">
        <f t="shared" si="0"/>
        <v>13323</v>
      </c>
      <c r="G35" s="45">
        <f t="shared" si="0"/>
        <v>11439</v>
      </c>
      <c r="H35" s="45">
        <f t="shared" si="0"/>
        <v>17019</v>
      </c>
      <c r="I35" s="45">
        <f t="shared" si="0"/>
        <v>13468</v>
      </c>
      <c r="J35" s="45">
        <f t="shared" si="0"/>
        <v>14879</v>
      </c>
      <c r="K35" s="45">
        <f t="shared" si="0"/>
        <v>16826</v>
      </c>
      <c r="L35" s="45">
        <f t="shared" si="0"/>
        <v>17208</v>
      </c>
      <c r="M35" s="43">
        <f t="shared" si="0"/>
        <v>19637</v>
      </c>
      <c r="N35" s="43">
        <f aca="true" t="shared" si="1" ref="N35:AD35">SUM(N10:N34)</f>
        <v>17927</v>
      </c>
      <c r="O35" s="43">
        <f t="shared" si="1"/>
        <v>15477</v>
      </c>
      <c r="P35" s="43">
        <f t="shared" si="1"/>
        <v>16580</v>
      </c>
      <c r="Q35" s="43">
        <f t="shared" si="1"/>
        <v>16705</v>
      </c>
      <c r="R35" s="43">
        <f t="shared" si="1"/>
        <v>15211</v>
      </c>
      <c r="S35" s="43">
        <f t="shared" si="1"/>
        <v>16770</v>
      </c>
      <c r="T35" s="43">
        <f t="shared" si="1"/>
        <v>16434</v>
      </c>
      <c r="U35" s="43">
        <f t="shared" si="1"/>
        <v>15484</v>
      </c>
      <c r="V35" s="43">
        <f t="shared" si="1"/>
        <v>16232</v>
      </c>
      <c r="W35" s="43">
        <f t="shared" si="1"/>
        <v>17401</v>
      </c>
      <c r="X35" s="43">
        <f t="shared" si="1"/>
        <v>19999</v>
      </c>
      <c r="Y35" s="43">
        <f t="shared" si="1"/>
        <v>22270</v>
      </c>
      <c r="Z35" s="43">
        <f t="shared" si="1"/>
        <v>27725</v>
      </c>
      <c r="AA35" s="43">
        <f t="shared" si="1"/>
        <v>23595</v>
      </c>
      <c r="AB35" s="43">
        <f t="shared" si="1"/>
        <v>15791</v>
      </c>
      <c r="AC35" s="43">
        <f t="shared" si="1"/>
        <v>21975</v>
      </c>
      <c r="AD35" s="43">
        <f t="shared" si="1"/>
        <v>21797</v>
      </c>
      <c r="AE35" s="43">
        <f aca="true" t="shared" si="2" ref="AE35:AP35">SUM(AE10:AE34)</f>
        <v>18548</v>
      </c>
      <c r="AF35" s="43">
        <f t="shared" si="2"/>
        <v>17010</v>
      </c>
      <c r="AG35" s="43">
        <f t="shared" si="2"/>
        <v>18236</v>
      </c>
      <c r="AH35" s="43">
        <f t="shared" si="2"/>
        <v>18953</v>
      </c>
      <c r="AI35" s="43">
        <f t="shared" si="2"/>
        <v>18594</v>
      </c>
      <c r="AJ35" s="43">
        <f t="shared" si="2"/>
        <v>17219</v>
      </c>
      <c r="AK35" s="43">
        <f t="shared" si="2"/>
        <v>17181</v>
      </c>
      <c r="AL35" s="43">
        <f t="shared" si="2"/>
        <v>19281</v>
      </c>
      <c r="AM35" s="43">
        <f t="shared" si="2"/>
        <v>21340</v>
      </c>
      <c r="AN35" s="43">
        <f t="shared" si="2"/>
        <v>18534</v>
      </c>
      <c r="AO35" s="43">
        <f t="shared" si="2"/>
        <v>14075</v>
      </c>
      <c r="AP35" s="43">
        <f t="shared" si="2"/>
        <v>15797</v>
      </c>
      <c r="AQ35" s="43">
        <f aca="true" t="shared" si="3" ref="AQ35:AW35">SUM(AQ10:AQ34)</f>
        <v>17080</v>
      </c>
      <c r="AR35" s="43">
        <f t="shared" si="3"/>
        <v>16889</v>
      </c>
      <c r="AS35" s="43">
        <f t="shared" si="3"/>
        <v>16075</v>
      </c>
      <c r="AT35" s="43">
        <f t="shared" si="3"/>
        <v>16835</v>
      </c>
      <c r="AU35" s="43">
        <f t="shared" si="3"/>
        <v>16159</v>
      </c>
      <c r="AV35" s="43">
        <f t="shared" si="3"/>
        <v>19033</v>
      </c>
      <c r="AW35" s="43">
        <f t="shared" si="3"/>
        <v>18639</v>
      </c>
      <c r="AX35" s="43">
        <f>SUM(AX10:AX34)</f>
        <v>23128</v>
      </c>
      <c r="AY35" s="43">
        <f>SUM(AY10:AY34)</f>
        <v>25341</v>
      </c>
      <c r="AZ35" s="43">
        <f>SUM(AZ10:AZ34)</f>
        <v>30323</v>
      </c>
      <c r="BA35" s="45">
        <f>SUM(BA10:BA34)</f>
        <v>23393</v>
      </c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7" spans="1:143" ht="12.75">
      <c r="A37" s="16" t="s">
        <v>137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54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</row>
    <row r="38" spans="1:140" ht="12.75">
      <c r="A38" s="16" t="s">
        <v>140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5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</row>
    <row r="44" s="40" customFormat="1" ht="12.75">
      <c r="M44" s="57"/>
    </row>
    <row r="45" s="40" customFormat="1" ht="12.75">
      <c r="M45" s="57"/>
    </row>
    <row r="46" s="37" customFormat="1" ht="12.75">
      <c r="M46" s="58"/>
    </row>
    <row r="47" spans="1:256" s="37" customFormat="1" ht="18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48"/>
      <c r="V47" s="50"/>
      <c r="W47" s="50"/>
      <c r="X47" s="48"/>
      <c r="Y47" s="50"/>
      <c r="Z47" s="50"/>
      <c r="AA47" s="50"/>
      <c r="AB47" s="48"/>
      <c r="AC47" s="50"/>
      <c r="AD47" s="48"/>
      <c r="AE47" s="50"/>
      <c r="AF47" s="48"/>
      <c r="AG47" s="50"/>
      <c r="AH47" s="50"/>
      <c r="AI47" s="50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5"/>
      <c r="BB47" s="34"/>
      <c r="BC47" s="35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6"/>
      <c r="CP47" s="34"/>
      <c r="CQ47" s="34"/>
      <c r="CR47" s="34"/>
      <c r="CS47" s="34"/>
      <c r="CT47" s="34"/>
      <c r="CU47" s="34"/>
      <c r="CV47" s="34"/>
      <c r="CW47" s="36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5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5"/>
      <c r="IT47" s="35"/>
      <c r="IU47" s="35"/>
      <c r="IV47" s="34"/>
    </row>
    <row r="48" spans="1:256" s="37" customFormat="1" ht="18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4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37" customFormat="1" ht="18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39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30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37" customFormat="1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37" customFormat="1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37" customFormat="1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37" customFormat="1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37" customFormat="1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37" customFormat="1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37" customFormat="1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37" customFormat="1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37" customFormat="1" ht="18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37" customFormat="1" ht="18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37" customFormat="1" ht="18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37" customFormat="1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37" customFormat="1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37" customFormat="1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37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37" customFormat="1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37" customFormat="1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37" customFormat="1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37" customFormat="1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37" customFormat="1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37" customFormat="1" ht="18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37" customFormat="1" ht="18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37" customFormat="1" ht="18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37" customFormat="1" ht="18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37" customFormat="1" ht="18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="37" customFormat="1" ht="12.75">
      <c r="M75" s="58"/>
    </row>
    <row r="76" spans="1:143" s="37" customFormat="1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57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</row>
    <row r="77" spans="1:140" s="37" customFormat="1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57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">
      <selection activeCell="A36" sqref="A36"/>
    </sheetView>
  </sheetViews>
  <sheetFormatPr defaultColWidth="9.140625" defaultRowHeight="12.75"/>
  <cols>
    <col min="2" max="54" width="11.140625" style="0" customWidth="1"/>
  </cols>
  <sheetData>
    <row r="1" spans="1:5" ht="12.75">
      <c r="A1" s="16" t="s">
        <v>231</v>
      </c>
      <c r="B1" s="16"/>
      <c r="C1" s="16"/>
      <c r="D1" s="16"/>
      <c r="E1" s="16"/>
    </row>
    <row r="3" ht="12.75">
      <c r="A3" s="16" t="s">
        <v>138</v>
      </c>
    </row>
    <row r="4" ht="12.75">
      <c r="A4" s="16" t="s">
        <v>139</v>
      </c>
    </row>
    <row r="6" spans="1:54" ht="13.5" thickBot="1">
      <c r="A6" s="26" t="s">
        <v>0</v>
      </c>
      <c r="B6" s="42" t="s">
        <v>232</v>
      </c>
      <c r="C6" s="42" t="s">
        <v>233</v>
      </c>
      <c r="D6" s="42" t="s">
        <v>234</v>
      </c>
      <c r="E6" s="42" t="s">
        <v>235</v>
      </c>
      <c r="F6" s="42" t="s">
        <v>236</v>
      </c>
      <c r="G6" s="44" t="s">
        <v>237</v>
      </c>
      <c r="H6" s="33" t="s">
        <v>238</v>
      </c>
      <c r="I6" s="32" t="s">
        <v>239</v>
      </c>
      <c r="J6" s="32" t="s">
        <v>240</v>
      </c>
      <c r="K6" s="33" t="s">
        <v>241</v>
      </c>
      <c r="L6" s="32" t="s">
        <v>242</v>
      </c>
      <c r="M6" s="32" t="s">
        <v>243</v>
      </c>
      <c r="N6" s="32" t="s">
        <v>244</v>
      </c>
      <c r="O6" s="33" t="s">
        <v>245</v>
      </c>
      <c r="P6" s="32" t="s">
        <v>246</v>
      </c>
      <c r="Q6" s="33" t="s">
        <v>247</v>
      </c>
      <c r="R6" s="32" t="s">
        <v>248</v>
      </c>
      <c r="S6" s="33" t="s">
        <v>249</v>
      </c>
      <c r="T6" s="32" t="s">
        <v>250</v>
      </c>
      <c r="U6" s="32" t="s">
        <v>251</v>
      </c>
      <c r="V6" s="32" t="s">
        <v>252</v>
      </c>
      <c r="W6" s="26" t="s">
        <v>253</v>
      </c>
      <c r="X6" s="26" t="s">
        <v>254</v>
      </c>
      <c r="Y6" s="26" t="s">
        <v>255</v>
      </c>
      <c r="Z6" s="26" t="s">
        <v>256</v>
      </c>
      <c r="AA6" s="26" t="s">
        <v>257</v>
      </c>
      <c r="AB6" s="26" t="s">
        <v>258</v>
      </c>
      <c r="AC6" s="26" t="s">
        <v>259</v>
      </c>
      <c r="AD6" s="26" t="s">
        <v>260</v>
      </c>
      <c r="AE6" s="26" t="s">
        <v>261</v>
      </c>
      <c r="AF6" s="26" t="s">
        <v>262</v>
      </c>
      <c r="AG6" s="26" t="s">
        <v>263</v>
      </c>
      <c r="AH6" s="26" t="s">
        <v>264</v>
      </c>
      <c r="AI6" s="26" t="s">
        <v>265</v>
      </c>
      <c r="AJ6" s="26" t="s">
        <v>266</v>
      </c>
      <c r="AK6" s="26" t="s">
        <v>267</v>
      </c>
      <c r="AL6" s="26" t="s">
        <v>230</v>
      </c>
      <c r="AM6" s="26" t="s">
        <v>229</v>
      </c>
      <c r="AN6" s="27" t="s">
        <v>228</v>
      </c>
      <c r="AO6" s="26" t="s">
        <v>227</v>
      </c>
      <c r="AP6" s="27" t="s">
        <v>226</v>
      </c>
      <c r="AQ6" s="26" t="s">
        <v>225</v>
      </c>
      <c r="AR6" s="26" t="s">
        <v>224</v>
      </c>
      <c r="AS6" s="26" t="s">
        <v>223</v>
      </c>
      <c r="AT6" s="26" t="s">
        <v>222</v>
      </c>
      <c r="AU6" s="26" t="s">
        <v>221</v>
      </c>
      <c r="AV6" s="26" t="s">
        <v>220</v>
      </c>
      <c r="AW6" s="26" t="s">
        <v>219</v>
      </c>
      <c r="AX6" s="26" t="s">
        <v>218</v>
      </c>
      <c r="AY6" s="26" t="s">
        <v>217</v>
      </c>
      <c r="AZ6" s="26" t="s">
        <v>216</v>
      </c>
      <c r="BA6" s="26" t="s">
        <v>215</v>
      </c>
      <c r="BB6" s="26" t="s">
        <v>214</v>
      </c>
    </row>
    <row r="7" spans="1:54" ht="12.75">
      <c r="A7" s="23"/>
      <c r="B7" s="5"/>
      <c r="C7" s="5"/>
      <c r="D7" s="5"/>
      <c r="E7" s="5"/>
      <c r="F7" s="46"/>
      <c r="G7" s="6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 t="s">
        <v>2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12.75">
      <c r="A8" s="1">
        <v>0</v>
      </c>
      <c r="B8" s="5">
        <v>565</v>
      </c>
      <c r="C8" s="5">
        <v>553</v>
      </c>
      <c r="D8" s="5">
        <v>897</v>
      </c>
      <c r="E8" s="5">
        <v>845</v>
      </c>
      <c r="F8" s="46">
        <v>857</v>
      </c>
      <c r="G8" s="6">
        <v>435</v>
      </c>
      <c r="H8" s="1">
        <v>862</v>
      </c>
      <c r="I8" s="1">
        <v>791</v>
      </c>
      <c r="J8" s="1">
        <v>756</v>
      </c>
      <c r="K8" s="1">
        <v>829</v>
      </c>
      <c r="L8" s="1">
        <v>885</v>
      </c>
      <c r="M8" s="1">
        <v>885</v>
      </c>
      <c r="N8" s="1">
        <v>915</v>
      </c>
      <c r="O8" s="1">
        <v>722</v>
      </c>
      <c r="P8" s="1">
        <f>68+31+3+619+129</f>
        <v>850</v>
      </c>
      <c r="Q8" s="1">
        <v>738</v>
      </c>
      <c r="R8" s="1">
        <v>800</v>
      </c>
      <c r="S8" s="1">
        <v>858</v>
      </c>
      <c r="T8" s="1">
        <v>884</v>
      </c>
      <c r="U8" s="1">
        <v>878</v>
      </c>
      <c r="V8" s="1">
        <v>744</v>
      </c>
      <c r="W8" s="1">
        <v>813</v>
      </c>
      <c r="X8" s="1">
        <v>964</v>
      </c>
      <c r="Y8" s="1">
        <v>1126</v>
      </c>
      <c r="Z8" s="1">
        <v>1071</v>
      </c>
      <c r="AA8" s="1">
        <v>965</v>
      </c>
      <c r="AB8" s="1">
        <v>867</v>
      </c>
      <c r="AC8" s="1">
        <v>858</v>
      </c>
      <c r="AD8" s="1">
        <v>842</v>
      </c>
      <c r="AE8" s="1">
        <v>926</v>
      </c>
      <c r="AF8" s="1">
        <v>730</v>
      </c>
      <c r="AG8" s="1">
        <v>821</v>
      </c>
      <c r="AH8" s="1">
        <v>802</v>
      </c>
      <c r="AI8" s="1">
        <v>733</v>
      </c>
      <c r="AJ8" s="1">
        <v>737</v>
      </c>
      <c r="AK8" s="1">
        <v>779</v>
      </c>
      <c r="AL8" s="1">
        <v>897</v>
      </c>
      <c r="AM8" s="1">
        <v>1036</v>
      </c>
      <c r="AN8" s="1">
        <v>1002</v>
      </c>
      <c r="AO8" s="1">
        <v>741</v>
      </c>
      <c r="AP8" s="1">
        <v>784</v>
      </c>
      <c r="AQ8" s="1">
        <v>834</v>
      </c>
      <c r="AR8" s="1">
        <v>868</v>
      </c>
      <c r="AS8" s="1">
        <v>872</v>
      </c>
      <c r="AT8" s="1">
        <v>800</v>
      </c>
      <c r="AU8" s="1">
        <v>834</v>
      </c>
      <c r="AV8" s="1">
        <f>86+58+620+277</f>
        <v>1041</v>
      </c>
      <c r="AW8" s="1">
        <v>886</v>
      </c>
      <c r="AX8" s="1">
        <v>981</v>
      </c>
      <c r="AY8" s="1">
        <v>799</v>
      </c>
      <c r="AZ8" s="1">
        <v>1028</v>
      </c>
      <c r="BA8" s="1">
        <v>1179</v>
      </c>
      <c r="BB8" s="1">
        <v>703</v>
      </c>
    </row>
    <row r="9" spans="1:54" ht="12.75">
      <c r="A9" s="4">
        <v>1</v>
      </c>
      <c r="B9" s="5">
        <v>363</v>
      </c>
      <c r="C9" s="5">
        <v>459</v>
      </c>
      <c r="D9" s="5">
        <v>546</v>
      </c>
      <c r="E9" s="5">
        <v>501</v>
      </c>
      <c r="F9" s="46">
        <v>597</v>
      </c>
      <c r="G9" s="6">
        <v>401</v>
      </c>
      <c r="H9" s="19">
        <v>513</v>
      </c>
      <c r="I9" s="19">
        <v>421</v>
      </c>
      <c r="J9" s="19">
        <v>429</v>
      </c>
      <c r="K9" s="19">
        <v>430</v>
      </c>
      <c r="L9" s="19">
        <v>430</v>
      </c>
      <c r="M9" s="19">
        <v>484</v>
      </c>
      <c r="N9" s="19">
        <v>590</v>
      </c>
      <c r="O9" s="19">
        <v>386</v>
      </c>
      <c r="P9" s="19">
        <f>91+363</f>
        <v>454</v>
      </c>
      <c r="Q9" s="19">
        <v>426</v>
      </c>
      <c r="R9" s="19">
        <v>572</v>
      </c>
      <c r="S9" s="19">
        <v>496</v>
      </c>
      <c r="T9" s="19">
        <v>493</v>
      </c>
      <c r="U9" s="19">
        <v>465</v>
      </c>
      <c r="V9" s="19">
        <v>417</v>
      </c>
      <c r="W9" s="19">
        <v>413</v>
      </c>
      <c r="X9" s="19">
        <v>461</v>
      </c>
      <c r="Y9" s="19">
        <v>441</v>
      </c>
      <c r="Z9" s="19">
        <v>492</v>
      </c>
      <c r="AA9" s="19">
        <v>510</v>
      </c>
      <c r="AB9" s="19">
        <v>416</v>
      </c>
      <c r="AC9" s="19">
        <v>481</v>
      </c>
      <c r="AD9" s="19">
        <v>568</v>
      </c>
      <c r="AE9" s="19">
        <v>494</v>
      </c>
      <c r="AF9" s="19">
        <v>348</v>
      </c>
      <c r="AG9" s="19">
        <v>476</v>
      </c>
      <c r="AH9" s="19">
        <v>386</v>
      </c>
      <c r="AI9" s="19">
        <v>354</v>
      </c>
      <c r="AJ9" s="19">
        <v>409</v>
      </c>
      <c r="AK9" s="19">
        <v>357</v>
      </c>
      <c r="AL9" s="19">
        <v>432</v>
      </c>
      <c r="AM9" s="19">
        <v>484</v>
      </c>
      <c r="AN9" s="19">
        <f>115+349</f>
        <v>464</v>
      </c>
      <c r="AO9" s="19">
        <v>426</v>
      </c>
      <c r="AP9" s="19">
        <v>403</v>
      </c>
      <c r="AQ9" s="19">
        <v>421</v>
      </c>
      <c r="AR9" s="19">
        <v>375</v>
      </c>
      <c r="AS9" s="19">
        <v>444</v>
      </c>
      <c r="AT9" s="19">
        <v>397</v>
      </c>
      <c r="AU9" s="19">
        <v>393</v>
      </c>
      <c r="AV9" s="19">
        <f>104+352</f>
        <v>456</v>
      </c>
      <c r="AW9" s="19">
        <v>419</v>
      </c>
      <c r="AX9" s="19">
        <v>522</v>
      </c>
      <c r="AY9" s="19">
        <v>452</v>
      </c>
      <c r="AZ9" s="19">
        <v>611</v>
      </c>
      <c r="BA9" s="19">
        <v>632</v>
      </c>
      <c r="BB9" s="19">
        <v>347</v>
      </c>
    </row>
    <row r="10" spans="1:54" ht="12.75">
      <c r="A10" s="4">
        <v>2</v>
      </c>
      <c r="B10" s="5">
        <v>167</v>
      </c>
      <c r="C10" s="5">
        <v>207</v>
      </c>
      <c r="D10" s="5">
        <v>329</v>
      </c>
      <c r="E10" s="5">
        <v>327</v>
      </c>
      <c r="F10" s="46">
        <v>299</v>
      </c>
      <c r="G10" s="6">
        <v>196</v>
      </c>
      <c r="H10" s="19">
        <v>317</v>
      </c>
      <c r="I10" s="19">
        <v>274</v>
      </c>
      <c r="J10" s="19">
        <v>276</v>
      </c>
      <c r="K10" s="19">
        <v>281</v>
      </c>
      <c r="L10" s="19">
        <v>273</v>
      </c>
      <c r="M10" s="19">
        <v>315</v>
      </c>
      <c r="N10" s="19">
        <v>369</v>
      </c>
      <c r="O10" s="19">
        <v>234</v>
      </c>
      <c r="P10" s="19">
        <f>53+40+191</f>
        <v>284</v>
      </c>
      <c r="Q10" s="19">
        <v>309</v>
      </c>
      <c r="R10" s="19">
        <v>324</v>
      </c>
      <c r="S10" s="19">
        <v>281</v>
      </c>
      <c r="T10" s="19">
        <v>294</v>
      </c>
      <c r="U10" s="19">
        <v>298</v>
      </c>
      <c r="V10" s="19">
        <v>230</v>
      </c>
      <c r="W10" s="19">
        <v>234</v>
      </c>
      <c r="X10" s="19">
        <v>221</v>
      </c>
      <c r="Y10" s="19">
        <v>246</v>
      </c>
      <c r="Z10" s="19">
        <v>258</v>
      </c>
      <c r="AA10" s="19">
        <v>263</v>
      </c>
      <c r="AB10" s="19">
        <v>203</v>
      </c>
      <c r="AC10" s="19">
        <v>194</v>
      </c>
      <c r="AD10" s="19">
        <v>255</v>
      </c>
      <c r="AE10" s="19">
        <v>199</v>
      </c>
      <c r="AF10" s="19">
        <v>197</v>
      </c>
      <c r="AG10" s="19">
        <v>222</v>
      </c>
      <c r="AH10" s="19">
        <v>202</v>
      </c>
      <c r="AI10" s="19">
        <v>199</v>
      </c>
      <c r="AJ10" s="19">
        <v>172</v>
      </c>
      <c r="AK10" s="19">
        <v>224</v>
      </c>
      <c r="AL10" s="19">
        <v>196</v>
      </c>
      <c r="AM10" s="19">
        <v>289</v>
      </c>
      <c r="AN10" s="19">
        <f>44+26+156</f>
        <v>226</v>
      </c>
      <c r="AO10" s="19">
        <v>165</v>
      </c>
      <c r="AP10" s="19">
        <v>198</v>
      </c>
      <c r="AQ10" s="19">
        <v>207</v>
      </c>
      <c r="AR10" s="19">
        <v>189</v>
      </c>
      <c r="AS10" s="19">
        <v>215</v>
      </c>
      <c r="AT10" s="19">
        <v>200</v>
      </c>
      <c r="AU10" s="19">
        <v>248</v>
      </c>
      <c r="AV10" s="19">
        <f>46+33+126</f>
        <v>205</v>
      </c>
      <c r="AW10" s="19">
        <v>230</v>
      </c>
      <c r="AX10" s="19">
        <v>351</v>
      </c>
      <c r="AY10" s="19">
        <v>304</v>
      </c>
      <c r="AZ10" s="19">
        <v>412</v>
      </c>
      <c r="BA10" s="19">
        <v>371</v>
      </c>
      <c r="BB10" s="19">
        <v>163</v>
      </c>
    </row>
    <row r="11" spans="1:54" ht="12.75">
      <c r="A11" s="4">
        <v>3</v>
      </c>
      <c r="B11" s="5">
        <v>72</v>
      </c>
      <c r="C11" s="5">
        <v>94</v>
      </c>
      <c r="D11" s="5">
        <v>96</v>
      </c>
      <c r="E11" s="5">
        <v>94</v>
      </c>
      <c r="F11" s="46">
        <v>105</v>
      </c>
      <c r="G11" s="6">
        <v>66</v>
      </c>
      <c r="H11" s="19">
        <v>118</v>
      </c>
      <c r="I11" s="19">
        <v>87</v>
      </c>
      <c r="J11" s="19">
        <v>85</v>
      </c>
      <c r="K11" s="19">
        <v>109</v>
      </c>
      <c r="L11" s="19">
        <v>113</v>
      </c>
      <c r="M11" s="19">
        <v>127</v>
      </c>
      <c r="N11" s="19">
        <v>118</v>
      </c>
      <c r="O11" s="19">
        <v>80</v>
      </c>
      <c r="P11" s="19">
        <f>31+84</f>
        <v>115</v>
      </c>
      <c r="Q11" s="19">
        <v>106</v>
      </c>
      <c r="R11" s="19">
        <v>87</v>
      </c>
      <c r="S11" s="19">
        <v>90</v>
      </c>
      <c r="T11" s="19">
        <v>109</v>
      </c>
      <c r="U11" s="19">
        <v>99</v>
      </c>
      <c r="V11" s="19">
        <v>82</v>
      </c>
      <c r="W11" s="19">
        <v>80</v>
      </c>
      <c r="X11" s="19">
        <v>78</v>
      </c>
      <c r="Y11" s="19">
        <v>87</v>
      </c>
      <c r="Z11" s="19">
        <v>111</v>
      </c>
      <c r="AA11" s="19">
        <v>101</v>
      </c>
      <c r="AB11" s="19">
        <v>75</v>
      </c>
      <c r="AC11" s="19">
        <v>90</v>
      </c>
      <c r="AD11" s="19">
        <v>124</v>
      </c>
      <c r="AE11" s="19">
        <v>136</v>
      </c>
      <c r="AF11" s="19">
        <v>90</v>
      </c>
      <c r="AG11" s="19">
        <v>86</v>
      </c>
      <c r="AH11" s="19">
        <v>81</v>
      </c>
      <c r="AI11" s="19">
        <v>72</v>
      </c>
      <c r="AJ11" s="19">
        <v>80</v>
      </c>
      <c r="AK11" s="19">
        <v>113</v>
      </c>
      <c r="AL11" s="19">
        <v>67</v>
      </c>
      <c r="AM11" s="19">
        <v>89</v>
      </c>
      <c r="AN11" s="19">
        <f>34+59</f>
        <v>93</v>
      </c>
      <c r="AO11" s="19">
        <v>139</v>
      </c>
      <c r="AP11" s="19">
        <v>66</v>
      </c>
      <c r="AQ11" s="19">
        <v>58</v>
      </c>
      <c r="AR11" s="19">
        <v>66</v>
      </c>
      <c r="AS11" s="19">
        <v>85</v>
      </c>
      <c r="AT11" s="19">
        <v>71</v>
      </c>
      <c r="AU11" s="19">
        <v>85</v>
      </c>
      <c r="AV11" s="19">
        <f>26+46</f>
        <v>72</v>
      </c>
      <c r="AW11" s="19">
        <v>66</v>
      </c>
      <c r="AX11" s="19">
        <v>83</v>
      </c>
      <c r="AY11" s="19">
        <v>90</v>
      </c>
      <c r="AZ11" s="19">
        <v>110</v>
      </c>
      <c r="BA11" s="19">
        <v>107</v>
      </c>
      <c r="BB11" s="19">
        <v>66</v>
      </c>
    </row>
    <row r="12" spans="1:54" ht="12.75">
      <c r="A12" s="4">
        <v>4</v>
      </c>
      <c r="B12" s="5">
        <v>186</v>
      </c>
      <c r="C12" s="5">
        <v>257</v>
      </c>
      <c r="D12" s="5">
        <v>346</v>
      </c>
      <c r="E12" s="5">
        <v>356</v>
      </c>
      <c r="F12" s="46">
        <v>412</v>
      </c>
      <c r="G12" s="6">
        <v>230</v>
      </c>
      <c r="H12" s="19">
        <v>381</v>
      </c>
      <c r="I12" s="19">
        <v>362</v>
      </c>
      <c r="J12" s="19">
        <v>351</v>
      </c>
      <c r="K12" s="19">
        <v>364</v>
      </c>
      <c r="L12" s="19">
        <v>361</v>
      </c>
      <c r="M12" s="19">
        <v>410</v>
      </c>
      <c r="N12" s="19">
        <v>422</v>
      </c>
      <c r="O12" s="19">
        <v>253</v>
      </c>
      <c r="P12" s="19">
        <v>334</v>
      </c>
      <c r="Q12" s="19">
        <v>379</v>
      </c>
      <c r="R12" s="19">
        <v>406</v>
      </c>
      <c r="S12" s="19">
        <v>328</v>
      </c>
      <c r="T12" s="19">
        <v>339</v>
      </c>
      <c r="U12" s="19">
        <v>335</v>
      </c>
      <c r="V12" s="19">
        <v>276</v>
      </c>
      <c r="W12" s="19">
        <v>306</v>
      </c>
      <c r="X12" s="19">
        <v>261</v>
      </c>
      <c r="Y12" s="19">
        <v>320</v>
      </c>
      <c r="Z12" s="19">
        <v>279</v>
      </c>
      <c r="AA12" s="19">
        <v>305</v>
      </c>
      <c r="AB12" s="19">
        <v>205</v>
      </c>
      <c r="AC12" s="19">
        <v>249</v>
      </c>
      <c r="AD12" s="19">
        <v>243</v>
      </c>
      <c r="AE12" s="19">
        <v>236</v>
      </c>
      <c r="AF12" s="19">
        <v>183</v>
      </c>
      <c r="AG12" s="19">
        <v>216</v>
      </c>
      <c r="AH12" s="19">
        <v>223</v>
      </c>
      <c r="AI12" s="19">
        <v>190</v>
      </c>
      <c r="AJ12" s="19">
        <v>212</v>
      </c>
      <c r="AK12" s="19">
        <v>223</v>
      </c>
      <c r="AL12" s="19">
        <v>240</v>
      </c>
      <c r="AM12" s="19">
        <v>251</v>
      </c>
      <c r="AN12" s="19">
        <v>230</v>
      </c>
      <c r="AO12" s="19">
        <v>123</v>
      </c>
      <c r="AP12" s="19">
        <v>168</v>
      </c>
      <c r="AQ12" s="19">
        <v>173</v>
      </c>
      <c r="AR12" s="19">
        <v>173</v>
      </c>
      <c r="AS12" s="19">
        <v>205</v>
      </c>
      <c r="AT12" s="19">
        <v>177</v>
      </c>
      <c r="AU12" s="19">
        <v>220</v>
      </c>
      <c r="AV12" s="19">
        <v>193</v>
      </c>
      <c r="AW12" s="19">
        <v>215</v>
      </c>
      <c r="AX12" s="19">
        <v>313</v>
      </c>
      <c r="AY12" s="19">
        <v>317</v>
      </c>
      <c r="AZ12" s="19">
        <v>369</v>
      </c>
      <c r="BA12" s="19">
        <v>331</v>
      </c>
      <c r="BB12" s="19">
        <v>173</v>
      </c>
    </row>
    <row r="13" spans="1:54" ht="12.75">
      <c r="A13" s="4">
        <v>5</v>
      </c>
      <c r="B13" s="5">
        <v>165</v>
      </c>
      <c r="C13" s="5">
        <v>193</v>
      </c>
      <c r="D13" s="5">
        <v>400</v>
      </c>
      <c r="E13" s="5">
        <v>339</v>
      </c>
      <c r="F13" s="46">
        <v>320</v>
      </c>
      <c r="G13" s="6">
        <v>158</v>
      </c>
      <c r="H13" s="19">
        <v>305</v>
      </c>
      <c r="I13" s="19">
        <v>286</v>
      </c>
      <c r="J13" s="19">
        <v>256</v>
      </c>
      <c r="K13" s="19">
        <v>274</v>
      </c>
      <c r="L13" s="19">
        <v>337</v>
      </c>
      <c r="M13" s="19">
        <v>344</v>
      </c>
      <c r="N13" s="19">
        <v>351</v>
      </c>
      <c r="O13" s="19">
        <v>216</v>
      </c>
      <c r="P13" s="19">
        <f>19+37+281</f>
        <v>337</v>
      </c>
      <c r="Q13" s="19">
        <v>300</v>
      </c>
      <c r="R13" s="19">
        <v>347</v>
      </c>
      <c r="S13" s="19">
        <v>244</v>
      </c>
      <c r="T13" s="19">
        <v>329</v>
      </c>
      <c r="U13" s="19">
        <v>331</v>
      </c>
      <c r="V13" s="19">
        <v>301</v>
      </c>
      <c r="W13" s="19">
        <v>311</v>
      </c>
      <c r="X13" s="19">
        <v>294</v>
      </c>
      <c r="Y13" s="19">
        <v>377</v>
      </c>
      <c r="Z13" s="19">
        <v>408</v>
      </c>
      <c r="AA13" s="19">
        <v>415</v>
      </c>
      <c r="AB13" s="19">
        <v>342</v>
      </c>
      <c r="AC13" s="19">
        <v>327</v>
      </c>
      <c r="AD13" s="19">
        <v>319</v>
      </c>
      <c r="AE13" s="19">
        <v>338</v>
      </c>
      <c r="AF13" s="19">
        <v>306</v>
      </c>
      <c r="AG13" s="19">
        <v>322</v>
      </c>
      <c r="AH13" s="19">
        <v>285</v>
      </c>
      <c r="AI13" s="19">
        <v>336</v>
      </c>
      <c r="AJ13" s="19">
        <v>322</v>
      </c>
      <c r="AK13" s="19">
        <v>303</v>
      </c>
      <c r="AL13" s="19">
        <v>296</v>
      </c>
      <c r="AM13" s="19">
        <v>346</v>
      </c>
      <c r="AN13" s="19">
        <f>35+46+261</f>
        <v>342</v>
      </c>
      <c r="AO13" s="19">
        <v>218</v>
      </c>
      <c r="AP13" s="19">
        <v>255</v>
      </c>
      <c r="AQ13" s="19">
        <v>260</v>
      </c>
      <c r="AR13" s="19">
        <v>265</v>
      </c>
      <c r="AS13" s="19">
        <v>297</v>
      </c>
      <c r="AT13" s="19">
        <v>244</v>
      </c>
      <c r="AU13" s="19">
        <v>281</v>
      </c>
      <c r="AV13" s="19">
        <f>29+42+223</f>
        <v>294</v>
      </c>
      <c r="AW13" s="19">
        <v>309</v>
      </c>
      <c r="AX13" s="19">
        <v>396</v>
      </c>
      <c r="AY13" s="19">
        <v>347</v>
      </c>
      <c r="AZ13" s="19">
        <v>415</v>
      </c>
      <c r="BA13" s="19">
        <v>338</v>
      </c>
      <c r="BB13" s="19">
        <v>172</v>
      </c>
    </row>
    <row r="14" spans="1:54" ht="12.75">
      <c r="A14" s="4">
        <v>6</v>
      </c>
      <c r="B14" s="5">
        <v>55</v>
      </c>
      <c r="C14" s="5">
        <v>65</v>
      </c>
      <c r="D14" s="5">
        <v>105</v>
      </c>
      <c r="E14" s="5">
        <v>103</v>
      </c>
      <c r="F14" s="46">
        <v>111</v>
      </c>
      <c r="G14" s="6">
        <v>43</v>
      </c>
      <c r="H14" s="19">
        <v>95</v>
      </c>
      <c r="I14" s="19">
        <v>76</v>
      </c>
      <c r="J14" s="19">
        <v>89</v>
      </c>
      <c r="K14" s="19">
        <v>85</v>
      </c>
      <c r="L14" s="19">
        <v>96</v>
      </c>
      <c r="M14" s="19">
        <v>100</v>
      </c>
      <c r="N14" s="19">
        <v>124</v>
      </c>
      <c r="O14" s="19">
        <v>79</v>
      </c>
      <c r="P14" s="19">
        <f>8+19+8+23+21+26</f>
        <v>105</v>
      </c>
      <c r="Q14" s="19">
        <v>101</v>
      </c>
      <c r="R14" s="19">
        <v>107</v>
      </c>
      <c r="S14" s="19">
        <v>97</v>
      </c>
      <c r="T14" s="19">
        <v>144</v>
      </c>
      <c r="U14" s="19">
        <v>98</v>
      </c>
      <c r="V14" s="19">
        <v>79</v>
      </c>
      <c r="W14" s="19">
        <v>90</v>
      </c>
      <c r="X14" s="19">
        <v>98</v>
      </c>
      <c r="Y14" s="19">
        <v>164</v>
      </c>
      <c r="Z14" s="19">
        <v>125</v>
      </c>
      <c r="AA14" s="19">
        <v>120</v>
      </c>
      <c r="AB14" s="19">
        <v>93</v>
      </c>
      <c r="AC14" s="19">
        <v>95</v>
      </c>
      <c r="AD14" s="19">
        <v>112</v>
      </c>
      <c r="AE14" s="19">
        <v>96</v>
      </c>
      <c r="AF14" s="19">
        <v>78</v>
      </c>
      <c r="AG14" s="19">
        <v>114</v>
      </c>
      <c r="AH14" s="19">
        <v>94</v>
      </c>
      <c r="AI14" s="19">
        <v>70</v>
      </c>
      <c r="AJ14" s="19">
        <v>78</v>
      </c>
      <c r="AK14" s="19">
        <v>68</v>
      </c>
      <c r="AL14" s="19">
        <v>90</v>
      </c>
      <c r="AM14" s="19">
        <v>116</v>
      </c>
      <c r="AN14" s="19">
        <f>10+14+9+28+24+24</f>
        <v>109</v>
      </c>
      <c r="AO14" s="19">
        <v>65</v>
      </c>
      <c r="AP14" s="19">
        <v>97</v>
      </c>
      <c r="AQ14" s="19">
        <v>82</v>
      </c>
      <c r="AR14" s="19">
        <v>68</v>
      </c>
      <c r="AS14" s="19">
        <v>94</v>
      </c>
      <c r="AT14" s="19">
        <v>78</v>
      </c>
      <c r="AU14" s="19">
        <v>81</v>
      </c>
      <c r="AV14" s="19">
        <f>4+11+4+23+13+13</f>
        <v>68</v>
      </c>
      <c r="AW14" s="19">
        <v>88</v>
      </c>
      <c r="AX14" s="19">
        <v>100</v>
      </c>
      <c r="AY14" s="19">
        <v>97</v>
      </c>
      <c r="AZ14" s="19">
        <v>124</v>
      </c>
      <c r="BA14" s="19">
        <v>114</v>
      </c>
      <c r="BB14" s="19">
        <v>69</v>
      </c>
    </row>
    <row r="15" spans="1:54" ht="12.75">
      <c r="A15" s="4">
        <v>7</v>
      </c>
      <c r="B15" s="5">
        <v>88</v>
      </c>
      <c r="C15" s="5">
        <v>72</v>
      </c>
      <c r="D15" s="5">
        <v>122</v>
      </c>
      <c r="E15" s="5">
        <v>87</v>
      </c>
      <c r="F15" s="46">
        <v>112</v>
      </c>
      <c r="G15" s="6">
        <v>74</v>
      </c>
      <c r="H15" s="19">
        <v>127</v>
      </c>
      <c r="I15" s="19">
        <v>113</v>
      </c>
      <c r="J15" s="19">
        <v>101</v>
      </c>
      <c r="K15" s="19">
        <v>105</v>
      </c>
      <c r="L15" s="19">
        <v>126</v>
      </c>
      <c r="M15" s="19">
        <v>115</v>
      </c>
      <c r="N15" s="19">
        <v>153</v>
      </c>
      <c r="O15" s="19">
        <v>111</v>
      </c>
      <c r="P15" s="19">
        <f>105+26</f>
        <v>131</v>
      </c>
      <c r="Q15" s="19">
        <v>115</v>
      </c>
      <c r="R15" s="19">
        <v>131</v>
      </c>
      <c r="S15" s="19">
        <v>115</v>
      </c>
      <c r="T15" s="19">
        <v>125</v>
      </c>
      <c r="U15" s="19">
        <v>96</v>
      </c>
      <c r="V15" s="19">
        <v>112</v>
      </c>
      <c r="W15" s="19">
        <v>111</v>
      </c>
      <c r="X15" s="19">
        <v>116</v>
      </c>
      <c r="Y15" s="19">
        <v>127</v>
      </c>
      <c r="Z15" s="19">
        <v>136</v>
      </c>
      <c r="AA15" s="19">
        <v>150</v>
      </c>
      <c r="AB15" s="19">
        <v>142</v>
      </c>
      <c r="AC15" s="19">
        <v>141</v>
      </c>
      <c r="AD15" s="19">
        <v>114</v>
      </c>
      <c r="AE15" s="19">
        <v>120</v>
      </c>
      <c r="AF15" s="19">
        <v>83</v>
      </c>
      <c r="AG15" s="19">
        <v>123</v>
      </c>
      <c r="AH15" s="19">
        <v>120</v>
      </c>
      <c r="AI15" s="19">
        <v>85</v>
      </c>
      <c r="AJ15" s="19">
        <v>98</v>
      </c>
      <c r="AK15" s="19">
        <v>110</v>
      </c>
      <c r="AL15" s="19">
        <v>101</v>
      </c>
      <c r="AM15" s="19">
        <v>144</v>
      </c>
      <c r="AN15" s="19">
        <f>90+22</f>
        <v>112</v>
      </c>
      <c r="AO15" s="19">
        <v>93</v>
      </c>
      <c r="AP15" s="19">
        <v>110</v>
      </c>
      <c r="AQ15" s="19">
        <v>114</v>
      </c>
      <c r="AR15" s="19">
        <v>117</v>
      </c>
      <c r="AS15" s="19">
        <v>117</v>
      </c>
      <c r="AT15" s="19">
        <v>90</v>
      </c>
      <c r="AU15" s="19">
        <v>100</v>
      </c>
      <c r="AV15" s="19">
        <f>93+20</f>
        <v>113</v>
      </c>
      <c r="AW15" s="19">
        <v>119</v>
      </c>
      <c r="AX15" s="19">
        <v>155</v>
      </c>
      <c r="AY15" s="19">
        <v>148</v>
      </c>
      <c r="AZ15" s="19">
        <v>196</v>
      </c>
      <c r="BA15" s="19">
        <v>163</v>
      </c>
      <c r="BB15" s="19">
        <v>51</v>
      </c>
    </row>
    <row r="16" spans="1:54" ht="12.75">
      <c r="A16" s="4">
        <v>8</v>
      </c>
      <c r="B16" s="5">
        <v>1426</v>
      </c>
      <c r="C16" s="5">
        <v>2009</v>
      </c>
      <c r="D16" s="5">
        <v>1922</v>
      </c>
      <c r="E16" s="5">
        <v>1658</v>
      </c>
      <c r="F16" s="46">
        <v>1731</v>
      </c>
      <c r="G16" s="6">
        <v>1011</v>
      </c>
      <c r="H16" s="19">
        <v>1634</v>
      </c>
      <c r="I16" s="19">
        <v>1566</v>
      </c>
      <c r="J16" s="19">
        <v>1559</v>
      </c>
      <c r="K16" s="19">
        <v>1544</v>
      </c>
      <c r="L16" s="19">
        <v>1738</v>
      </c>
      <c r="M16" s="19">
        <v>1837</v>
      </c>
      <c r="N16" s="19">
        <v>2101</v>
      </c>
      <c r="O16" s="19">
        <v>1312</v>
      </c>
      <c r="P16" s="19">
        <f>71+302+249+464+364+91+138</f>
        <v>1679</v>
      </c>
      <c r="Q16" s="19">
        <v>1655</v>
      </c>
      <c r="R16" s="19">
        <v>1832</v>
      </c>
      <c r="S16" s="19">
        <v>1643</v>
      </c>
      <c r="T16" s="19">
        <v>1974</v>
      </c>
      <c r="U16" s="19">
        <v>1899</v>
      </c>
      <c r="V16" s="19">
        <v>1798</v>
      </c>
      <c r="W16" s="19">
        <v>1736</v>
      </c>
      <c r="X16" s="19">
        <v>1766</v>
      </c>
      <c r="Y16" s="19">
        <v>1991</v>
      </c>
      <c r="Z16" s="19">
        <v>2350</v>
      </c>
      <c r="AA16" s="19">
        <v>2290</v>
      </c>
      <c r="AB16" s="19">
        <v>1925</v>
      </c>
      <c r="AC16" s="19">
        <v>2131</v>
      </c>
      <c r="AD16" s="19">
        <v>2802</v>
      </c>
      <c r="AE16" s="19">
        <v>2143</v>
      </c>
      <c r="AF16" s="19">
        <v>1523</v>
      </c>
      <c r="AG16" s="19">
        <v>1857</v>
      </c>
      <c r="AH16" s="19">
        <v>1714</v>
      </c>
      <c r="AI16" s="19">
        <v>1564</v>
      </c>
      <c r="AJ16" s="19">
        <v>1597</v>
      </c>
      <c r="AK16" s="19">
        <v>1692</v>
      </c>
      <c r="AL16" s="19">
        <v>2047</v>
      </c>
      <c r="AM16" s="19">
        <v>2311</v>
      </c>
      <c r="AN16" s="19">
        <f>104+504+367+693+481+113+141</f>
        <v>2403</v>
      </c>
      <c r="AO16" s="19">
        <v>1811</v>
      </c>
      <c r="AP16" s="19">
        <v>1629</v>
      </c>
      <c r="AQ16" s="19">
        <v>1835</v>
      </c>
      <c r="AR16" s="19">
        <v>1894</v>
      </c>
      <c r="AS16" s="19">
        <v>1920</v>
      </c>
      <c r="AT16" s="19">
        <v>1584</v>
      </c>
      <c r="AU16" s="19">
        <v>1721</v>
      </c>
      <c r="AV16" s="19">
        <f>102+315+266+546+356+65+138</f>
        <v>1788</v>
      </c>
      <c r="AW16" s="19">
        <v>1731</v>
      </c>
      <c r="AX16" s="19">
        <v>2181</v>
      </c>
      <c r="AY16" s="19">
        <v>2034</v>
      </c>
      <c r="AZ16" s="19">
        <v>2524</v>
      </c>
      <c r="BA16" s="19">
        <v>2488</v>
      </c>
      <c r="BB16" s="19">
        <v>1336</v>
      </c>
    </row>
    <row r="17" spans="1:54" ht="12.75">
      <c r="A17" s="4">
        <v>9</v>
      </c>
      <c r="B17" s="5">
        <v>128</v>
      </c>
      <c r="C17" s="5">
        <v>131</v>
      </c>
      <c r="D17" s="5">
        <v>249</v>
      </c>
      <c r="E17" s="5">
        <v>240</v>
      </c>
      <c r="F17" s="46">
        <v>225</v>
      </c>
      <c r="G17" s="6">
        <v>136</v>
      </c>
      <c r="H17" s="19">
        <v>229</v>
      </c>
      <c r="I17" s="19">
        <v>202</v>
      </c>
      <c r="J17" s="19">
        <v>202</v>
      </c>
      <c r="K17" s="19">
        <v>191</v>
      </c>
      <c r="L17" s="19">
        <v>214</v>
      </c>
      <c r="M17" s="19">
        <v>243</v>
      </c>
      <c r="N17" s="19">
        <v>294</v>
      </c>
      <c r="O17" s="19">
        <v>134</v>
      </c>
      <c r="P17" s="19">
        <f>198+26</f>
        <v>224</v>
      </c>
      <c r="Q17" s="19">
        <v>222</v>
      </c>
      <c r="R17" s="19">
        <v>258</v>
      </c>
      <c r="S17" s="19">
        <v>248</v>
      </c>
      <c r="T17" s="19">
        <v>270</v>
      </c>
      <c r="U17" s="19">
        <v>249</v>
      </c>
      <c r="V17" s="19">
        <v>208</v>
      </c>
      <c r="W17" s="19">
        <v>230</v>
      </c>
      <c r="X17" s="19">
        <v>279</v>
      </c>
      <c r="Y17" s="19">
        <v>241</v>
      </c>
      <c r="Z17" s="19">
        <v>306</v>
      </c>
      <c r="AA17" s="19">
        <v>315</v>
      </c>
      <c r="AB17" s="19">
        <v>261</v>
      </c>
      <c r="AC17" s="19">
        <v>292</v>
      </c>
      <c r="AD17" s="19">
        <v>289</v>
      </c>
      <c r="AE17" s="19">
        <v>271</v>
      </c>
      <c r="AF17" s="19">
        <v>200</v>
      </c>
      <c r="AG17" s="19">
        <v>260</v>
      </c>
      <c r="AH17" s="19">
        <v>238</v>
      </c>
      <c r="AI17" s="19">
        <v>207</v>
      </c>
      <c r="AJ17" s="19">
        <v>210</v>
      </c>
      <c r="AK17" s="19">
        <v>212</v>
      </c>
      <c r="AL17" s="19">
        <v>238</v>
      </c>
      <c r="AM17" s="19">
        <v>266</v>
      </c>
      <c r="AN17" s="19">
        <f>221+43</f>
        <v>264</v>
      </c>
      <c r="AO17" s="19">
        <v>169</v>
      </c>
      <c r="AP17" s="19">
        <v>216</v>
      </c>
      <c r="AQ17" s="19">
        <v>208</v>
      </c>
      <c r="AR17" s="19">
        <v>220</v>
      </c>
      <c r="AS17" s="19">
        <v>246</v>
      </c>
      <c r="AT17" s="19">
        <v>184</v>
      </c>
      <c r="AU17" s="19">
        <v>215</v>
      </c>
      <c r="AV17" s="19">
        <f>163+28</f>
        <v>191</v>
      </c>
      <c r="AW17" s="19">
        <v>206</v>
      </c>
      <c r="AX17" s="19">
        <v>261</v>
      </c>
      <c r="AY17" s="19">
        <v>237</v>
      </c>
      <c r="AZ17" s="19">
        <v>318</v>
      </c>
      <c r="BA17" s="19">
        <v>295</v>
      </c>
      <c r="BB17" s="19">
        <v>137</v>
      </c>
    </row>
    <row r="18" spans="1:54" ht="12.75">
      <c r="A18" s="4">
        <v>10</v>
      </c>
      <c r="B18" s="5">
        <v>389</v>
      </c>
      <c r="C18" s="5">
        <v>436</v>
      </c>
      <c r="D18" s="5">
        <v>519</v>
      </c>
      <c r="E18" s="5">
        <v>485</v>
      </c>
      <c r="F18" s="46">
        <v>547</v>
      </c>
      <c r="G18" s="6">
        <v>331</v>
      </c>
      <c r="H18" s="19">
        <v>465</v>
      </c>
      <c r="I18" s="19">
        <v>434</v>
      </c>
      <c r="J18" s="19">
        <v>467</v>
      </c>
      <c r="K18" s="19">
        <v>371</v>
      </c>
      <c r="L18" s="19">
        <v>527</v>
      </c>
      <c r="M18" s="19">
        <v>609</v>
      </c>
      <c r="N18" s="19">
        <v>696</v>
      </c>
      <c r="O18" s="19">
        <v>377</v>
      </c>
      <c r="P18" s="19">
        <f>124+32+360</f>
        <v>516</v>
      </c>
      <c r="Q18" s="19">
        <v>501</v>
      </c>
      <c r="R18" s="19">
        <v>600</v>
      </c>
      <c r="S18" s="19">
        <v>490</v>
      </c>
      <c r="T18" s="19">
        <v>627</v>
      </c>
      <c r="U18" s="19">
        <v>636</v>
      </c>
      <c r="V18" s="19">
        <v>736</v>
      </c>
      <c r="W18" s="19">
        <v>550</v>
      </c>
      <c r="X18" s="19">
        <v>592</v>
      </c>
      <c r="Y18" s="19">
        <v>625</v>
      </c>
      <c r="Z18" s="19">
        <v>682</v>
      </c>
      <c r="AA18" s="19">
        <v>724</v>
      </c>
      <c r="AB18" s="19">
        <v>595</v>
      </c>
      <c r="AC18" s="19">
        <v>556</v>
      </c>
      <c r="AD18" s="19">
        <v>551</v>
      </c>
      <c r="AE18" s="19">
        <v>592</v>
      </c>
      <c r="AF18" s="19">
        <v>461</v>
      </c>
      <c r="AG18" s="19">
        <v>624</v>
      </c>
      <c r="AH18" s="19">
        <v>551</v>
      </c>
      <c r="AI18" s="19">
        <v>466</v>
      </c>
      <c r="AJ18" s="19">
        <v>509</v>
      </c>
      <c r="AK18" s="19">
        <v>541</v>
      </c>
      <c r="AL18" s="19">
        <v>586</v>
      </c>
      <c r="AM18" s="19">
        <v>698</v>
      </c>
      <c r="AN18" s="19">
        <f>131+26+392</f>
        <v>549</v>
      </c>
      <c r="AO18" s="19">
        <v>402</v>
      </c>
      <c r="AP18" s="19">
        <v>469</v>
      </c>
      <c r="AQ18" s="19">
        <v>540</v>
      </c>
      <c r="AR18" s="19">
        <v>441</v>
      </c>
      <c r="AS18" s="19">
        <v>518</v>
      </c>
      <c r="AT18" s="19">
        <v>393</v>
      </c>
      <c r="AU18" s="19">
        <v>467</v>
      </c>
      <c r="AV18" s="19">
        <f>456+1+19</f>
        <v>476</v>
      </c>
      <c r="AW18" s="19">
        <v>524</v>
      </c>
      <c r="AX18" s="19">
        <v>639</v>
      </c>
      <c r="AY18" s="19">
        <v>590</v>
      </c>
      <c r="AZ18" s="19">
        <v>697</v>
      </c>
      <c r="BA18" s="19">
        <v>707</v>
      </c>
      <c r="BB18" s="19">
        <v>396</v>
      </c>
    </row>
    <row r="19" spans="1:54" ht="12.75">
      <c r="A19" s="4">
        <v>11</v>
      </c>
      <c r="B19" s="5">
        <v>536</v>
      </c>
      <c r="C19" s="5">
        <v>674</v>
      </c>
      <c r="D19" s="5">
        <v>830</v>
      </c>
      <c r="E19" s="5">
        <v>724</v>
      </c>
      <c r="F19" s="46">
        <v>655</v>
      </c>
      <c r="G19" s="6">
        <v>440</v>
      </c>
      <c r="H19" s="19">
        <v>709</v>
      </c>
      <c r="I19" s="19">
        <v>617</v>
      </c>
      <c r="J19" s="19">
        <v>680</v>
      </c>
      <c r="K19" s="19">
        <v>662</v>
      </c>
      <c r="L19" s="19">
        <v>736</v>
      </c>
      <c r="M19" s="19">
        <v>794</v>
      </c>
      <c r="N19" s="19">
        <v>936</v>
      </c>
      <c r="O19" s="19">
        <v>559</v>
      </c>
      <c r="P19" s="19">
        <f>440+273+92</f>
        <v>805</v>
      </c>
      <c r="Q19" s="19">
        <v>698</v>
      </c>
      <c r="R19" s="19">
        <v>742</v>
      </c>
      <c r="S19" s="19">
        <v>664</v>
      </c>
      <c r="T19" s="19">
        <v>970</v>
      </c>
      <c r="U19" s="19">
        <v>830</v>
      </c>
      <c r="V19" s="19">
        <v>751</v>
      </c>
      <c r="W19" s="19">
        <v>830</v>
      </c>
      <c r="X19" s="19">
        <v>772</v>
      </c>
      <c r="Y19" s="19">
        <v>882</v>
      </c>
      <c r="Z19" s="19">
        <v>928</v>
      </c>
      <c r="AA19" s="19">
        <v>942</v>
      </c>
      <c r="AB19" s="19">
        <v>782</v>
      </c>
      <c r="AC19" s="19">
        <v>923</v>
      </c>
      <c r="AD19" s="19">
        <v>730</v>
      </c>
      <c r="AE19" s="19">
        <v>786</v>
      </c>
      <c r="AF19" s="19">
        <v>732</v>
      </c>
      <c r="AG19" s="19">
        <v>859</v>
      </c>
      <c r="AH19" s="19">
        <v>691</v>
      </c>
      <c r="AI19" s="19">
        <v>659</v>
      </c>
      <c r="AJ19" s="19">
        <v>802</v>
      </c>
      <c r="AK19" s="19">
        <v>718</v>
      </c>
      <c r="AL19" s="19">
        <v>747</v>
      </c>
      <c r="AM19" s="19">
        <v>764</v>
      </c>
      <c r="AN19" s="19">
        <f>415+325+102</f>
        <v>842</v>
      </c>
      <c r="AO19" s="19">
        <v>524</v>
      </c>
      <c r="AP19" s="19">
        <v>701</v>
      </c>
      <c r="AQ19" s="19">
        <v>702</v>
      </c>
      <c r="AR19" s="19">
        <v>740</v>
      </c>
      <c r="AS19" s="19">
        <v>740</v>
      </c>
      <c r="AT19" s="19">
        <v>731</v>
      </c>
      <c r="AU19" s="19">
        <v>580</v>
      </c>
      <c r="AV19" s="19">
        <f>322+304+98</f>
        <v>724</v>
      </c>
      <c r="AW19" s="19">
        <v>797</v>
      </c>
      <c r="AX19" s="19">
        <v>804</v>
      </c>
      <c r="AY19" s="19">
        <v>808</v>
      </c>
      <c r="AZ19" s="19">
        <v>1004</v>
      </c>
      <c r="BA19" s="19">
        <v>962</v>
      </c>
      <c r="BB19" s="19">
        <v>445</v>
      </c>
    </row>
    <row r="20" spans="1:54" ht="12.75">
      <c r="A20" s="4">
        <v>12</v>
      </c>
      <c r="B20" s="5">
        <v>1814</v>
      </c>
      <c r="C20" s="5">
        <v>2028</v>
      </c>
      <c r="D20" s="5">
        <v>2585</v>
      </c>
      <c r="E20" s="5">
        <v>2343</v>
      </c>
      <c r="F20" s="46">
        <v>2351</v>
      </c>
      <c r="G20" s="6">
        <v>1612</v>
      </c>
      <c r="H20" s="19">
        <v>2541</v>
      </c>
      <c r="I20" s="19">
        <v>2144</v>
      </c>
      <c r="J20" s="19">
        <v>2375</v>
      </c>
      <c r="K20" s="19">
        <v>2285</v>
      </c>
      <c r="L20" s="19">
        <v>2705</v>
      </c>
      <c r="M20" s="19">
        <v>2892</v>
      </c>
      <c r="N20" s="19">
        <v>3538</v>
      </c>
      <c r="O20" s="19">
        <v>2412</v>
      </c>
      <c r="P20" s="19">
        <f>1571+369+718+540</f>
        <v>3198</v>
      </c>
      <c r="Q20" s="19">
        <v>3139</v>
      </c>
      <c r="R20" s="19">
        <v>3138</v>
      </c>
      <c r="S20" s="19">
        <v>2918</v>
      </c>
      <c r="T20" s="19">
        <v>3581</v>
      </c>
      <c r="U20" s="19">
        <v>3275</v>
      </c>
      <c r="V20" s="19">
        <v>2885</v>
      </c>
      <c r="W20" s="19">
        <v>3274</v>
      </c>
      <c r="X20" s="19">
        <v>2861</v>
      </c>
      <c r="Y20" s="19">
        <v>3405</v>
      </c>
      <c r="Z20" s="19">
        <v>3453</v>
      </c>
      <c r="AA20" s="19">
        <v>3736</v>
      </c>
      <c r="AB20" s="19">
        <v>3085</v>
      </c>
      <c r="AC20" s="19">
        <v>3735</v>
      </c>
      <c r="AD20" s="19">
        <v>2957</v>
      </c>
      <c r="AE20" s="19">
        <v>3236</v>
      </c>
      <c r="AF20" s="19">
        <v>2898</v>
      </c>
      <c r="AG20" s="19">
        <v>3305</v>
      </c>
      <c r="AH20" s="19">
        <v>2636</v>
      </c>
      <c r="AI20" s="19">
        <v>2826</v>
      </c>
      <c r="AJ20" s="19">
        <v>3040</v>
      </c>
      <c r="AK20" s="19">
        <v>2848</v>
      </c>
      <c r="AL20" s="19">
        <v>2916</v>
      </c>
      <c r="AM20" s="19">
        <v>3359</v>
      </c>
      <c r="AN20" s="19">
        <f>1682+429+642+659</f>
        <v>3412</v>
      </c>
      <c r="AO20" s="19">
        <v>2231</v>
      </c>
      <c r="AP20" s="19">
        <v>2796</v>
      </c>
      <c r="AQ20" s="19">
        <v>2748</v>
      </c>
      <c r="AR20" s="19">
        <v>3064</v>
      </c>
      <c r="AS20" s="19">
        <v>2957</v>
      </c>
      <c r="AT20" s="19">
        <v>3047</v>
      </c>
      <c r="AU20" s="19">
        <v>2412</v>
      </c>
      <c r="AV20" s="19">
        <f>1490+343+657+507</f>
        <v>2997</v>
      </c>
      <c r="AW20" s="19">
        <v>3000</v>
      </c>
      <c r="AX20" s="19">
        <v>3408</v>
      </c>
      <c r="AY20" s="19">
        <v>3257</v>
      </c>
      <c r="AZ20" s="19">
        <v>4052</v>
      </c>
      <c r="BA20" s="19">
        <v>3582</v>
      </c>
      <c r="BB20" s="19">
        <v>1782</v>
      </c>
    </row>
    <row r="21" spans="1:54" ht="12.75">
      <c r="A21" s="4">
        <v>13</v>
      </c>
      <c r="B21" s="5">
        <v>448</v>
      </c>
      <c r="C21" s="5">
        <v>493</v>
      </c>
      <c r="D21" s="5">
        <v>596</v>
      </c>
      <c r="E21" s="5">
        <v>537</v>
      </c>
      <c r="F21" s="46">
        <v>523</v>
      </c>
      <c r="G21" s="6">
        <v>413</v>
      </c>
      <c r="H21" s="19">
        <v>632</v>
      </c>
      <c r="I21" s="19">
        <v>522</v>
      </c>
      <c r="J21" s="19">
        <v>513</v>
      </c>
      <c r="K21" s="19">
        <v>521</v>
      </c>
      <c r="L21" s="19">
        <v>686</v>
      </c>
      <c r="M21" s="19">
        <v>991</v>
      </c>
      <c r="N21" s="19">
        <v>1443</v>
      </c>
      <c r="O21" s="19">
        <v>540</v>
      </c>
      <c r="P21" s="19">
        <f>254+338+91</f>
        <v>683</v>
      </c>
      <c r="Q21" s="19">
        <v>648</v>
      </c>
      <c r="R21" s="19">
        <v>621</v>
      </c>
      <c r="S21" s="19">
        <v>579</v>
      </c>
      <c r="T21" s="19">
        <v>799</v>
      </c>
      <c r="U21" s="19">
        <v>709</v>
      </c>
      <c r="V21" s="19">
        <v>684</v>
      </c>
      <c r="W21" s="19">
        <v>691</v>
      </c>
      <c r="X21" s="19">
        <v>646</v>
      </c>
      <c r="Y21" s="19">
        <v>725</v>
      </c>
      <c r="Z21" s="19">
        <v>743</v>
      </c>
      <c r="AA21" s="19">
        <v>765</v>
      </c>
      <c r="AB21" s="19">
        <v>600</v>
      </c>
      <c r="AC21" s="19">
        <v>711</v>
      </c>
      <c r="AD21" s="19">
        <v>549</v>
      </c>
      <c r="AE21" s="19">
        <v>838</v>
      </c>
      <c r="AF21" s="19">
        <v>640</v>
      </c>
      <c r="AG21" s="19">
        <v>733</v>
      </c>
      <c r="AH21" s="19">
        <v>539</v>
      </c>
      <c r="AI21" s="19">
        <v>537</v>
      </c>
      <c r="AJ21" s="19">
        <v>566</v>
      </c>
      <c r="AK21" s="19">
        <v>614</v>
      </c>
      <c r="AL21" s="19">
        <v>609</v>
      </c>
      <c r="AM21" s="19">
        <v>720</v>
      </c>
      <c r="AN21" s="19">
        <f>231+351+88</f>
        <v>670</v>
      </c>
      <c r="AO21" s="19">
        <v>454</v>
      </c>
      <c r="AP21" s="19">
        <v>530</v>
      </c>
      <c r="AQ21" s="19">
        <v>546</v>
      </c>
      <c r="AR21" s="19">
        <v>624</v>
      </c>
      <c r="AS21" s="19">
        <v>593</v>
      </c>
      <c r="AT21" s="19">
        <v>605</v>
      </c>
      <c r="AU21" s="19">
        <v>510</v>
      </c>
      <c r="AV21" s="19">
        <f>192+304+73</f>
        <v>569</v>
      </c>
      <c r="AW21" s="19">
        <v>583</v>
      </c>
      <c r="AX21" s="19">
        <v>705</v>
      </c>
      <c r="AY21" s="19">
        <v>698</v>
      </c>
      <c r="AZ21" s="19">
        <v>864</v>
      </c>
      <c r="BA21" s="19">
        <v>737</v>
      </c>
      <c r="BB21" s="19">
        <v>361</v>
      </c>
    </row>
    <row r="22" spans="1:54" ht="12.75">
      <c r="A22" s="4">
        <v>14</v>
      </c>
      <c r="B22" s="5">
        <v>592</v>
      </c>
      <c r="C22" s="5">
        <v>593</v>
      </c>
      <c r="D22" s="5">
        <v>979</v>
      </c>
      <c r="E22" s="5">
        <v>951</v>
      </c>
      <c r="F22" s="46">
        <v>985</v>
      </c>
      <c r="G22" s="6">
        <v>586</v>
      </c>
      <c r="H22" s="19">
        <v>988</v>
      </c>
      <c r="I22" s="19">
        <v>907</v>
      </c>
      <c r="J22" s="19">
        <v>1010</v>
      </c>
      <c r="K22" s="19">
        <v>994</v>
      </c>
      <c r="L22" s="19">
        <v>1088</v>
      </c>
      <c r="M22" s="19">
        <v>1247</v>
      </c>
      <c r="N22" s="19">
        <v>1440</v>
      </c>
      <c r="O22" s="19">
        <v>764</v>
      </c>
      <c r="P22" s="19">
        <f>466+199+280+93</f>
        <v>1038</v>
      </c>
      <c r="Q22" s="19">
        <v>1040</v>
      </c>
      <c r="R22" s="19">
        <v>1169</v>
      </c>
      <c r="S22" s="19">
        <v>991</v>
      </c>
      <c r="T22" s="19">
        <v>1211</v>
      </c>
      <c r="U22" s="19">
        <v>1159</v>
      </c>
      <c r="V22" s="19">
        <v>1088</v>
      </c>
      <c r="W22" s="19">
        <v>1050</v>
      </c>
      <c r="X22" s="19">
        <v>1051</v>
      </c>
      <c r="Y22" s="19">
        <v>1188</v>
      </c>
      <c r="Z22" s="19">
        <v>1318</v>
      </c>
      <c r="AA22" s="19">
        <v>1454</v>
      </c>
      <c r="AB22" s="19">
        <v>1008</v>
      </c>
      <c r="AC22" s="19">
        <v>1074</v>
      </c>
      <c r="AD22" s="19">
        <v>1149</v>
      </c>
      <c r="AE22" s="19">
        <v>1120</v>
      </c>
      <c r="AF22" s="19">
        <v>946</v>
      </c>
      <c r="AG22" s="19">
        <v>1227</v>
      </c>
      <c r="AH22" s="19">
        <v>1049</v>
      </c>
      <c r="AI22" s="19">
        <v>943</v>
      </c>
      <c r="AJ22" s="19">
        <v>881</v>
      </c>
      <c r="AK22" s="19">
        <v>941</v>
      </c>
      <c r="AL22" s="19">
        <v>1072</v>
      </c>
      <c r="AM22" s="19">
        <v>1354</v>
      </c>
      <c r="AN22" s="19">
        <f>550+219+357+124</f>
        <v>1250</v>
      </c>
      <c r="AO22" s="19">
        <v>809</v>
      </c>
      <c r="AP22" s="19">
        <v>915</v>
      </c>
      <c r="AQ22" s="19">
        <v>996</v>
      </c>
      <c r="AR22" s="19">
        <v>1041</v>
      </c>
      <c r="AS22" s="19">
        <v>1206</v>
      </c>
      <c r="AT22" s="19">
        <v>892</v>
      </c>
      <c r="AU22" s="19">
        <v>985</v>
      </c>
      <c r="AV22" s="19">
        <f>461+181+264+106</f>
        <v>1012</v>
      </c>
      <c r="AW22" s="19">
        <v>1077</v>
      </c>
      <c r="AX22" s="19">
        <v>1156</v>
      </c>
      <c r="AY22" s="19">
        <v>1115</v>
      </c>
      <c r="AZ22" s="19">
        <v>1385</v>
      </c>
      <c r="BA22" s="19">
        <v>1333</v>
      </c>
      <c r="BB22" s="19">
        <v>655</v>
      </c>
    </row>
    <row r="23" spans="1:54" ht="12.75">
      <c r="A23" s="4">
        <v>15</v>
      </c>
      <c r="B23" s="5">
        <v>909</v>
      </c>
      <c r="C23" s="5">
        <v>926</v>
      </c>
      <c r="D23" s="5">
        <v>1526</v>
      </c>
      <c r="E23" s="5">
        <v>1311</v>
      </c>
      <c r="F23" s="46">
        <v>1413</v>
      </c>
      <c r="G23" s="6">
        <v>797</v>
      </c>
      <c r="H23" s="19">
        <v>1360</v>
      </c>
      <c r="I23" s="19">
        <v>1349</v>
      </c>
      <c r="J23" s="19">
        <v>1415</v>
      </c>
      <c r="K23" s="19">
        <v>1257</v>
      </c>
      <c r="L23" s="19">
        <v>1598</v>
      </c>
      <c r="M23" s="19">
        <v>1649</v>
      </c>
      <c r="N23" s="19">
        <v>1872</v>
      </c>
      <c r="O23" s="19">
        <v>1045</v>
      </c>
      <c r="P23" s="19">
        <f>299+185+841</f>
        <v>1325</v>
      </c>
      <c r="Q23" s="19">
        <v>1409</v>
      </c>
      <c r="R23" s="19">
        <v>1788</v>
      </c>
      <c r="S23" s="19">
        <v>1339</v>
      </c>
      <c r="T23" s="19">
        <v>1681</v>
      </c>
      <c r="U23" s="19">
        <v>1563</v>
      </c>
      <c r="V23" s="19">
        <v>1511</v>
      </c>
      <c r="W23" s="19">
        <v>1371</v>
      </c>
      <c r="X23" s="19">
        <v>1616</v>
      </c>
      <c r="Y23" s="19">
        <v>1738</v>
      </c>
      <c r="Z23" s="19">
        <v>2062</v>
      </c>
      <c r="AA23" s="19">
        <v>2012</v>
      </c>
      <c r="AB23" s="19">
        <v>1784</v>
      </c>
      <c r="AC23" s="19">
        <v>1782</v>
      </c>
      <c r="AD23" s="19">
        <v>1697</v>
      </c>
      <c r="AE23" s="19">
        <v>1626</v>
      </c>
      <c r="AF23" s="19">
        <v>1337</v>
      </c>
      <c r="AG23" s="19">
        <v>1616</v>
      </c>
      <c r="AH23" s="19">
        <v>1528</v>
      </c>
      <c r="AI23" s="19">
        <v>1327</v>
      </c>
      <c r="AJ23" s="19">
        <v>1352</v>
      </c>
      <c r="AK23" s="19">
        <v>1413</v>
      </c>
      <c r="AL23" s="19">
        <v>1703</v>
      </c>
      <c r="AM23" s="19">
        <v>1867</v>
      </c>
      <c r="AN23" s="19">
        <f>385+217+1125</f>
        <v>1727</v>
      </c>
      <c r="AO23" s="19">
        <v>1164</v>
      </c>
      <c r="AP23" s="19">
        <v>1280</v>
      </c>
      <c r="AQ23" s="19">
        <v>1452</v>
      </c>
      <c r="AR23" s="19">
        <v>1358</v>
      </c>
      <c r="AS23" s="19">
        <v>1574</v>
      </c>
      <c r="AT23" s="19">
        <v>1290</v>
      </c>
      <c r="AU23" s="19">
        <v>1347</v>
      </c>
      <c r="AV23" s="19">
        <f>306+212+807</f>
        <v>1325</v>
      </c>
      <c r="AW23" s="19">
        <v>1342</v>
      </c>
      <c r="AX23" s="19">
        <v>1755</v>
      </c>
      <c r="AY23" s="19">
        <v>1613</v>
      </c>
      <c r="AZ23" s="19">
        <v>1928</v>
      </c>
      <c r="BA23" s="19">
        <v>1882</v>
      </c>
      <c r="BB23" s="19">
        <v>914</v>
      </c>
    </row>
    <row r="24" spans="1:54" ht="12.75">
      <c r="A24" s="4">
        <v>16</v>
      </c>
      <c r="B24" s="5">
        <v>428</v>
      </c>
      <c r="C24" s="5">
        <v>401</v>
      </c>
      <c r="D24" s="5">
        <v>680</v>
      </c>
      <c r="E24" s="5">
        <v>687</v>
      </c>
      <c r="F24" s="46">
        <v>616</v>
      </c>
      <c r="G24" s="6">
        <v>353</v>
      </c>
      <c r="H24" s="19">
        <v>592</v>
      </c>
      <c r="I24" s="19">
        <v>561</v>
      </c>
      <c r="J24" s="19">
        <v>578</v>
      </c>
      <c r="K24" s="19">
        <v>586</v>
      </c>
      <c r="L24" s="19">
        <v>672</v>
      </c>
      <c r="M24" s="19">
        <v>719</v>
      </c>
      <c r="N24" s="19">
        <v>821</v>
      </c>
      <c r="O24" s="19">
        <v>435</v>
      </c>
      <c r="P24" s="19">
        <f>173+140+276</f>
        <v>589</v>
      </c>
      <c r="Q24" s="19">
        <v>638</v>
      </c>
      <c r="R24" s="19">
        <v>688</v>
      </c>
      <c r="S24" s="19">
        <v>633</v>
      </c>
      <c r="T24" s="19">
        <v>771</v>
      </c>
      <c r="U24" s="19">
        <v>711</v>
      </c>
      <c r="V24" s="19">
        <v>639</v>
      </c>
      <c r="W24" s="19">
        <v>607</v>
      </c>
      <c r="X24" s="19">
        <v>755</v>
      </c>
      <c r="Y24" s="19">
        <v>775</v>
      </c>
      <c r="Z24" s="19">
        <v>858</v>
      </c>
      <c r="AA24" s="19">
        <v>858</v>
      </c>
      <c r="AB24" s="19">
        <v>630</v>
      </c>
      <c r="AC24" s="19">
        <v>657</v>
      </c>
      <c r="AD24" s="19">
        <v>675</v>
      </c>
      <c r="AE24" s="19">
        <v>691</v>
      </c>
      <c r="AF24" s="19">
        <v>577</v>
      </c>
      <c r="AG24" s="19">
        <v>757</v>
      </c>
      <c r="AH24" s="19">
        <v>626</v>
      </c>
      <c r="AI24" s="19">
        <v>599</v>
      </c>
      <c r="AJ24" s="19">
        <v>579</v>
      </c>
      <c r="AK24" s="19">
        <v>625</v>
      </c>
      <c r="AL24" s="19">
        <v>735</v>
      </c>
      <c r="AM24" s="19">
        <v>816</v>
      </c>
      <c r="AN24" s="19">
        <f>245+169+321</f>
        <v>735</v>
      </c>
      <c r="AO24" s="19">
        <v>506</v>
      </c>
      <c r="AP24" s="19">
        <v>567</v>
      </c>
      <c r="AQ24" s="19">
        <v>612</v>
      </c>
      <c r="AR24" s="19">
        <v>637</v>
      </c>
      <c r="AS24" s="19">
        <v>738</v>
      </c>
      <c r="AT24" s="19">
        <v>587</v>
      </c>
      <c r="AU24" s="19">
        <v>644</v>
      </c>
      <c r="AV24" s="19">
        <f>183+177+293</f>
        <v>653</v>
      </c>
      <c r="AW24" s="19">
        <v>672</v>
      </c>
      <c r="AX24" s="19">
        <v>791</v>
      </c>
      <c r="AY24" s="19">
        <v>709</v>
      </c>
      <c r="AZ24" s="19">
        <v>888</v>
      </c>
      <c r="BA24" s="19">
        <v>876</v>
      </c>
      <c r="BB24" s="19">
        <v>424</v>
      </c>
    </row>
    <row r="25" spans="1:54" ht="12.75">
      <c r="A25" s="4">
        <v>17</v>
      </c>
      <c r="B25" s="5">
        <v>433</v>
      </c>
      <c r="C25" s="5">
        <v>477</v>
      </c>
      <c r="D25" s="5">
        <v>638</v>
      </c>
      <c r="E25" s="5">
        <v>587</v>
      </c>
      <c r="F25" s="46">
        <v>625</v>
      </c>
      <c r="G25" s="6">
        <v>405</v>
      </c>
      <c r="H25" s="19">
        <v>632</v>
      </c>
      <c r="I25" s="19">
        <v>553</v>
      </c>
      <c r="J25" s="19">
        <v>592</v>
      </c>
      <c r="K25" s="19">
        <v>636</v>
      </c>
      <c r="L25" s="19">
        <v>784</v>
      </c>
      <c r="M25" s="19">
        <v>828</v>
      </c>
      <c r="N25" s="19">
        <v>801</v>
      </c>
      <c r="O25" s="19">
        <v>519</v>
      </c>
      <c r="P25" s="19">
        <f>311+375</f>
        <v>686</v>
      </c>
      <c r="Q25" s="19">
        <v>656</v>
      </c>
      <c r="R25" s="19">
        <v>679</v>
      </c>
      <c r="S25" s="19">
        <v>640</v>
      </c>
      <c r="T25" s="19">
        <v>895</v>
      </c>
      <c r="U25" s="19">
        <v>817</v>
      </c>
      <c r="V25" s="19">
        <v>658</v>
      </c>
      <c r="W25" s="19">
        <v>813</v>
      </c>
      <c r="X25" s="19">
        <v>665</v>
      </c>
      <c r="Y25" s="19">
        <v>915</v>
      </c>
      <c r="Z25" s="19">
        <v>865</v>
      </c>
      <c r="AA25" s="19">
        <v>1038</v>
      </c>
      <c r="AB25" s="19">
        <v>938</v>
      </c>
      <c r="AC25" s="19">
        <v>1061</v>
      </c>
      <c r="AD25" s="19">
        <v>755</v>
      </c>
      <c r="AE25" s="19">
        <v>780</v>
      </c>
      <c r="AF25" s="19">
        <v>636</v>
      </c>
      <c r="AG25" s="19">
        <v>692</v>
      </c>
      <c r="AH25" s="19">
        <v>663</v>
      </c>
      <c r="AI25" s="19">
        <v>720</v>
      </c>
      <c r="AJ25" s="19">
        <v>864</v>
      </c>
      <c r="AK25" s="19">
        <v>668</v>
      </c>
      <c r="AL25" s="19">
        <v>709</v>
      </c>
      <c r="AM25" s="19">
        <v>732</v>
      </c>
      <c r="AN25" s="19">
        <f>337+380</f>
        <v>717</v>
      </c>
      <c r="AO25" s="19">
        <v>483</v>
      </c>
      <c r="AP25" s="19">
        <v>612</v>
      </c>
      <c r="AQ25" s="19">
        <v>630</v>
      </c>
      <c r="AR25" s="19">
        <v>658</v>
      </c>
      <c r="AS25" s="19">
        <v>670</v>
      </c>
      <c r="AT25" s="19">
        <v>677</v>
      </c>
      <c r="AU25" s="19">
        <v>570</v>
      </c>
      <c r="AV25" s="19">
        <f>331+357</f>
        <v>688</v>
      </c>
      <c r="AW25" s="19">
        <v>664</v>
      </c>
      <c r="AX25" s="19">
        <v>755</v>
      </c>
      <c r="AY25" s="19">
        <v>722</v>
      </c>
      <c r="AZ25" s="19">
        <v>842</v>
      </c>
      <c r="BA25" s="19">
        <v>775</v>
      </c>
      <c r="BB25" s="19">
        <v>400</v>
      </c>
    </row>
    <row r="26" spans="1:54" ht="12.75">
      <c r="A26" s="4">
        <v>18</v>
      </c>
      <c r="B26" s="5">
        <v>518</v>
      </c>
      <c r="C26" s="5">
        <v>540</v>
      </c>
      <c r="D26" s="5">
        <v>638</v>
      </c>
      <c r="E26" s="5">
        <v>539</v>
      </c>
      <c r="F26" s="46">
        <v>553</v>
      </c>
      <c r="G26" s="6">
        <v>395</v>
      </c>
      <c r="H26" s="19">
        <v>622</v>
      </c>
      <c r="I26" s="19">
        <v>483</v>
      </c>
      <c r="J26" s="19">
        <v>558</v>
      </c>
      <c r="K26" s="19">
        <v>532</v>
      </c>
      <c r="L26" s="19">
        <v>659</v>
      </c>
      <c r="M26" s="19">
        <v>720</v>
      </c>
      <c r="N26" s="19">
        <v>746</v>
      </c>
      <c r="O26" s="19">
        <v>529</v>
      </c>
      <c r="P26" s="19">
        <f>324+265+138</f>
        <v>727</v>
      </c>
      <c r="Q26" s="19">
        <v>689</v>
      </c>
      <c r="R26" s="19">
        <v>691</v>
      </c>
      <c r="S26" s="19">
        <v>669</v>
      </c>
      <c r="T26" s="19">
        <v>1023</v>
      </c>
      <c r="U26" s="19">
        <v>811</v>
      </c>
      <c r="V26" s="19">
        <v>704</v>
      </c>
      <c r="W26" s="19">
        <v>744</v>
      </c>
      <c r="X26" s="19">
        <v>684</v>
      </c>
      <c r="Y26" s="19">
        <v>891</v>
      </c>
      <c r="Z26" s="19">
        <v>889</v>
      </c>
      <c r="AA26" s="19">
        <v>956</v>
      </c>
      <c r="AB26" s="19">
        <v>811</v>
      </c>
      <c r="AC26" s="19">
        <v>1020</v>
      </c>
      <c r="AD26" s="19">
        <v>756</v>
      </c>
      <c r="AE26" s="19">
        <v>798</v>
      </c>
      <c r="AF26" s="19">
        <v>665</v>
      </c>
      <c r="AG26" s="19">
        <v>772</v>
      </c>
      <c r="AH26" s="19">
        <v>653</v>
      </c>
      <c r="AI26" s="19">
        <v>622</v>
      </c>
      <c r="AJ26" s="19">
        <v>736</v>
      </c>
      <c r="AK26" s="19">
        <v>626</v>
      </c>
      <c r="AL26" s="19">
        <v>645</v>
      </c>
      <c r="AM26" s="19">
        <v>741</v>
      </c>
      <c r="AN26" s="19">
        <f>331+253+197</f>
        <v>781</v>
      </c>
      <c r="AO26" s="19">
        <v>634</v>
      </c>
      <c r="AP26" s="19">
        <v>634</v>
      </c>
      <c r="AQ26" s="19">
        <v>660</v>
      </c>
      <c r="AR26" s="19">
        <v>682</v>
      </c>
      <c r="AS26" s="19">
        <v>608</v>
      </c>
      <c r="AT26" s="19">
        <v>680</v>
      </c>
      <c r="AU26" s="19">
        <v>597</v>
      </c>
      <c r="AV26" s="19">
        <f>327+257+105</f>
        <v>689</v>
      </c>
      <c r="AW26" s="19">
        <v>712</v>
      </c>
      <c r="AX26" s="19">
        <v>877</v>
      </c>
      <c r="AY26" s="19">
        <v>781</v>
      </c>
      <c r="AZ26" s="19">
        <v>919</v>
      </c>
      <c r="BA26" s="19">
        <v>958</v>
      </c>
      <c r="BB26" s="19">
        <v>497</v>
      </c>
    </row>
    <row r="27" spans="1:54" ht="12.75">
      <c r="A27" s="4">
        <v>19</v>
      </c>
      <c r="B27" s="5">
        <v>89</v>
      </c>
      <c r="C27" s="5">
        <v>90</v>
      </c>
      <c r="D27" s="5">
        <v>108</v>
      </c>
      <c r="E27" s="5">
        <v>114</v>
      </c>
      <c r="F27" s="46">
        <v>110</v>
      </c>
      <c r="G27" s="6">
        <v>78</v>
      </c>
      <c r="H27" s="19">
        <v>125</v>
      </c>
      <c r="I27" s="19">
        <v>102</v>
      </c>
      <c r="J27" s="19">
        <v>113</v>
      </c>
      <c r="K27" s="19">
        <v>125</v>
      </c>
      <c r="L27" s="19">
        <v>177</v>
      </c>
      <c r="M27" s="19">
        <v>161</v>
      </c>
      <c r="N27" s="19">
        <v>194</v>
      </c>
      <c r="O27" s="19">
        <v>129</v>
      </c>
      <c r="P27" s="19">
        <v>148</v>
      </c>
      <c r="Q27" s="19">
        <v>126</v>
      </c>
      <c r="R27" s="19">
        <v>146</v>
      </c>
      <c r="S27" s="19">
        <v>126</v>
      </c>
      <c r="T27" s="19">
        <v>163</v>
      </c>
      <c r="U27" s="19">
        <v>165</v>
      </c>
      <c r="V27" s="19">
        <v>141</v>
      </c>
      <c r="W27" s="19">
        <v>174</v>
      </c>
      <c r="X27" s="19">
        <v>181</v>
      </c>
      <c r="Y27" s="19">
        <v>203</v>
      </c>
      <c r="Z27" s="19">
        <v>222</v>
      </c>
      <c r="AA27" s="19">
        <v>263</v>
      </c>
      <c r="AB27" s="19">
        <v>265</v>
      </c>
      <c r="AC27" s="19">
        <v>326</v>
      </c>
      <c r="AD27" s="19">
        <v>251</v>
      </c>
      <c r="AE27" s="19">
        <v>245</v>
      </c>
      <c r="AF27" s="19">
        <v>178</v>
      </c>
      <c r="AG27" s="19">
        <v>151</v>
      </c>
      <c r="AH27" s="19">
        <v>149</v>
      </c>
      <c r="AI27" s="19">
        <v>109</v>
      </c>
      <c r="AJ27" s="19">
        <v>111</v>
      </c>
      <c r="AK27" s="19">
        <v>123</v>
      </c>
      <c r="AL27" s="19">
        <v>122</v>
      </c>
      <c r="AM27" s="19">
        <v>143</v>
      </c>
      <c r="AN27" s="19">
        <v>124</v>
      </c>
      <c r="AO27" s="19">
        <v>86</v>
      </c>
      <c r="AP27" s="19">
        <v>102</v>
      </c>
      <c r="AQ27" s="19">
        <v>113</v>
      </c>
      <c r="AR27" s="19">
        <v>127</v>
      </c>
      <c r="AS27" s="19">
        <v>110</v>
      </c>
      <c r="AT27" s="19">
        <v>136</v>
      </c>
      <c r="AU27" s="19">
        <v>112</v>
      </c>
      <c r="AV27" s="19">
        <v>108</v>
      </c>
      <c r="AW27" s="19">
        <v>110</v>
      </c>
      <c r="AX27" s="19">
        <v>125</v>
      </c>
      <c r="AY27" s="19">
        <v>109</v>
      </c>
      <c r="AZ27" s="19">
        <v>155</v>
      </c>
      <c r="BA27" s="19">
        <v>144</v>
      </c>
      <c r="BB27" s="19">
        <v>67</v>
      </c>
    </row>
    <row r="28" spans="1:54" ht="12.75">
      <c r="A28" s="4">
        <v>20</v>
      </c>
      <c r="B28" s="5">
        <v>418</v>
      </c>
      <c r="C28" s="5">
        <v>461</v>
      </c>
      <c r="D28" s="5">
        <v>570</v>
      </c>
      <c r="E28" s="5">
        <v>548</v>
      </c>
      <c r="F28" s="46">
        <v>530</v>
      </c>
      <c r="G28" s="6">
        <v>353</v>
      </c>
      <c r="H28" s="19">
        <v>509</v>
      </c>
      <c r="I28" s="19">
        <v>466</v>
      </c>
      <c r="J28" s="19">
        <v>569</v>
      </c>
      <c r="K28" s="19">
        <v>533</v>
      </c>
      <c r="L28" s="19">
        <v>738</v>
      </c>
      <c r="M28" s="19">
        <v>784</v>
      </c>
      <c r="N28" s="19">
        <v>826</v>
      </c>
      <c r="O28" s="19">
        <v>504</v>
      </c>
      <c r="P28" s="19">
        <f>189+126+331</f>
        <v>646</v>
      </c>
      <c r="Q28" s="19">
        <v>655</v>
      </c>
      <c r="R28" s="19">
        <v>680</v>
      </c>
      <c r="S28" s="19">
        <v>677</v>
      </c>
      <c r="T28" s="19">
        <v>802</v>
      </c>
      <c r="U28" s="19">
        <v>794</v>
      </c>
      <c r="V28" s="19">
        <v>1144</v>
      </c>
      <c r="W28" s="19">
        <v>775</v>
      </c>
      <c r="X28" s="19">
        <v>711</v>
      </c>
      <c r="Y28" s="19">
        <v>984</v>
      </c>
      <c r="Z28" s="19">
        <v>1004</v>
      </c>
      <c r="AA28" s="19">
        <v>1087</v>
      </c>
      <c r="AB28" s="19">
        <v>816</v>
      </c>
      <c r="AC28" s="19">
        <v>1079</v>
      </c>
      <c r="AD28" s="19">
        <v>854</v>
      </c>
      <c r="AE28" s="19">
        <v>939</v>
      </c>
      <c r="AF28" s="19">
        <v>800</v>
      </c>
      <c r="AG28" s="19">
        <v>861</v>
      </c>
      <c r="AH28" s="19">
        <v>675</v>
      </c>
      <c r="AI28" s="19">
        <v>663</v>
      </c>
      <c r="AJ28" s="19">
        <v>764</v>
      </c>
      <c r="AK28" s="19">
        <v>663</v>
      </c>
      <c r="AL28" s="19">
        <v>709</v>
      </c>
      <c r="AM28" s="19">
        <v>710</v>
      </c>
      <c r="AN28" s="19">
        <f>207+149+378</f>
        <v>734</v>
      </c>
      <c r="AO28" s="19">
        <v>511</v>
      </c>
      <c r="AP28" s="19">
        <v>597</v>
      </c>
      <c r="AQ28" s="19">
        <v>564</v>
      </c>
      <c r="AR28" s="19">
        <v>653</v>
      </c>
      <c r="AS28" s="19">
        <v>632</v>
      </c>
      <c r="AT28" s="19">
        <v>679</v>
      </c>
      <c r="AU28" s="19">
        <v>534</v>
      </c>
      <c r="AV28" s="19">
        <f>153+127+337</f>
        <v>617</v>
      </c>
      <c r="AW28" s="19">
        <v>631</v>
      </c>
      <c r="AX28" s="19">
        <v>716</v>
      </c>
      <c r="AY28" s="19">
        <v>668</v>
      </c>
      <c r="AZ28" s="19">
        <v>768</v>
      </c>
      <c r="BA28" s="19">
        <v>759</v>
      </c>
      <c r="BB28" s="19">
        <v>374</v>
      </c>
    </row>
    <row r="29" spans="1:54" ht="12.75">
      <c r="A29" s="4">
        <v>21</v>
      </c>
      <c r="B29" s="5">
        <v>860</v>
      </c>
      <c r="C29" s="5">
        <v>943</v>
      </c>
      <c r="D29" s="5">
        <v>1258</v>
      </c>
      <c r="E29" s="5">
        <v>1044</v>
      </c>
      <c r="F29" s="46">
        <v>1071</v>
      </c>
      <c r="G29" s="6">
        <v>750</v>
      </c>
      <c r="H29" s="19">
        <v>1153</v>
      </c>
      <c r="I29" s="19">
        <v>1119</v>
      </c>
      <c r="J29" s="19">
        <v>1131</v>
      </c>
      <c r="K29" s="19">
        <v>1126</v>
      </c>
      <c r="L29" s="19">
        <v>1453</v>
      </c>
      <c r="M29" s="19">
        <v>1478</v>
      </c>
      <c r="N29" s="19">
        <v>1531</v>
      </c>
      <c r="O29" s="19">
        <v>1073</v>
      </c>
      <c r="P29" s="19">
        <f>82+567+708</f>
        <v>1357</v>
      </c>
      <c r="Q29" s="19">
        <v>1343</v>
      </c>
      <c r="R29" s="19">
        <v>1508</v>
      </c>
      <c r="S29" s="19">
        <v>1292</v>
      </c>
      <c r="T29" s="19">
        <v>1665</v>
      </c>
      <c r="U29" s="19">
        <v>1599</v>
      </c>
      <c r="V29" s="19">
        <v>1438</v>
      </c>
      <c r="W29" s="19">
        <v>1730</v>
      </c>
      <c r="X29" s="19">
        <v>1449</v>
      </c>
      <c r="Y29" s="19">
        <v>1868</v>
      </c>
      <c r="Z29" s="19">
        <v>2101</v>
      </c>
      <c r="AA29" s="19">
        <v>2060</v>
      </c>
      <c r="AB29" s="19">
        <v>1691</v>
      </c>
      <c r="AC29" s="19">
        <v>1866</v>
      </c>
      <c r="AD29" s="19">
        <v>1578</v>
      </c>
      <c r="AE29" s="19">
        <v>1822</v>
      </c>
      <c r="AF29" s="19">
        <v>1553</v>
      </c>
      <c r="AG29" s="19">
        <v>1519</v>
      </c>
      <c r="AH29" s="19">
        <v>1389</v>
      </c>
      <c r="AI29" s="19">
        <v>1395</v>
      </c>
      <c r="AJ29" s="19">
        <v>1579</v>
      </c>
      <c r="AK29" s="19">
        <v>1361</v>
      </c>
      <c r="AL29" s="19">
        <v>1438</v>
      </c>
      <c r="AM29" s="19">
        <v>1657</v>
      </c>
      <c r="AN29" s="19">
        <f>140+672+765</f>
        <v>1577</v>
      </c>
      <c r="AO29" s="19">
        <v>1109</v>
      </c>
      <c r="AP29" s="19">
        <v>1433</v>
      </c>
      <c r="AQ29" s="19">
        <v>1361</v>
      </c>
      <c r="AR29" s="19">
        <v>1513</v>
      </c>
      <c r="AS29" s="19">
        <v>1359</v>
      </c>
      <c r="AT29" s="19">
        <v>1387</v>
      </c>
      <c r="AU29" s="19">
        <v>1113</v>
      </c>
      <c r="AV29" s="19">
        <f>91+559+746</f>
        <v>1396</v>
      </c>
      <c r="AW29" s="19">
        <v>1400</v>
      </c>
      <c r="AX29" s="19">
        <v>1620</v>
      </c>
      <c r="AY29" s="19">
        <v>1435</v>
      </c>
      <c r="AZ29" s="19">
        <v>1764</v>
      </c>
      <c r="BA29" s="19">
        <v>1575</v>
      </c>
      <c r="BB29" s="19">
        <v>709</v>
      </c>
    </row>
    <row r="30" spans="1:54" ht="12.75">
      <c r="A30" s="4">
        <v>22</v>
      </c>
      <c r="B30" s="5">
        <v>1222</v>
      </c>
      <c r="C30" s="5">
        <v>1387</v>
      </c>
      <c r="D30" s="5">
        <v>1877</v>
      </c>
      <c r="E30" s="5">
        <v>1605</v>
      </c>
      <c r="F30" s="46">
        <v>1544</v>
      </c>
      <c r="G30" s="6">
        <v>1222</v>
      </c>
      <c r="H30" s="19">
        <v>1826</v>
      </c>
      <c r="I30" s="19">
        <v>1737</v>
      </c>
      <c r="J30" s="19">
        <v>1762</v>
      </c>
      <c r="K30" s="19">
        <v>1770</v>
      </c>
      <c r="L30" s="19">
        <v>2081</v>
      </c>
      <c r="M30" s="19">
        <v>2250</v>
      </c>
      <c r="N30" s="19">
        <v>2382</v>
      </c>
      <c r="O30" s="19">
        <v>1545</v>
      </c>
      <c r="P30" s="19">
        <f>832+514+705</f>
        <v>2051</v>
      </c>
      <c r="Q30" s="19">
        <v>1997</v>
      </c>
      <c r="R30" s="19">
        <v>2131</v>
      </c>
      <c r="S30" s="19">
        <v>1945</v>
      </c>
      <c r="T30" s="19">
        <v>2491</v>
      </c>
      <c r="U30" s="19">
        <v>2250</v>
      </c>
      <c r="V30" s="19">
        <v>1986</v>
      </c>
      <c r="W30" s="19">
        <v>2307</v>
      </c>
      <c r="X30" s="19">
        <v>1916</v>
      </c>
      <c r="Y30" s="19">
        <v>2397</v>
      </c>
      <c r="Z30" s="19">
        <v>2613</v>
      </c>
      <c r="AA30" s="19">
        <v>2876</v>
      </c>
      <c r="AB30" s="19">
        <v>2289</v>
      </c>
      <c r="AC30" s="19">
        <v>2767</v>
      </c>
      <c r="AD30" s="19">
        <v>2343</v>
      </c>
      <c r="AE30" s="19">
        <v>2322</v>
      </c>
      <c r="AF30" s="19">
        <v>1898</v>
      </c>
      <c r="AG30" s="19">
        <v>2168</v>
      </c>
      <c r="AH30" s="19">
        <v>1939</v>
      </c>
      <c r="AI30" s="19">
        <v>1955</v>
      </c>
      <c r="AJ30" s="19">
        <v>2182</v>
      </c>
      <c r="AK30" s="19">
        <v>2012</v>
      </c>
      <c r="AL30" s="19">
        <v>2014</v>
      </c>
      <c r="AM30" s="19">
        <v>2186</v>
      </c>
      <c r="AN30" s="19">
        <f>907+572+814</f>
        <v>2293</v>
      </c>
      <c r="AO30" s="19">
        <v>1553</v>
      </c>
      <c r="AP30" s="19">
        <v>1901</v>
      </c>
      <c r="AQ30" s="19">
        <v>1963</v>
      </c>
      <c r="AR30" s="19">
        <v>2245</v>
      </c>
      <c r="AS30" s="19">
        <v>2108</v>
      </c>
      <c r="AT30" s="19">
        <v>2091</v>
      </c>
      <c r="AU30" s="19">
        <v>1587</v>
      </c>
      <c r="AV30" s="19">
        <f>763+501+678</f>
        <v>1942</v>
      </c>
      <c r="AW30" s="19">
        <v>2018</v>
      </c>
      <c r="AX30" s="19">
        <v>2208</v>
      </c>
      <c r="AY30" s="19">
        <v>2054</v>
      </c>
      <c r="AZ30" s="19">
        <v>2589</v>
      </c>
      <c r="BA30" s="19">
        <v>2342</v>
      </c>
      <c r="BB30" s="19">
        <v>1058</v>
      </c>
    </row>
    <row r="31" spans="1:54" ht="12.75">
      <c r="A31" s="7">
        <v>23</v>
      </c>
      <c r="B31" s="5">
        <v>2246</v>
      </c>
      <c r="C31" s="5">
        <v>2444</v>
      </c>
      <c r="D31" s="5">
        <v>3193</v>
      </c>
      <c r="E31" s="5">
        <v>2753</v>
      </c>
      <c r="F31" s="46">
        <v>2707</v>
      </c>
      <c r="G31" s="6">
        <v>1974</v>
      </c>
      <c r="H31" s="20">
        <v>2944</v>
      </c>
      <c r="I31" s="20">
        <v>2460</v>
      </c>
      <c r="J31" s="20">
        <v>2891</v>
      </c>
      <c r="K31" s="20">
        <v>2819</v>
      </c>
      <c r="L31" s="20">
        <v>3471</v>
      </c>
      <c r="M31" s="20">
        <v>3640</v>
      </c>
      <c r="N31" s="20">
        <v>3813</v>
      </c>
      <c r="O31" s="20">
        <v>2399</v>
      </c>
      <c r="P31" s="20">
        <f>220+243+337+183+76+335+131+337+638+344+54+300</f>
        <v>3198</v>
      </c>
      <c r="Q31" s="20">
        <v>2982</v>
      </c>
      <c r="R31" s="20">
        <v>3146</v>
      </c>
      <c r="S31" s="20">
        <v>2746</v>
      </c>
      <c r="T31" s="20">
        <v>3632</v>
      </c>
      <c r="U31" s="20">
        <v>3359</v>
      </c>
      <c r="V31" s="20">
        <v>2849</v>
      </c>
      <c r="W31" s="20">
        <v>3439</v>
      </c>
      <c r="X31" s="20">
        <v>3105</v>
      </c>
      <c r="Y31" s="20">
        <v>3591</v>
      </c>
      <c r="Z31" s="20">
        <v>3789</v>
      </c>
      <c r="AA31" s="20">
        <v>4306</v>
      </c>
      <c r="AB31" s="20">
        <v>3500</v>
      </c>
      <c r="AC31" s="20">
        <v>4102</v>
      </c>
      <c r="AD31" s="20">
        <v>3522</v>
      </c>
      <c r="AE31" s="20">
        <v>3706</v>
      </c>
      <c r="AF31" s="20">
        <v>2890</v>
      </c>
      <c r="AG31" s="20">
        <v>3451</v>
      </c>
      <c r="AH31" s="20">
        <v>2896</v>
      </c>
      <c r="AI31" s="20">
        <v>3051</v>
      </c>
      <c r="AJ31" s="20">
        <v>3230</v>
      </c>
      <c r="AK31" s="20">
        <v>2899</v>
      </c>
      <c r="AL31" s="20">
        <v>2993</v>
      </c>
      <c r="AM31" s="20">
        <v>3341</v>
      </c>
      <c r="AN31" s="20">
        <v>3312</v>
      </c>
      <c r="AO31" s="20">
        <v>2262</v>
      </c>
      <c r="AP31" s="20">
        <v>2767</v>
      </c>
      <c r="AQ31" s="20">
        <v>2866</v>
      </c>
      <c r="AR31" s="20">
        <v>3282</v>
      </c>
      <c r="AS31" s="20">
        <v>2996</v>
      </c>
      <c r="AT31" s="20">
        <v>3149</v>
      </c>
      <c r="AU31" s="20">
        <v>2274</v>
      </c>
      <c r="AV31" s="20">
        <f>177+213+321+131+64+285+124+232+652+279+36+287</f>
        <v>2801</v>
      </c>
      <c r="AW31" s="20">
        <v>2832</v>
      </c>
      <c r="AX31" s="20">
        <v>3253</v>
      </c>
      <c r="AY31" s="20">
        <v>2971</v>
      </c>
      <c r="AZ31" s="20">
        <v>3852</v>
      </c>
      <c r="BA31" s="20">
        <v>3109</v>
      </c>
      <c r="BB31" s="20">
        <v>1584</v>
      </c>
    </row>
    <row r="32" spans="1:54" ht="13.5" thickBot="1">
      <c r="A32" s="10">
        <v>24</v>
      </c>
      <c r="B32" s="5">
        <v>810</v>
      </c>
      <c r="C32" s="5">
        <v>841</v>
      </c>
      <c r="D32" s="5">
        <v>1068</v>
      </c>
      <c r="E32" s="5">
        <v>940</v>
      </c>
      <c r="F32" s="46">
        <v>929</v>
      </c>
      <c r="G32" s="6">
        <v>667</v>
      </c>
      <c r="H32" s="20">
        <v>957</v>
      </c>
      <c r="I32" s="20">
        <v>793</v>
      </c>
      <c r="J32" s="20">
        <v>942</v>
      </c>
      <c r="K32" s="20">
        <v>1092</v>
      </c>
      <c r="L32" s="20">
        <v>1179</v>
      </c>
      <c r="M32" s="20">
        <v>1358</v>
      </c>
      <c r="N32" s="20">
        <v>1361</v>
      </c>
      <c r="O32" s="20">
        <v>932</v>
      </c>
      <c r="P32" s="20">
        <f>44+745+68+253+183</f>
        <v>1293</v>
      </c>
      <c r="Q32" s="20">
        <v>1265</v>
      </c>
      <c r="R32" s="20">
        <v>1356</v>
      </c>
      <c r="S32" s="20">
        <v>1218</v>
      </c>
      <c r="T32" s="20">
        <v>1646</v>
      </c>
      <c r="U32" s="20">
        <v>1514</v>
      </c>
      <c r="V32" s="20">
        <v>1288</v>
      </c>
      <c r="W32" s="20">
        <v>1586</v>
      </c>
      <c r="X32" s="20">
        <v>1442</v>
      </c>
      <c r="Y32" s="20">
        <v>1608</v>
      </c>
      <c r="Z32" s="20">
        <v>1701</v>
      </c>
      <c r="AA32" s="20">
        <v>2146</v>
      </c>
      <c r="AB32" s="20">
        <v>1568</v>
      </c>
      <c r="AC32" s="20">
        <v>1986</v>
      </c>
      <c r="AD32" s="20">
        <v>1531</v>
      </c>
      <c r="AE32" s="20">
        <v>1770</v>
      </c>
      <c r="AF32" s="20">
        <v>1406</v>
      </c>
      <c r="AG32" s="20">
        <v>1639</v>
      </c>
      <c r="AH32" s="20">
        <v>1184</v>
      </c>
      <c r="AI32" s="20">
        <v>1291</v>
      </c>
      <c r="AJ32" s="20">
        <v>1433</v>
      </c>
      <c r="AK32" s="20">
        <v>1267</v>
      </c>
      <c r="AL32" s="20">
        <v>1268</v>
      </c>
      <c r="AM32" s="20">
        <v>1305</v>
      </c>
      <c r="AN32" s="20">
        <f>49+749+45+333+222</f>
        <v>1398</v>
      </c>
      <c r="AO32" s="20">
        <v>951</v>
      </c>
      <c r="AP32" s="20">
        <v>1176</v>
      </c>
      <c r="AQ32" s="20">
        <v>1137</v>
      </c>
      <c r="AR32" s="20">
        <v>1235</v>
      </c>
      <c r="AS32" s="20">
        <v>1169</v>
      </c>
      <c r="AT32" s="20">
        <v>1260</v>
      </c>
      <c r="AU32" s="20">
        <v>1007</v>
      </c>
      <c r="AV32" s="20">
        <f>25+657+123+272+191</f>
        <v>1268</v>
      </c>
      <c r="AW32" s="20">
        <v>1187</v>
      </c>
      <c r="AX32" s="20">
        <v>1398</v>
      </c>
      <c r="AY32" s="20">
        <v>1274</v>
      </c>
      <c r="AZ32" s="20">
        <v>1604</v>
      </c>
      <c r="BA32" s="20">
        <v>1416</v>
      </c>
      <c r="BB32" s="20">
        <v>804</v>
      </c>
    </row>
    <row r="33" spans="1:54" ht="13.5" thickTop="1">
      <c r="A33" s="15" t="s">
        <v>1</v>
      </c>
      <c r="B33" s="43">
        <f aca="true" t="shared" si="0" ref="B33:G33">SUM(B8:B32)</f>
        <v>14927</v>
      </c>
      <c r="C33" s="43">
        <f t="shared" si="0"/>
        <v>16774</v>
      </c>
      <c r="D33" s="43">
        <f t="shared" si="0"/>
        <v>22077</v>
      </c>
      <c r="E33" s="43">
        <f t="shared" si="0"/>
        <v>19718</v>
      </c>
      <c r="F33" s="43">
        <f t="shared" si="0"/>
        <v>19928</v>
      </c>
      <c r="G33" s="45">
        <f t="shared" si="0"/>
        <v>13126</v>
      </c>
      <c r="H33" s="15">
        <f aca="true" t="shared" si="1" ref="H33:AF33">SUM(H8:H32)</f>
        <v>20636</v>
      </c>
      <c r="I33" s="15">
        <f t="shared" si="1"/>
        <v>18425</v>
      </c>
      <c r="J33" s="15">
        <f t="shared" si="1"/>
        <v>19700</v>
      </c>
      <c r="K33" s="15">
        <f t="shared" si="1"/>
        <v>19521</v>
      </c>
      <c r="L33" s="15">
        <f t="shared" si="1"/>
        <v>23127</v>
      </c>
      <c r="M33" s="15">
        <f t="shared" si="1"/>
        <v>24980</v>
      </c>
      <c r="N33" s="15">
        <f t="shared" si="1"/>
        <v>27837</v>
      </c>
      <c r="O33" s="15">
        <f t="shared" si="1"/>
        <v>17289</v>
      </c>
      <c r="P33" s="15">
        <f t="shared" si="1"/>
        <v>22773</v>
      </c>
      <c r="Q33" s="15">
        <f t="shared" si="1"/>
        <v>22137</v>
      </c>
      <c r="R33" s="15">
        <f t="shared" si="1"/>
        <v>23947</v>
      </c>
      <c r="S33" s="15">
        <f t="shared" si="1"/>
        <v>21327</v>
      </c>
      <c r="T33" s="15">
        <f t="shared" si="1"/>
        <v>26918</v>
      </c>
      <c r="U33" s="15">
        <f t="shared" si="1"/>
        <v>24940</v>
      </c>
      <c r="V33" s="15">
        <f t="shared" si="1"/>
        <v>22749</v>
      </c>
      <c r="W33" s="15">
        <f t="shared" si="1"/>
        <v>24265</v>
      </c>
      <c r="X33" s="15">
        <f t="shared" si="1"/>
        <v>22984</v>
      </c>
      <c r="Y33" s="15">
        <f t="shared" si="1"/>
        <v>26915</v>
      </c>
      <c r="Z33" s="15">
        <f t="shared" si="1"/>
        <v>28764</v>
      </c>
      <c r="AA33" s="15">
        <f t="shared" si="1"/>
        <v>30657</v>
      </c>
      <c r="AB33" s="15">
        <f t="shared" si="1"/>
        <v>24891</v>
      </c>
      <c r="AC33" s="15">
        <f t="shared" si="1"/>
        <v>28503</v>
      </c>
      <c r="AD33" s="15">
        <f t="shared" si="1"/>
        <v>25566</v>
      </c>
      <c r="AE33" s="15">
        <f t="shared" si="1"/>
        <v>26230</v>
      </c>
      <c r="AF33" s="15">
        <f t="shared" si="1"/>
        <v>21355</v>
      </c>
      <c r="AG33" s="15">
        <f aca="true" t="shared" si="2" ref="AG33:AP33">SUM(AG8:AG32)</f>
        <v>24871</v>
      </c>
      <c r="AH33" s="15">
        <f t="shared" si="2"/>
        <v>21313</v>
      </c>
      <c r="AI33" s="15">
        <f t="shared" si="2"/>
        <v>20973</v>
      </c>
      <c r="AJ33" s="15">
        <f t="shared" si="2"/>
        <v>22543</v>
      </c>
      <c r="AK33" s="15">
        <f t="shared" si="2"/>
        <v>21400</v>
      </c>
      <c r="AL33" s="15">
        <f t="shared" si="2"/>
        <v>22870</v>
      </c>
      <c r="AM33" s="15">
        <f t="shared" si="2"/>
        <v>25725</v>
      </c>
      <c r="AN33" s="15">
        <f t="shared" si="2"/>
        <v>25366</v>
      </c>
      <c r="AO33" s="15">
        <f t="shared" si="2"/>
        <v>17629</v>
      </c>
      <c r="AP33" s="15">
        <f t="shared" si="2"/>
        <v>20406</v>
      </c>
      <c r="AQ33" s="15">
        <f aca="true" t="shared" si="3" ref="AQ33:BB33">SUM(AQ8:AQ32)</f>
        <v>21082</v>
      </c>
      <c r="AR33" s="15">
        <f t="shared" si="3"/>
        <v>22535</v>
      </c>
      <c r="AS33" s="15">
        <f t="shared" si="3"/>
        <v>22473</v>
      </c>
      <c r="AT33" s="15">
        <f t="shared" si="3"/>
        <v>21429</v>
      </c>
      <c r="AU33" s="15">
        <f t="shared" si="3"/>
        <v>18917</v>
      </c>
      <c r="AV33" s="15">
        <f t="shared" si="3"/>
        <v>21686</v>
      </c>
      <c r="AW33" s="15">
        <f t="shared" si="3"/>
        <v>21818</v>
      </c>
      <c r="AX33" s="15">
        <f t="shared" si="3"/>
        <v>25553</v>
      </c>
      <c r="AY33" s="15">
        <f t="shared" si="3"/>
        <v>23629</v>
      </c>
      <c r="AZ33" s="15">
        <f t="shared" si="3"/>
        <v>29418</v>
      </c>
      <c r="BA33" s="15">
        <f t="shared" si="3"/>
        <v>27175</v>
      </c>
      <c r="BB33" s="15">
        <f t="shared" si="3"/>
        <v>13687</v>
      </c>
    </row>
    <row r="35" ht="12.75">
      <c r="A35" s="16" t="s">
        <v>137</v>
      </c>
    </row>
    <row r="36" ht="12.75">
      <c r="A36" s="16" t="s">
        <v>140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6"/>
  <sheetViews>
    <sheetView zoomScalePageLayoutView="0" workbookViewId="0" topLeftCell="A1">
      <selection activeCell="A36" sqref="A36"/>
    </sheetView>
  </sheetViews>
  <sheetFormatPr defaultColWidth="9.140625" defaultRowHeight="12.75"/>
  <cols>
    <col min="2" max="53" width="11.140625" style="0" customWidth="1"/>
  </cols>
  <sheetData>
    <row r="1" spans="1:5" ht="12.75">
      <c r="A1" s="16" t="s">
        <v>231</v>
      </c>
      <c r="B1" s="16"/>
      <c r="C1" s="16"/>
      <c r="D1" s="16"/>
      <c r="E1" s="16"/>
    </row>
    <row r="3" ht="12.75">
      <c r="A3" s="16" t="s">
        <v>138</v>
      </c>
    </row>
    <row r="4" ht="12.75">
      <c r="A4" s="16" t="s">
        <v>139</v>
      </c>
    </row>
    <row r="6" spans="1:53" ht="13.5" thickBot="1">
      <c r="A6" s="26" t="s">
        <v>0</v>
      </c>
      <c r="B6" s="26" t="s">
        <v>213</v>
      </c>
      <c r="C6" s="26" t="s">
        <v>212</v>
      </c>
      <c r="D6" s="26" t="s">
        <v>211</v>
      </c>
      <c r="E6" s="26" t="s">
        <v>210</v>
      </c>
      <c r="F6" s="26" t="s">
        <v>209</v>
      </c>
      <c r="G6" s="26" t="s">
        <v>208</v>
      </c>
      <c r="H6" s="26" t="s">
        <v>207</v>
      </c>
      <c r="I6" s="26" t="s">
        <v>206</v>
      </c>
      <c r="J6" s="26" t="s">
        <v>205</v>
      </c>
      <c r="K6" s="26" t="s">
        <v>204</v>
      </c>
      <c r="L6" s="26" t="s">
        <v>203</v>
      </c>
      <c r="M6" s="26" t="s">
        <v>202</v>
      </c>
      <c r="N6" s="26" t="s">
        <v>201</v>
      </c>
      <c r="O6" s="26" t="s">
        <v>200</v>
      </c>
      <c r="P6" s="26" t="s">
        <v>199</v>
      </c>
      <c r="Q6" s="26" t="s">
        <v>198</v>
      </c>
      <c r="R6" s="26" t="s">
        <v>197</v>
      </c>
      <c r="S6" s="26" t="s">
        <v>196</v>
      </c>
      <c r="T6" s="26" t="s">
        <v>195</v>
      </c>
      <c r="U6" s="26" t="s">
        <v>194</v>
      </c>
      <c r="V6" s="26" t="s">
        <v>193</v>
      </c>
      <c r="W6" s="26" t="s">
        <v>192</v>
      </c>
      <c r="X6" s="26" t="s">
        <v>191</v>
      </c>
      <c r="Y6" s="26" t="s">
        <v>190</v>
      </c>
      <c r="Z6" s="26" t="s">
        <v>188</v>
      </c>
      <c r="AA6" s="31" t="s">
        <v>189</v>
      </c>
      <c r="AB6" s="26" t="s">
        <v>187</v>
      </c>
      <c r="AC6" s="26" t="s">
        <v>186</v>
      </c>
      <c r="AD6" s="26" t="s">
        <v>185</v>
      </c>
      <c r="AE6" s="26" t="s">
        <v>184</v>
      </c>
      <c r="AF6" s="26" t="s">
        <v>183</v>
      </c>
      <c r="AG6" s="26" t="s">
        <v>182</v>
      </c>
      <c r="AH6" s="26" t="s">
        <v>181</v>
      </c>
      <c r="AI6" s="31" t="s">
        <v>180</v>
      </c>
      <c r="AJ6" s="26" t="s">
        <v>179</v>
      </c>
      <c r="AK6" s="26" t="s">
        <v>178</v>
      </c>
      <c r="AL6" s="26" t="s">
        <v>177</v>
      </c>
      <c r="AM6" s="26" t="s">
        <v>176</v>
      </c>
      <c r="AN6" s="26" t="s">
        <v>175</v>
      </c>
      <c r="AO6" s="26" t="s">
        <v>174</v>
      </c>
      <c r="AP6" s="26" t="s">
        <v>173</v>
      </c>
      <c r="AQ6" s="26" t="s">
        <v>172</v>
      </c>
      <c r="AR6" s="26" t="s">
        <v>171</v>
      </c>
      <c r="AS6" s="26" t="s">
        <v>169</v>
      </c>
      <c r="AT6" s="26" t="s">
        <v>170</v>
      </c>
      <c r="AU6" s="26" t="s">
        <v>168</v>
      </c>
      <c r="AV6" s="26" t="s">
        <v>167</v>
      </c>
      <c r="AW6" s="26" t="s">
        <v>166</v>
      </c>
      <c r="AX6" s="26" t="s">
        <v>165</v>
      </c>
      <c r="AY6" s="26" t="s">
        <v>164</v>
      </c>
      <c r="AZ6" s="26" t="s">
        <v>163</v>
      </c>
      <c r="BA6" s="26" t="s">
        <v>162</v>
      </c>
    </row>
    <row r="7" spans="1:53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2.75">
      <c r="A8" s="1">
        <v>0</v>
      </c>
      <c r="B8" s="1">
        <v>719</v>
      </c>
      <c r="C8" s="1">
        <v>995</v>
      </c>
      <c r="D8" s="1">
        <v>1024</v>
      </c>
      <c r="E8" s="1">
        <v>1132</v>
      </c>
      <c r="F8" s="1">
        <v>775</v>
      </c>
      <c r="G8" s="1">
        <v>1051</v>
      </c>
      <c r="H8" s="1">
        <v>1102</v>
      </c>
      <c r="I8" s="1">
        <v>805</v>
      </c>
      <c r="J8" s="1">
        <v>907</v>
      </c>
      <c r="K8" s="1">
        <v>914</v>
      </c>
      <c r="L8" s="1">
        <v>1011</v>
      </c>
      <c r="M8" s="1">
        <v>858</v>
      </c>
      <c r="N8" s="1">
        <v>727</v>
      </c>
      <c r="O8" s="1">
        <v>988</v>
      </c>
      <c r="P8" s="1">
        <v>973</v>
      </c>
      <c r="Q8" s="1">
        <v>1067</v>
      </c>
      <c r="R8" s="1">
        <v>854</v>
      </c>
      <c r="S8" s="1">
        <v>920</v>
      </c>
      <c r="T8" s="1">
        <v>742</v>
      </c>
      <c r="U8" s="1">
        <v>949</v>
      </c>
      <c r="V8" s="1">
        <v>811</v>
      </c>
      <c r="W8" s="1">
        <v>822</v>
      </c>
      <c r="X8" s="1">
        <v>1184</v>
      </c>
      <c r="Y8" s="1">
        <v>290</v>
      </c>
      <c r="Z8" s="1">
        <v>880</v>
      </c>
      <c r="AA8" s="1">
        <v>649</v>
      </c>
      <c r="AB8" s="1">
        <v>912</v>
      </c>
      <c r="AC8" s="1">
        <v>1095</v>
      </c>
      <c r="AD8" s="1">
        <v>979</v>
      </c>
      <c r="AE8" s="1">
        <v>1245</v>
      </c>
      <c r="AF8" s="1">
        <v>814</v>
      </c>
      <c r="AG8" s="1">
        <v>1048</v>
      </c>
      <c r="AH8" s="1">
        <v>954</v>
      </c>
      <c r="AI8" s="1">
        <v>1038</v>
      </c>
      <c r="AJ8" s="1">
        <v>1224</v>
      </c>
      <c r="AK8" s="1">
        <v>940</v>
      </c>
      <c r="AL8" s="1">
        <v>1032</v>
      </c>
      <c r="AM8" s="1">
        <v>996</v>
      </c>
      <c r="AN8" s="1">
        <v>993</v>
      </c>
      <c r="AO8" s="1">
        <v>1129</v>
      </c>
      <c r="AP8" s="1">
        <v>841</v>
      </c>
      <c r="AQ8" s="1">
        <v>1000</v>
      </c>
      <c r="AR8" s="1">
        <v>1309</v>
      </c>
      <c r="AS8" s="1">
        <v>1099</v>
      </c>
      <c r="AT8" s="1">
        <v>1007</v>
      </c>
      <c r="AU8" s="1">
        <v>1015</v>
      </c>
      <c r="AV8" s="1">
        <v>927</v>
      </c>
      <c r="AW8" s="1">
        <v>1275</v>
      </c>
      <c r="AX8" s="1">
        <v>1127</v>
      </c>
      <c r="AY8" s="1">
        <v>1014</v>
      </c>
      <c r="AZ8" s="1">
        <v>904</v>
      </c>
      <c r="BA8" s="1">
        <v>463</v>
      </c>
    </row>
    <row r="9" spans="1:53" ht="12.75">
      <c r="A9" s="4">
        <v>1</v>
      </c>
      <c r="B9" s="19">
        <v>492</v>
      </c>
      <c r="C9" s="19">
        <v>514</v>
      </c>
      <c r="D9" s="19">
        <v>437</v>
      </c>
      <c r="E9" s="19">
        <v>733</v>
      </c>
      <c r="F9" s="19">
        <v>492</v>
      </c>
      <c r="G9" s="19">
        <v>578</v>
      </c>
      <c r="H9" s="19">
        <v>460</v>
      </c>
      <c r="I9" s="19">
        <v>475</v>
      </c>
      <c r="J9" s="19">
        <v>394</v>
      </c>
      <c r="K9" s="19">
        <v>502</v>
      </c>
      <c r="L9" s="19">
        <v>498</v>
      </c>
      <c r="M9" s="19">
        <v>501</v>
      </c>
      <c r="N9" s="19">
        <v>318</v>
      </c>
      <c r="O9" s="19">
        <v>396</v>
      </c>
      <c r="P9" s="19">
        <v>455</v>
      </c>
      <c r="Q9" s="19">
        <v>377</v>
      </c>
      <c r="R9" s="19">
        <v>432</v>
      </c>
      <c r="S9" s="19">
        <v>483</v>
      </c>
      <c r="T9" s="19">
        <v>348</v>
      </c>
      <c r="U9" s="19">
        <v>433</v>
      </c>
      <c r="V9" s="19">
        <v>402</v>
      </c>
      <c r="W9" s="19">
        <v>339</v>
      </c>
      <c r="X9" s="19">
        <v>507</v>
      </c>
      <c r="Y9" s="19">
        <v>473</v>
      </c>
      <c r="Z9" s="19">
        <v>533</v>
      </c>
      <c r="AA9" s="19">
        <v>336</v>
      </c>
      <c r="AB9" s="19">
        <v>407</v>
      </c>
      <c r="AC9" s="19">
        <v>677</v>
      </c>
      <c r="AD9" s="19">
        <v>844</v>
      </c>
      <c r="AE9" s="19">
        <v>493</v>
      </c>
      <c r="AF9" s="19">
        <v>337</v>
      </c>
      <c r="AG9" s="19">
        <v>478</v>
      </c>
      <c r="AH9" s="19">
        <v>460</v>
      </c>
      <c r="AI9" s="19">
        <v>453</v>
      </c>
      <c r="AJ9" s="19">
        <v>416</v>
      </c>
      <c r="AK9" s="19">
        <v>455</v>
      </c>
      <c r="AL9" s="19">
        <v>480</v>
      </c>
      <c r="AM9" s="19">
        <v>466</v>
      </c>
      <c r="AN9" s="19">
        <v>398</v>
      </c>
      <c r="AO9" s="19">
        <v>610</v>
      </c>
      <c r="AP9" s="19">
        <v>373</v>
      </c>
      <c r="AQ9" s="19">
        <v>432</v>
      </c>
      <c r="AR9" s="19">
        <v>525</v>
      </c>
      <c r="AS9" s="19">
        <v>484</v>
      </c>
      <c r="AT9" s="19">
        <v>470</v>
      </c>
      <c r="AU9" s="19">
        <v>509</v>
      </c>
      <c r="AV9" s="19">
        <v>616</v>
      </c>
      <c r="AW9" s="19">
        <v>664</v>
      </c>
      <c r="AX9" s="19">
        <v>648</v>
      </c>
      <c r="AY9" s="19">
        <v>915</v>
      </c>
      <c r="AZ9" s="19">
        <v>899</v>
      </c>
      <c r="BA9" s="19">
        <v>352</v>
      </c>
    </row>
    <row r="10" spans="1:53" ht="12.75">
      <c r="A10" s="4">
        <v>2</v>
      </c>
      <c r="B10" s="19">
        <v>266</v>
      </c>
      <c r="C10" s="19">
        <v>389</v>
      </c>
      <c r="D10" s="19">
        <v>300</v>
      </c>
      <c r="E10" s="19">
        <v>384</v>
      </c>
      <c r="F10" s="19">
        <v>261</v>
      </c>
      <c r="G10" s="19">
        <v>309</v>
      </c>
      <c r="H10" s="19">
        <v>305</v>
      </c>
      <c r="I10" s="19">
        <v>233</v>
      </c>
      <c r="J10" s="19">
        <v>271</v>
      </c>
      <c r="K10" s="19">
        <v>305</v>
      </c>
      <c r="L10" s="19">
        <v>319</v>
      </c>
      <c r="M10" s="19">
        <v>329</v>
      </c>
      <c r="N10" s="19">
        <v>207</v>
      </c>
      <c r="O10" s="19">
        <v>281</v>
      </c>
      <c r="P10" s="19">
        <v>333</v>
      </c>
      <c r="Q10" s="19">
        <v>267</v>
      </c>
      <c r="R10" s="19">
        <v>318</v>
      </c>
      <c r="S10" s="19">
        <v>276</v>
      </c>
      <c r="T10" s="19">
        <v>208</v>
      </c>
      <c r="U10" s="19">
        <v>224</v>
      </c>
      <c r="V10" s="19">
        <v>192</v>
      </c>
      <c r="W10" s="19">
        <v>179</v>
      </c>
      <c r="X10" s="19">
        <v>270</v>
      </c>
      <c r="Y10" s="19">
        <v>263</v>
      </c>
      <c r="Z10" s="19">
        <v>236</v>
      </c>
      <c r="AA10" s="19">
        <v>184</v>
      </c>
      <c r="AB10" s="19">
        <v>174</v>
      </c>
      <c r="AC10" s="19">
        <v>298</v>
      </c>
      <c r="AD10" s="19">
        <v>265</v>
      </c>
      <c r="AE10" s="19">
        <v>217</v>
      </c>
      <c r="AF10" s="19">
        <v>154</v>
      </c>
      <c r="AG10" s="19">
        <v>218</v>
      </c>
      <c r="AH10" s="19">
        <v>241</v>
      </c>
      <c r="AI10" s="19">
        <v>236</v>
      </c>
      <c r="AJ10" s="19">
        <v>225</v>
      </c>
      <c r="AK10" s="19">
        <v>194</v>
      </c>
      <c r="AL10" s="19">
        <v>230</v>
      </c>
      <c r="AM10" s="19">
        <v>259</v>
      </c>
      <c r="AN10" s="19">
        <v>175</v>
      </c>
      <c r="AO10" s="19">
        <v>247</v>
      </c>
      <c r="AP10" s="19">
        <v>205</v>
      </c>
      <c r="AQ10" s="19">
        <v>226</v>
      </c>
      <c r="AR10" s="19">
        <v>253</v>
      </c>
      <c r="AS10" s="19">
        <v>236</v>
      </c>
      <c r="AT10" s="19">
        <v>284</v>
      </c>
      <c r="AU10" s="19">
        <v>258</v>
      </c>
      <c r="AV10" s="19">
        <v>327</v>
      </c>
      <c r="AW10" s="19">
        <v>355</v>
      </c>
      <c r="AX10" s="19">
        <v>354</v>
      </c>
      <c r="AY10" s="19">
        <v>565</v>
      </c>
      <c r="AZ10" s="19">
        <v>479</v>
      </c>
      <c r="BA10" s="19">
        <v>185</v>
      </c>
    </row>
    <row r="11" spans="1:53" ht="12.75">
      <c r="A11" s="4">
        <v>3</v>
      </c>
      <c r="B11" s="19">
        <v>89</v>
      </c>
      <c r="C11" s="19">
        <v>93</v>
      </c>
      <c r="D11" s="19">
        <v>77</v>
      </c>
      <c r="E11" s="19">
        <v>104</v>
      </c>
      <c r="F11" s="19">
        <v>63</v>
      </c>
      <c r="G11" s="19">
        <v>107</v>
      </c>
      <c r="H11" s="19">
        <v>79</v>
      </c>
      <c r="I11" s="19">
        <v>64</v>
      </c>
      <c r="J11" s="19">
        <v>81</v>
      </c>
      <c r="K11" s="19">
        <v>110</v>
      </c>
      <c r="L11" s="19">
        <v>88</v>
      </c>
      <c r="M11" s="19">
        <v>111</v>
      </c>
      <c r="N11" s="19">
        <v>55</v>
      </c>
      <c r="O11" s="19">
        <v>78</v>
      </c>
      <c r="P11" s="19">
        <v>85</v>
      </c>
      <c r="Q11" s="19">
        <v>81</v>
      </c>
      <c r="R11" s="19">
        <v>81</v>
      </c>
      <c r="S11" s="19">
        <v>77</v>
      </c>
      <c r="T11" s="19">
        <v>47</v>
      </c>
      <c r="U11" s="19">
        <v>78</v>
      </c>
      <c r="V11" s="19">
        <v>81</v>
      </c>
      <c r="W11" s="19">
        <v>69</v>
      </c>
      <c r="X11" s="19">
        <v>85</v>
      </c>
      <c r="Y11" s="19">
        <v>86</v>
      </c>
      <c r="Z11" s="19">
        <v>97</v>
      </c>
      <c r="AA11" s="19">
        <v>68</v>
      </c>
      <c r="AB11" s="19">
        <v>72</v>
      </c>
      <c r="AC11" s="19">
        <v>113</v>
      </c>
      <c r="AD11" s="19">
        <v>147</v>
      </c>
      <c r="AE11" s="19">
        <v>145</v>
      </c>
      <c r="AF11" s="19">
        <v>70</v>
      </c>
      <c r="AG11" s="19">
        <v>84</v>
      </c>
      <c r="AH11" s="19">
        <v>74</v>
      </c>
      <c r="AI11" s="19">
        <v>66</v>
      </c>
      <c r="AJ11" s="19">
        <v>85</v>
      </c>
      <c r="AK11" s="19">
        <v>77</v>
      </c>
      <c r="AL11" s="19">
        <v>94</v>
      </c>
      <c r="AM11" s="19">
        <v>89</v>
      </c>
      <c r="AN11" s="19">
        <v>86</v>
      </c>
      <c r="AO11" s="19">
        <v>93</v>
      </c>
      <c r="AP11" s="19">
        <v>59</v>
      </c>
      <c r="AQ11" s="19">
        <v>71</v>
      </c>
      <c r="AR11" s="19">
        <v>78</v>
      </c>
      <c r="AS11" s="19">
        <v>87</v>
      </c>
      <c r="AT11" s="19">
        <v>81</v>
      </c>
      <c r="AU11" s="19">
        <v>97</v>
      </c>
      <c r="AV11" s="19">
        <v>95</v>
      </c>
      <c r="AW11" s="19">
        <v>111</v>
      </c>
      <c r="AX11" s="19">
        <v>84</v>
      </c>
      <c r="AY11" s="19">
        <v>134</v>
      </c>
      <c r="AZ11" s="19">
        <v>183</v>
      </c>
      <c r="BA11" s="19">
        <v>40</v>
      </c>
    </row>
    <row r="12" spans="1:53" ht="12.75">
      <c r="A12" s="4">
        <v>4</v>
      </c>
      <c r="B12" s="19">
        <v>211</v>
      </c>
      <c r="C12" s="19">
        <v>355</v>
      </c>
      <c r="D12" s="19">
        <v>307</v>
      </c>
      <c r="E12" s="19">
        <v>443</v>
      </c>
      <c r="F12" s="19">
        <v>319</v>
      </c>
      <c r="G12" s="19">
        <v>541</v>
      </c>
      <c r="H12" s="19">
        <v>431</v>
      </c>
      <c r="I12" s="19">
        <v>390</v>
      </c>
      <c r="J12" s="19">
        <v>430</v>
      </c>
      <c r="K12" s="19">
        <v>405</v>
      </c>
      <c r="L12" s="19">
        <v>369</v>
      </c>
      <c r="M12" s="19">
        <v>392</v>
      </c>
      <c r="N12" s="19">
        <v>244</v>
      </c>
      <c r="O12" s="19">
        <v>347</v>
      </c>
      <c r="P12" s="19">
        <v>335</v>
      </c>
      <c r="Q12" s="19">
        <v>264</v>
      </c>
      <c r="R12" s="19">
        <v>312</v>
      </c>
      <c r="S12" s="19">
        <v>293</v>
      </c>
      <c r="T12" s="19">
        <v>229</v>
      </c>
      <c r="U12" s="19">
        <v>248</v>
      </c>
      <c r="V12" s="19">
        <v>246</v>
      </c>
      <c r="W12" s="19">
        <v>170</v>
      </c>
      <c r="X12" s="19">
        <v>247</v>
      </c>
      <c r="Y12" s="19">
        <v>240</v>
      </c>
      <c r="Z12" s="19">
        <v>230</v>
      </c>
      <c r="AA12" s="19">
        <v>129</v>
      </c>
      <c r="AB12" s="19">
        <v>167</v>
      </c>
      <c r="AC12" s="19">
        <v>265</v>
      </c>
      <c r="AD12" s="19">
        <v>288</v>
      </c>
      <c r="AE12" s="19">
        <v>353</v>
      </c>
      <c r="AF12" s="19">
        <v>248</v>
      </c>
      <c r="AG12" s="19">
        <v>221</v>
      </c>
      <c r="AH12" s="19">
        <v>242</v>
      </c>
      <c r="AI12" s="19">
        <v>219</v>
      </c>
      <c r="AJ12" s="19">
        <v>270</v>
      </c>
      <c r="AK12" s="19">
        <v>254</v>
      </c>
      <c r="AL12" s="19">
        <v>241</v>
      </c>
      <c r="AM12" s="19">
        <v>225</v>
      </c>
      <c r="AN12" s="19">
        <v>157</v>
      </c>
      <c r="AO12" s="19">
        <v>226</v>
      </c>
      <c r="AP12" s="19">
        <v>171</v>
      </c>
      <c r="AQ12" s="19">
        <v>213</v>
      </c>
      <c r="AR12" s="19">
        <v>239</v>
      </c>
      <c r="AS12" s="19">
        <v>208</v>
      </c>
      <c r="AT12" s="19">
        <v>245</v>
      </c>
      <c r="AU12" s="19">
        <v>269</v>
      </c>
      <c r="AV12" s="19">
        <v>301</v>
      </c>
      <c r="AW12" s="19">
        <v>341</v>
      </c>
      <c r="AX12" s="19">
        <v>358</v>
      </c>
      <c r="AY12" s="19">
        <v>566</v>
      </c>
      <c r="AZ12" s="19">
        <v>595</v>
      </c>
      <c r="BA12" s="19">
        <v>218</v>
      </c>
    </row>
    <row r="13" spans="1:53" ht="12.75">
      <c r="A13" s="4">
        <v>5</v>
      </c>
      <c r="B13" s="19">
        <v>228</v>
      </c>
      <c r="C13" s="19">
        <v>356</v>
      </c>
      <c r="D13" s="19">
        <v>257</v>
      </c>
      <c r="E13" s="19">
        <v>369</v>
      </c>
      <c r="F13" s="19">
        <v>221</v>
      </c>
      <c r="G13" s="19">
        <v>307</v>
      </c>
      <c r="H13" s="19">
        <v>350</v>
      </c>
      <c r="I13" s="19">
        <v>232</v>
      </c>
      <c r="J13" s="19">
        <v>229</v>
      </c>
      <c r="K13" s="19">
        <v>313</v>
      </c>
      <c r="L13" s="19">
        <v>363</v>
      </c>
      <c r="M13" s="19">
        <v>354</v>
      </c>
      <c r="N13" s="19">
        <v>227</v>
      </c>
      <c r="O13" s="19">
        <v>299</v>
      </c>
      <c r="P13" s="19">
        <v>337</v>
      </c>
      <c r="Q13" s="19">
        <v>253</v>
      </c>
      <c r="R13" s="19">
        <v>332</v>
      </c>
      <c r="S13" s="19">
        <v>333</v>
      </c>
      <c r="T13" s="19">
        <v>288</v>
      </c>
      <c r="U13" s="19">
        <v>296</v>
      </c>
      <c r="V13" s="19">
        <v>301</v>
      </c>
      <c r="W13" s="19">
        <v>262</v>
      </c>
      <c r="X13" s="19">
        <v>317</v>
      </c>
      <c r="Y13" s="19">
        <v>421</v>
      </c>
      <c r="Z13" s="19">
        <v>419</v>
      </c>
      <c r="AA13" s="19">
        <v>245</v>
      </c>
      <c r="AB13" s="19">
        <v>239</v>
      </c>
      <c r="AC13" s="19">
        <v>404</v>
      </c>
      <c r="AD13" s="19">
        <v>378</v>
      </c>
      <c r="AE13" s="19">
        <v>306</v>
      </c>
      <c r="AF13" s="19">
        <v>226</v>
      </c>
      <c r="AG13" s="19">
        <v>313</v>
      </c>
      <c r="AH13" s="19">
        <v>361</v>
      </c>
      <c r="AI13" s="19">
        <v>441</v>
      </c>
      <c r="AJ13" s="19">
        <v>301</v>
      </c>
      <c r="AK13" s="19">
        <v>301</v>
      </c>
      <c r="AL13" s="19">
        <v>311</v>
      </c>
      <c r="AM13" s="19">
        <v>364</v>
      </c>
      <c r="AN13" s="19">
        <v>281</v>
      </c>
      <c r="AO13" s="19">
        <v>351</v>
      </c>
      <c r="AP13" s="19">
        <v>254</v>
      </c>
      <c r="AQ13" s="19">
        <v>270</v>
      </c>
      <c r="AR13" s="19">
        <v>341</v>
      </c>
      <c r="AS13" s="19">
        <v>320</v>
      </c>
      <c r="AT13" s="19">
        <v>334</v>
      </c>
      <c r="AU13" s="19">
        <v>341</v>
      </c>
      <c r="AV13" s="19">
        <v>359</v>
      </c>
      <c r="AW13" s="19">
        <v>379</v>
      </c>
      <c r="AX13" s="19">
        <v>408</v>
      </c>
      <c r="AY13" s="19">
        <v>561</v>
      </c>
      <c r="AZ13" s="19">
        <v>456</v>
      </c>
      <c r="BA13" s="19">
        <v>171</v>
      </c>
    </row>
    <row r="14" spans="1:53" ht="12.75">
      <c r="A14" s="4">
        <v>6</v>
      </c>
      <c r="B14" s="19">
        <v>88</v>
      </c>
      <c r="C14" s="19">
        <v>145</v>
      </c>
      <c r="D14" s="19">
        <v>72</v>
      </c>
      <c r="E14" s="19">
        <v>124</v>
      </c>
      <c r="F14" s="19">
        <v>80</v>
      </c>
      <c r="G14" s="19">
        <v>120</v>
      </c>
      <c r="H14" s="19">
        <v>97</v>
      </c>
      <c r="I14" s="19">
        <v>99</v>
      </c>
      <c r="J14" s="19">
        <v>97</v>
      </c>
      <c r="K14" s="19">
        <v>107</v>
      </c>
      <c r="L14" s="19">
        <v>100</v>
      </c>
      <c r="M14" s="19">
        <v>117</v>
      </c>
      <c r="N14" s="19">
        <v>81</v>
      </c>
      <c r="O14" s="19">
        <v>107</v>
      </c>
      <c r="P14" s="19">
        <v>124</v>
      </c>
      <c r="Q14" s="19">
        <v>82</v>
      </c>
      <c r="R14" s="19">
        <v>115</v>
      </c>
      <c r="S14" s="19">
        <v>128</v>
      </c>
      <c r="T14" s="19">
        <v>89</v>
      </c>
      <c r="U14" s="19">
        <v>104</v>
      </c>
      <c r="V14" s="19">
        <v>100</v>
      </c>
      <c r="W14" s="19">
        <v>91</v>
      </c>
      <c r="X14" s="19">
        <v>115</v>
      </c>
      <c r="Y14" s="19">
        <v>119</v>
      </c>
      <c r="Z14" s="19">
        <v>125</v>
      </c>
      <c r="AA14" s="19">
        <v>71</v>
      </c>
      <c r="AB14" s="19">
        <v>72</v>
      </c>
      <c r="AC14" s="19">
        <v>109</v>
      </c>
      <c r="AD14" s="19">
        <v>137</v>
      </c>
      <c r="AE14" s="19">
        <v>126</v>
      </c>
      <c r="AF14" s="19">
        <v>72</v>
      </c>
      <c r="AG14" s="19">
        <v>96</v>
      </c>
      <c r="AH14" s="19">
        <v>87</v>
      </c>
      <c r="AI14" s="19">
        <v>102</v>
      </c>
      <c r="AJ14" s="19">
        <v>118</v>
      </c>
      <c r="AK14" s="19">
        <v>102</v>
      </c>
      <c r="AL14" s="19">
        <v>113</v>
      </c>
      <c r="AM14" s="19">
        <v>144</v>
      </c>
      <c r="AN14" s="19">
        <v>137</v>
      </c>
      <c r="AO14" s="19">
        <v>148</v>
      </c>
      <c r="AP14" s="19">
        <v>79</v>
      </c>
      <c r="AQ14" s="19">
        <v>82</v>
      </c>
      <c r="AR14" s="19">
        <v>87</v>
      </c>
      <c r="AS14" s="19">
        <v>86</v>
      </c>
      <c r="AT14" s="19">
        <v>94</v>
      </c>
      <c r="AU14" s="19">
        <v>89</v>
      </c>
      <c r="AV14" s="19">
        <v>119</v>
      </c>
      <c r="AW14" s="19">
        <v>143</v>
      </c>
      <c r="AX14" s="19">
        <v>143</v>
      </c>
      <c r="AY14" s="19">
        <v>159</v>
      </c>
      <c r="AZ14" s="19">
        <v>195</v>
      </c>
      <c r="BA14" s="19">
        <v>66</v>
      </c>
    </row>
    <row r="15" spans="1:53" ht="12.75">
      <c r="A15" s="4">
        <v>7</v>
      </c>
      <c r="B15" s="19">
        <v>92</v>
      </c>
      <c r="C15" s="19">
        <v>157</v>
      </c>
      <c r="D15" s="19">
        <v>116</v>
      </c>
      <c r="E15" s="19">
        <v>166</v>
      </c>
      <c r="F15" s="19">
        <v>86</v>
      </c>
      <c r="G15" s="19">
        <v>183</v>
      </c>
      <c r="H15" s="19">
        <v>172</v>
      </c>
      <c r="I15" s="19">
        <v>146</v>
      </c>
      <c r="J15" s="19">
        <v>122</v>
      </c>
      <c r="K15" s="19">
        <v>176</v>
      </c>
      <c r="L15" s="19">
        <v>192</v>
      </c>
      <c r="M15" s="19">
        <v>182</v>
      </c>
      <c r="N15" s="19">
        <v>133</v>
      </c>
      <c r="O15" s="19">
        <v>178</v>
      </c>
      <c r="P15" s="19">
        <v>220</v>
      </c>
      <c r="Q15" s="19">
        <v>140</v>
      </c>
      <c r="R15" s="19">
        <v>131</v>
      </c>
      <c r="S15" s="19">
        <v>148</v>
      </c>
      <c r="T15" s="19">
        <v>143</v>
      </c>
      <c r="U15" s="19">
        <v>133</v>
      </c>
      <c r="V15" s="19">
        <v>134</v>
      </c>
      <c r="W15" s="19">
        <v>102</v>
      </c>
      <c r="X15" s="19">
        <v>164</v>
      </c>
      <c r="Y15" s="19">
        <v>137</v>
      </c>
      <c r="Z15" s="19">
        <v>120</v>
      </c>
      <c r="AA15" s="19">
        <v>117</v>
      </c>
      <c r="AB15" s="19">
        <v>120</v>
      </c>
      <c r="AC15" s="19">
        <v>194</v>
      </c>
      <c r="AD15" s="19">
        <v>143</v>
      </c>
      <c r="AE15" s="19">
        <v>129</v>
      </c>
      <c r="AF15" s="19">
        <v>111</v>
      </c>
      <c r="AG15" s="19">
        <v>140</v>
      </c>
      <c r="AH15" s="19">
        <v>134</v>
      </c>
      <c r="AI15" s="19">
        <v>158</v>
      </c>
      <c r="AJ15" s="19">
        <v>164</v>
      </c>
      <c r="AK15" s="19">
        <v>148</v>
      </c>
      <c r="AL15" s="19">
        <v>155</v>
      </c>
      <c r="AM15" s="19">
        <v>166</v>
      </c>
      <c r="AN15" s="19">
        <v>133</v>
      </c>
      <c r="AO15" s="19">
        <v>160</v>
      </c>
      <c r="AP15" s="19">
        <v>134</v>
      </c>
      <c r="AQ15" s="19">
        <v>114</v>
      </c>
      <c r="AR15" s="19">
        <v>135</v>
      </c>
      <c r="AS15" s="19">
        <v>125</v>
      </c>
      <c r="AT15" s="19">
        <v>146</v>
      </c>
      <c r="AU15" s="19">
        <v>129</v>
      </c>
      <c r="AV15" s="19">
        <v>159</v>
      </c>
      <c r="AW15" s="19">
        <v>197</v>
      </c>
      <c r="AX15" s="19">
        <v>171</v>
      </c>
      <c r="AY15" s="19">
        <v>296</v>
      </c>
      <c r="AZ15" s="19">
        <v>235</v>
      </c>
      <c r="BA15" s="19">
        <v>68</v>
      </c>
    </row>
    <row r="16" spans="1:53" ht="12.75">
      <c r="A16" s="4">
        <v>8</v>
      </c>
      <c r="B16" s="19">
        <v>2108</v>
      </c>
      <c r="C16" s="19">
        <v>2712</v>
      </c>
      <c r="D16" s="19">
        <v>1673</v>
      </c>
      <c r="E16" s="19">
        <v>2265</v>
      </c>
      <c r="F16" s="19">
        <v>1712</v>
      </c>
      <c r="G16" s="19">
        <v>2065</v>
      </c>
      <c r="H16" s="19">
        <v>1964</v>
      </c>
      <c r="I16" s="19">
        <v>1796</v>
      </c>
      <c r="J16" s="19">
        <v>1758</v>
      </c>
      <c r="K16" s="19">
        <v>2129</v>
      </c>
      <c r="L16" s="19">
        <v>2308</v>
      </c>
      <c r="M16" s="19">
        <v>2223</v>
      </c>
      <c r="N16" s="19">
        <v>1377</v>
      </c>
      <c r="O16" s="19">
        <v>1910</v>
      </c>
      <c r="P16" s="19">
        <v>2096</v>
      </c>
      <c r="Q16" s="19">
        <v>1763</v>
      </c>
      <c r="R16" s="19">
        <v>2022</v>
      </c>
      <c r="S16" s="19">
        <v>2198</v>
      </c>
      <c r="T16" s="19">
        <v>1747</v>
      </c>
      <c r="U16" s="19">
        <v>1944</v>
      </c>
      <c r="V16" s="19">
        <v>1886</v>
      </c>
      <c r="W16" s="19">
        <v>1774</v>
      </c>
      <c r="X16" s="19">
        <v>2169</v>
      </c>
      <c r="Y16" s="19">
        <v>2112</v>
      </c>
      <c r="Z16" s="19">
        <v>2379</v>
      </c>
      <c r="AA16" s="19">
        <v>1511</v>
      </c>
      <c r="AB16" s="19">
        <v>1554</v>
      </c>
      <c r="AC16" s="19">
        <v>2565</v>
      </c>
      <c r="AD16" s="19">
        <v>3152</v>
      </c>
      <c r="AE16" s="19">
        <v>2350</v>
      </c>
      <c r="AF16" s="19">
        <v>1407</v>
      </c>
      <c r="AG16" s="19">
        <v>2056</v>
      </c>
      <c r="AH16" s="19">
        <v>1956</v>
      </c>
      <c r="AI16" s="19">
        <v>2205</v>
      </c>
      <c r="AJ16" s="19">
        <v>2495</v>
      </c>
      <c r="AK16" s="19">
        <v>2035</v>
      </c>
      <c r="AL16" s="19">
        <v>2230</v>
      </c>
      <c r="AM16" s="19">
        <v>2577</v>
      </c>
      <c r="AN16" s="19">
        <v>2297</v>
      </c>
      <c r="AO16" s="19">
        <v>2701</v>
      </c>
      <c r="AP16" s="19">
        <v>1786</v>
      </c>
      <c r="AQ16" s="19">
        <v>1795</v>
      </c>
      <c r="AR16" s="19">
        <v>2046</v>
      </c>
      <c r="AS16" s="19">
        <v>1729</v>
      </c>
      <c r="AT16" s="19">
        <v>1938</v>
      </c>
      <c r="AU16" s="19">
        <v>1963</v>
      </c>
      <c r="AV16" s="19">
        <v>2544</v>
      </c>
      <c r="AW16" s="19">
        <v>2572</v>
      </c>
      <c r="AX16" s="19">
        <v>2352</v>
      </c>
      <c r="AY16" s="19">
        <v>3494</v>
      </c>
      <c r="AZ16" s="19">
        <v>3361</v>
      </c>
      <c r="BA16" s="19">
        <v>1143</v>
      </c>
    </row>
    <row r="17" spans="1:53" ht="12.75">
      <c r="A17" s="4">
        <v>9</v>
      </c>
      <c r="B17" s="19">
        <v>152</v>
      </c>
      <c r="C17" s="19">
        <v>228</v>
      </c>
      <c r="D17" s="19">
        <v>184</v>
      </c>
      <c r="E17" s="19">
        <v>271</v>
      </c>
      <c r="F17" s="19">
        <v>194</v>
      </c>
      <c r="G17" s="19">
        <v>275</v>
      </c>
      <c r="H17" s="19">
        <v>244</v>
      </c>
      <c r="I17" s="19">
        <v>216</v>
      </c>
      <c r="J17" s="19">
        <v>211</v>
      </c>
      <c r="K17" s="19">
        <v>245</v>
      </c>
      <c r="L17" s="19">
        <v>321</v>
      </c>
      <c r="M17" s="19">
        <v>309</v>
      </c>
      <c r="N17" s="19">
        <v>184</v>
      </c>
      <c r="O17" s="19">
        <v>239</v>
      </c>
      <c r="P17" s="19">
        <v>286</v>
      </c>
      <c r="Q17" s="19">
        <v>194</v>
      </c>
      <c r="R17" s="19">
        <v>250</v>
      </c>
      <c r="S17" s="19">
        <v>249</v>
      </c>
      <c r="T17" s="19">
        <v>246</v>
      </c>
      <c r="U17" s="19">
        <v>257</v>
      </c>
      <c r="V17" s="19">
        <v>259</v>
      </c>
      <c r="W17" s="19">
        <v>185</v>
      </c>
      <c r="X17" s="19">
        <v>263</v>
      </c>
      <c r="Y17" s="19">
        <v>256</v>
      </c>
      <c r="Z17" s="19">
        <v>327</v>
      </c>
      <c r="AA17" s="19">
        <v>211</v>
      </c>
      <c r="AB17" s="19">
        <v>225</v>
      </c>
      <c r="AC17" s="19">
        <v>338</v>
      </c>
      <c r="AD17" s="19">
        <v>304</v>
      </c>
      <c r="AE17" s="19">
        <v>256</v>
      </c>
      <c r="AF17" s="19">
        <v>165</v>
      </c>
      <c r="AG17" s="19">
        <v>236</v>
      </c>
      <c r="AH17" s="19">
        <v>257</v>
      </c>
      <c r="AI17" s="19">
        <v>343</v>
      </c>
      <c r="AJ17" s="19">
        <v>283</v>
      </c>
      <c r="AK17" s="19">
        <v>270</v>
      </c>
      <c r="AL17" s="19">
        <v>231</v>
      </c>
      <c r="AM17" s="19">
        <v>294</v>
      </c>
      <c r="AN17" s="19">
        <v>197</v>
      </c>
      <c r="AO17" s="19">
        <v>284</v>
      </c>
      <c r="AP17" s="19">
        <v>189</v>
      </c>
      <c r="AQ17" s="19">
        <v>244</v>
      </c>
      <c r="AR17" s="19">
        <v>283</v>
      </c>
      <c r="AS17" s="19">
        <v>247</v>
      </c>
      <c r="AT17" s="19">
        <v>246</v>
      </c>
      <c r="AU17" s="19">
        <v>242</v>
      </c>
      <c r="AV17" s="19">
        <v>266</v>
      </c>
      <c r="AW17" s="19">
        <v>349</v>
      </c>
      <c r="AX17" s="19">
        <v>258</v>
      </c>
      <c r="AY17" s="19">
        <v>375</v>
      </c>
      <c r="AZ17" s="19">
        <v>347</v>
      </c>
      <c r="BA17" s="19">
        <v>111</v>
      </c>
    </row>
    <row r="18" spans="1:53" ht="12.75">
      <c r="A18" s="4">
        <v>10</v>
      </c>
      <c r="B18" s="19">
        <v>483</v>
      </c>
      <c r="C18" s="19">
        <v>609</v>
      </c>
      <c r="D18" s="19">
        <v>529</v>
      </c>
      <c r="E18" s="19">
        <v>718</v>
      </c>
      <c r="F18" s="19">
        <v>481</v>
      </c>
      <c r="G18" s="19">
        <v>661</v>
      </c>
      <c r="H18" s="19">
        <v>634</v>
      </c>
      <c r="I18" s="19">
        <v>493</v>
      </c>
      <c r="J18" s="19">
        <v>483</v>
      </c>
      <c r="K18" s="19">
        <v>589</v>
      </c>
      <c r="L18" s="19">
        <v>683</v>
      </c>
      <c r="M18" s="19">
        <v>687</v>
      </c>
      <c r="N18" s="19">
        <v>466</v>
      </c>
      <c r="O18" s="19">
        <v>630</v>
      </c>
      <c r="P18" s="19">
        <v>661</v>
      </c>
      <c r="Q18" s="19">
        <v>587</v>
      </c>
      <c r="R18" s="19">
        <v>584</v>
      </c>
      <c r="S18" s="19">
        <v>615</v>
      </c>
      <c r="T18" s="19">
        <v>579</v>
      </c>
      <c r="U18" s="19">
        <v>1032</v>
      </c>
      <c r="V18" s="19">
        <v>893</v>
      </c>
      <c r="W18" s="19">
        <v>461</v>
      </c>
      <c r="X18" s="19">
        <v>619</v>
      </c>
      <c r="Y18" s="19">
        <v>623</v>
      </c>
      <c r="Z18" s="19">
        <v>709</v>
      </c>
      <c r="AA18" s="19">
        <v>456</v>
      </c>
      <c r="AB18" s="19">
        <v>462</v>
      </c>
      <c r="AC18" s="19">
        <v>698</v>
      </c>
      <c r="AD18" s="19">
        <v>714</v>
      </c>
      <c r="AE18" s="19">
        <v>680</v>
      </c>
      <c r="AF18" s="19">
        <v>415</v>
      </c>
      <c r="AG18" s="19">
        <v>561</v>
      </c>
      <c r="AH18" s="19">
        <v>614</v>
      </c>
      <c r="AI18" s="19">
        <v>570</v>
      </c>
      <c r="AJ18" s="19">
        <v>649</v>
      </c>
      <c r="AK18" s="19">
        <v>513</v>
      </c>
      <c r="AL18" s="19">
        <v>561</v>
      </c>
      <c r="AM18" s="19">
        <v>661</v>
      </c>
      <c r="AN18" s="19">
        <v>505</v>
      </c>
      <c r="AO18" s="19">
        <v>673</v>
      </c>
      <c r="AP18" s="19">
        <v>479</v>
      </c>
      <c r="AQ18" s="19">
        <v>496</v>
      </c>
      <c r="AR18" s="19">
        <v>637</v>
      </c>
      <c r="AS18" s="19">
        <v>613</v>
      </c>
      <c r="AT18" s="19">
        <v>576</v>
      </c>
      <c r="AU18" s="19">
        <v>572</v>
      </c>
      <c r="AV18" s="19">
        <v>690</v>
      </c>
      <c r="AW18" s="19">
        <v>836</v>
      </c>
      <c r="AX18" s="19">
        <v>819</v>
      </c>
      <c r="AY18" s="19">
        <v>1080</v>
      </c>
      <c r="AZ18" s="19">
        <v>1047</v>
      </c>
      <c r="BA18" s="19">
        <v>344</v>
      </c>
    </row>
    <row r="19" spans="1:53" ht="12.75">
      <c r="A19" s="4">
        <v>11</v>
      </c>
      <c r="B19" s="19">
        <v>797</v>
      </c>
      <c r="C19" s="19">
        <v>865</v>
      </c>
      <c r="D19" s="19">
        <v>816</v>
      </c>
      <c r="E19" s="19">
        <v>875</v>
      </c>
      <c r="F19" s="19">
        <v>562</v>
      </c>
      <c r="G19" s="19">
        <v>841</v>
      </c>
      <c r="H19" s="19">
        <v>719</v>
      </c>
      <c r="I19" s="19">
        <v>804</v>
      </c>
      <c r="J19" s="19">
        <v>873</v>
      </c>
      <c r="K19" s="19">
        <v>890</v>
      </c>
      <c r="L19" s="19">
        <v>859</v>
      </c>
      <c r="M19" s="19">
        <v>990</v>
      </c>
      <c r="N19" s="19">
        <v>638</v>
      </c>
      <c r="O19" s="19">
        <v>851</v>
      </c>
      <c r="P19" s="19">
        <v>778</v>
      </c>
      <c r="Q19" s="19">
        <v>790</v>
      </c>
      <c r="R19" s="19">
        <v>815</v>
      </c>
      <c r="S19" s="19">
        <v>802</v>
      </c>
      <c r="T19" s="19">
        <v>780</v>
      </c>
      <c r="U19" s="19">
        <v>809</v>
      </c>
      <c r="V19" s="19">
        <v>788</v>
      </c>
      <c r="W19" s="19">
        <v>810</v>
      </c>
      <c r="X19" s="19">
        <v>861</v>
      </c>
      <c r="Y19" s="19">
        <v>820</v>
      </c>
      <c r="Z19" s="19">
        <v>1015</v>
      </c>
      <c r="AA19" s="19">
        <v>672</v>
      </c>
      <c r="AB19" s="19">
        <v>636</v>
      </c>
      <c r="AC19" s="19">
        <v>1156</v>
      </c>
      <c r="AD19" s="19">
        <v>1079</v>
      </c>
      <c r="AE19" s="19">
        <v>799</v>
      </c>
      <c r="AF19" s="19">
        <v>607</v>
      </c>
      <c r="AG19" s="19">
        <v>969</v>
      </c>
      <c r="AH19" s="19">
        <v>880</v>
      </c>
      <c r="AI19" s="19">
        <v>910</v>
      </c>
      <c r="AJ19" s="19">
        <v>839</v>
      </c>
      <c r="AK19" s="19">
        <v>811</v>
      </c>
      <c r="AL19" s="19">
        <v>816</v>
      </c>
      <c r="AM19" s="19">
        <v>1313</v>
      </c>
      <c r="AN19" s="19">
        <v>787</v>
      </c>
      <c r="AO19" s="19">
        <v>822</v>
      </c>
      <c r="AP19" s="19">
        <v>928</v>
      </c>
      <c r="AQ19" s="19">
        <v>768</v>
      </c>
      <c r="AR19" s="19">
        <v>826</v>
      </c>
      <c r="AS19" s="19">
        <v>765</v>
      </c>
      <c r="AT19" s="19">
        <v>851</v>
      </c>
      <c r="AU19" s="19">
        <v>877</v>
      </c>
      <c r="AV19" s="19">
        <v>1053</v>
      </c>
      <c r="AW19" s="19">
        <v>1060</v>
      </c>
      <c r="AX19" s="19">
        <v>897</v>
      </c>
      <c r="AY19" s="19">
        <v>1576</v>
      </c>
      <c r="AZ19" s="19">
        <v>1233</v>
      </c>
      <c r="BA19" s="19">
        <v>544</v>
      </c>
    </row>
    <row r="20" spans="1:53" ht="12.75">
      <c r="A20" s="4">
        <v>12</v>
      </c>
      <c r="B20" s="19">
        <v>2765</v>
      </c>
      <c r="C20" s="19">
        <v>3184</v>
      </c>
      <c r="D20" s="19">
        <v>2924</v>
      </c>
      <c r="E20" s="19">
        <v>3601</v>
      </c>
      <c r="F20" s="19">
        <v>2406</v>
      </c>
      <c r="G20" s="19">
        <v>3415</v>
      </c>
      <c r="H20" s="19">
        <v>3150</v>
      </c>
      <c r="I20" s="19">
        <v>2993</v>
      </c>
      <c r="J20" s="19">
        <v>3466</v>
      </c>
      <c r="K20" s="19">
        <v>3849</v>
      </c>
      <c r="L20" s="19">
        <v>3819</v>
      </c>
      <c r="M20" s="19">
        <v>4201</v>
      </c>
      <c r="N20" s="19">
        <v>2709</v>
      </c>
      <c r="O20" s="19">
        <v>3441</v>
      </c>
      <c r="P20" s="19">
        <v>3601</v>
      </c>
      <c r="Q20" s="19">
        <v>3324</v>
      </c>
      <c r="R20" s="19">
        <v>3707</v>
      </c>
      <c r="S20" s="19">
        <v>3516</v>
      </c>
      <c r="T20" s="19">
        <v>3448</v>
      </c>
      <c r="U20" s="19">
        <v>3214</v>
      </c>
      <c r="V20" s="19">
        <v>3092</v>
      </c>
      <c r="W20" s="19">
        <v>3290</v>
      </c>
      <c r="X20" s="19">
        <v>3441</v>
      </c>
      <c r="Y20" s="19">
        <v>3400</v>
      </c>
      <c r="Z20" s="19">
        <v>4203</v>
      </c>
      <c r="AA20" s="19">
        <v>2834</v>
      </c>
      <c r="AB20" s="19">
        <v>2369</v>
      </c>
      <c r="AC20" s="19">
        <v>4370</v>
      </c>
      <c r="AD20" s="19">
        <v>4572</v>
      </c>
      <c r="AE20" s="19">
        <v>3226</v>
      </c>
      <c r="AF20" s="19">
        <v>2652</v>
      </c>
      <c r="AG20" s="19">
        <v>3446</v>
      </c>
      <c r="AH20" s="19">
        <v>3523</v>
      </c>
      <c r="AI20" s="19">
        <v>3315</v>
      </c>
      <c r="AJ20" s="19">
        <v>3249</v>
      </c>
      <c r="AK20" s="19">
        <v>3295</v>
      </c>
      <c r="AL20" s="19">
        <v>3403</v>
      </c>
      <c r="AM20" s="19">
        <v>4803</v>
      </c>
      <c r="AN20" s="19">
        <v>3135</v>
      </c>
      <c r="AO20" s="19">
        <v>2921</v>
      </c>
      <c r="AP20" s="19">
        <v>3573</v>
      </c>
      <c r="AQ20" s="19">
        <v>3387</v>
      </c>
      <c r="AR20" s="19">
        <v>3281</v>
      </c>
      <c r="AS20" s="19">
        <v>2798</v>
      </c>
      <c r="AT20" s="19">
        <v>2910</v>
      </c>
      <c r="AU20" s="19">
        <v>3864</v>
      </c>
      <c r="AV20" s="19">
        <v>4319</v>
      </c>
      <c r="AW20" s="19">
        <v>4002</v>
      </c>
      <c r="AX20" s="19">
        <v>3531</v>
      </c>
      <c r="AY20" s="19">
        <v>5769</v>
      </c>
      <c r="AZ20" s="19">
        <v>4697</v>
      </c>
      <c r="BA20" s="19">
        <v>1950</v>
      </c>
    </row>
    <row r="21" spans="1:53" ht="12.75">
      <c r="A21" s="4">
        <v>13</v>
      </c>
      <c r="B21" s="19">
        <v>644</v>
      </c>
      <c r="C21" s="19">
        <v>651</v>
      </c>
      <c r="D21" s="19">
        <v>562</v>
      </c>
      <c r="E21" s="19">
        <v>789</v>
      </c>
      <c r="F21" s="19">
        <v>521</v>
      </c>
      <c r="G21" s="19">
        <v>736</v>
      </c>
      <c r="H21" s="19">
        <v>675</v>
      </c>
      <c r="I21" s="19">
        <v>716</v>
      </c>
      <c r="J21" s="19">
        <v>692</v>
      </c>
      <c r="K21" s="19">
        <v>925</v>
      </c>
      <c r="L21" s="19">
        <v>1021</v>
      </c>
      <c r="M21" s="19">
        <v>1063</v>
      </c>
      <c r="N21" s="19">
        <v>541</v>
      </c>
      <c r="O21" s="19">
        <v>714</v>
      </c>
      <c r="P21" s="19">
        <v>742</v>
      </c>
      <c r="Q21" s="19">
        <v>739</v>
      </c>
      <c r="R21" s="19">
        <v>638</v>
      </c>
      <c r="S21" s="19">
        <v>800</v>
      </c>
      <c r="T21" s="19">
        <v>776</v>
      </c>
      <c r="U21" s="19">
        <v>814</v>
      </c>
      <c r="V21" s="19">
        <v>725</v>
      </c>
      <c r="W21" s="19">
        <v>711</v>
      </c>
      <c r="X21" s="19">
        <v>834</v>
      </c>
      <c r="Y21" s="19">
        <v>835</v>
      </c>
      <c r="Z21" s="19">
        <v>896</v>
      </c>
      <c r="AA21" s="19">
        <v>585</v>
      </c>
      <c r="AB21" s="19">
        <v>507</v>
      </c>
      <c r="AC21" s="19">
        <v>1136</v>
      </c>
      <c r="AD21" s="19">
        <v>1109</v>
      </c>
      <c r="AE21" s="19">
        <v>848</v>
      </c>
      <c r="AF21" s="19">
        <v>651</v>
      </c>
      <c r="AG21" s="19">
        <v>915</v>
      </c>
      <c r="AH21" s="19">
        <v>764</v>
      </c>
      <c r="AI21" s="19">
        <v>742</v>
      </c>
      <c r="AJ21" s="19">
        <v>686</v>
      </c>
      <c r="AK21" s="19">
        <v>808</v>
      </c>
      <c r="AL21" s="19">
        <v>722</v>
      </c>
      <c r="AM21" s="19">
        <v>1004</v>
      </c>
      <c r="AN21" s="19">
        <v>645</v>
      </c>
      <c r="AO21" s="19">
        <v>755</v>
      </c>
      <c r="AP21" s="19">
        <v>767</v>
      </c>
      <c r="AQ21" s="19">
        <v>711</v>
      </c>
      <c r="AR21" s="19">
        <v>706</v>
      </c>
      <c r="AS21" s="19">
        <v>670</v>
      </c>
      <c r="AT21" s="19">
        <v>813</v>
      </c>
      <c r="AU21" s="19">
        <v>838</v>
      </c>
      <c r="AV21" s="19">
        <v>855</v>
      </c>
      <c r="AW21" s="19">
        <v>961</v>
      </c>
      <c r="AX21" s="19">
        <v>932</v>
      </c>
      <c r="AY21" s="19">
        <v>1264</v>
      </c>
      <c r="AZ21" s="19">
        <v>982</v>
      </c>
      <c r="BA21" s="19">
        <v>454</v>
      </c>
    </row>
    <row r="22" spans="1:53" ht="12.75">
      <c r="A22" s="4">
        <v>14</v>
      </c>
      <c r="B22" s="19">
        <v>812</v>
      </c>
      <c r="C22" s="19">
        <v>1203</v>
      </c>
      <c r="D22" s="19">
        <v>1006</v>
      </c>
      <c r="E22" s="19">
        <v>1370</v>
      </c>
      <c r="F22" s="19">
        <v>979</v>
      </c>
      <c r="G22" s="19">
        <v>1313</v>
      </c>
      <c r="H22" s="19">
        <v>1236</v>
      </c>
      <c r="I22" s="19">
        <v>985</v>
      </c>
      <c r="J22" s="19">
        <v>995</v>
      </c>
      <c r="K22" s="19">
        <v>1136</v>
      </c>
      <c r="L22" s="19">
        <v>1360</v>
      </c>
      <c r="M22" s="19">
        <v>1439</v>
      </c>
      <c r="N22" s="19">
        <v>906</v>
      </c>
      <c r="O22" s="19">
        <v>1194</v>
      </c>
      <c r="P22" s="19">
        <v>1199</v>
      </c>
      <c r="Q22" s="19">
        <v>1088</v>
      </c>
      <c r="R22" s="19">
        <v>1228</v>
      </c>
      <c r="S22" s="19">
        <v>1180</v>
      </c>
      <c r="T22" s="19">
        <v>1019</v>
      </c>
      <c r="U22" s="19">
        <v>1225</v>
      </c>
      <c r="V22" s="19">
        <v>1137</v>
      </c>
      <c r="W22" s="19">
        <v>876</v>
      </c>
      <c r="X22" s="19">
        <v>1190</v>
      </c>
      <c r="Y22" s="19">
        <v>1212</v>
      </c>
      <c r="Z22" s="19">
        <v>1343</v>
      </c>
      <c r="AA22" s="19">
        <v>942</v>
      </c>
      <c r="AB22" s="19">
        <v>900</v>
      </c>
      <c r="AC22" s="19">
        <v>1388</v>
      </c>
      <c r="AD22" s="19">
        <v>1513</v>
      </c>
      <c r="AE22" s="19">
        <v>1265</v>
      </c>
      <c r="AF22" s="19">
        <v>907</v>
      </c>
      <c r="AG22" s="19">
        <v>1230</v>
      </c>
      <c r="AH22" s="19">
        <v>1264</v>
      </c>
      <c r="AI22" s="19">
        <v>1237</v>
      </c>
      <c r="AJ22" s="19">
        <v>1227</v>
      </c>
      <c r="AK22" s="19">
        <v>1131</v>
      </c>
      <c r="AL22" s="19">
        <v>1208</v>
      </c>
      <c r="AM22" s="19">
        <v>1502</v>
      </c>
      <c r="AN22" s="19">
        <v>1009</v>
      </c>
      <c r="AO22" s="19">
        <v>1284</v>
      </c>
      <c r="AP22" s="19">
        <v>1082</v>
      </c>
      <c r="AQ22" s="19">
        <v>1143</v>
      </c>
      <c r="AR22" s="19">
        <v>1308</v>
      </c>
      <c r="AS22" s="19">
        <v>1179</v>
      </c>
      <c r="AT22" s="19">
        <v>1206</v>
      </c>
      <c r="AU22" s="19">
        <v>1214</v>
      </c>
      <c r="AV22" s="19">
        <v>1482</v>
      </c>
      <c r="AW22" s="19">
        <v>1396</v>
      </c>
      <c r="AX22" s="19">
        <v>1327</v>
      </c>
      <c r="AY22" s="19">
        <v>1979</v>
      </c>
      <c r="AZ22" s="19">
        <v>1712</v>
      </c>
      <c r="BA22" s="19">
        <v>698</v>
      </c>
    </row>
    <row r="23" spans="1:53" ht="12.75">
      <c r="A23" s="4">
        <v>15</v>
      </c>
      <c r="B23" s="19">
        <v>1197</v>
      </c>
      <c r="C23" s="19">
        <v>1672</v>
      </c>
      <c r="D23" s="19">
        <v>1416</v>
      </c>
      <c r="E23" s="19">
        <v>1863</v>
      </c>
      <c r="F23" s="19">
        <v>1254</v>
      </c>
      <c r="G23" s="19">
        <v>1737</v>
      </c>
      <c r="H23" s="19">
        <v>1604</v>
      </c>
      <c r="I23" s="19">
        <v>1406</v>
      </c>
      <c r="J23" s="19">
        <v>1331</v>
      </c>
      <c r="K23" s="19">
        <v>1629</v>
      </c>
      <c r="L23" s="19">
        <v>1853</v>
      </c>
      <c r="M23" s="19">
        <v>1950</v>
      </c>
      <c r="N23" s="19">
        <v>1247</v>
      </c>
      <c r="O23" s="19">
        <v>1569</v>
      </c>
      <c r="P23" s="19">
        <v>1557</v>
      </c>
      <c r="Q23" s="19">
        <v>1371</v>
      </c>
      <c r="R23" s="19">
        <v>1892</v>
      </c>
      <c r="S23" s="19">
        <v>1695</v>
      </c>
      <c r="T23" s="19">
        <v>1264</v>
      </c>
      <c r="U23" s="19">
        <v>1732</v>
      </c>
      <c r="V23" s="19">
        <v>1691</v>
      </c>
      <c r="W23" s="19">
        <v>1267</v>
      </c>
      <c r="X23" s="19">
        <v>1796</v>
      </c>
      <c r="Y23" s="19">
        <v>1786</v>
      </c>
      <c r="Z23" s="19">
        <v>2198</v>
      </c>
      <c r="AA23" s="19">
        <v>1494</v>
      </c>
      <c r="AB23" s="19">
        <v>1621</v>
      </c>
      <c r="AC23" s="19">
        <v>2092</v>
      </c>
      <c r="AD23" s="19">
        <v>1994</v>
      </c>
      <c r="AE23" s="19">
        <v>1825</v>
      </c>
      <c r="AF23" s="19">
        <v>1244</v>
      </c>
      <c r="AG23" s="19">
        <v>1798</v>
      </c>
      <c r="AH23" s="19">
        <v>1835</v>
      </c>
      <c r="AI23" s="19">
        <v>1897</v>
      </c>
      <c r="AJ23" s="19">
        <v>1750</v>
      </c>
      <c r="AK23" s="19">
        <v>1615</v>
      </c>
      <c r="AL23" s="19">
        <v>1577</v>
      </c>
      <c r="AM23" s="19">
        <v>1862</v>
      </c>
      <c r="AN23" s="19">
        <v>1331</v>
      </c>
      <c r="AO23" s="19">
        <v>1749</v>
      </c>
      <c r="AP23" s="19">
        <v>1512</v>
      </c>
      <c r="AQ23" s="19">
        <v>1603</v>
      </c>
      <c r="AR23" s="19">
        <v>1861</v>
      </c>
      <c r="AS23" s="19">
        <v>1574</v>
      </c>
      <c r="AT23" s="19">
        <v>1703</v>
      </c>
      <c r="AU23" s="19">
        <v>1660</v>
      </c>
      <c r="AV23" s="19">
        <v>2060</v>
      </c>
      <c r="AW23" s="19">
        <v>1901</v>
      </c>
      <c r="AX23" s="19">
        <v>1887</v>
      </c>
      <c r="AY23" s="19">
        <v>2826</v>
      </c>
      <c r="AZ23" s="19">
        <v>2393</v>
      </c>
      <c r="BA23" s="19">
        <v>830</v>
      </c>
    </row>
    <row r="24" spans="1:53" ht="12.75">
      <c r="A24" s="4">
        <v>16</v>
      </c>
      <c r="B24" s="19">
        <v>541</v>
      </c>
      <c r="C24" s="19">
        <v>731</v>
      </c>
      <c r="D24" s="19">
        <v>624</v>
      </c>
      <c r="E24" s="19">
        <v>914</v>
      </c>
      <c r="F24" s="19">
        <v>536</v>
      </c>
      <c r="G24" s="19">
        <v>782</v>
      </c>
      <c r="H24" s="19">
        <v>738</v>
      </c>
      <c r="I24" s="19">
        <v>615</v>
      </c>
      <c r="J24" s="19">
        <v>581</v>
      </c>
      <c r="K24" s="19">
        <v>750</v>
      </c>
      <c r="L24" s="19">
        <v>810</v>
      </c>
      <c r="M24" s="19">
        <v>833</v>
      </c>
      <c r="N24" s="19">
        <v>536</v>
      </c>
      <c r="O24" s="19">
        <v>669</v>
      </c>
      <c r="P24" s="19">
        <v>689</v>
      </c>
      <c r="Q24" s="19">
        <v>618</v>
      </c>
      <c r="R24" s="19">
        <v>751</v>
      </c>
      <c r="S24" s="19">
        <v>774</v>
      </c>
      <c r="T24" s="19">
        <v>657</v>
      </c>
      <c r="U24" s="19">
        <v>733</v>
      </c>
      <c r="V24" s="19">
        <v>661</v>
      </c>
      <c r="W24" s="19">
        <v>557</v>
      </c>
      <c r="X24" s="19">
        <v>835</v>
      </c>
      <c r="Y24" s="19">
        <v>785</v>
      </c>
      <c r="Z24" s="19">
        <v>892</v>
      </c>
      <c r="AA24" s="19">
        <v>592</v>
      </c>
      <c r="AB24" s="19">
        <v>594</v>
      </c>
      <c r="AC24" s="19">
        <v>778</v>
      </c>
      <c r="AD24" s="19">
        <v>850</v>
      </c>
      <c r="AE24" s="19">
        <v>836</v>
      </c>
      <c r="AF24" s="19">
        <v>544</v>
      </c>
      <c r="AG24" s="19">
        <v>757</v>
      </c>
      <c r="AH24" s="19">
        <v>715</v>
      </c>
      <c r="AI24" s="19">
        <v>751</v>
      </c>
      <c r="AJ24" s="19">
        <v>756</v>
      </c>
      <c r="AK24" s="19">
        <v>697</v>
      </c>
      <c r="AL24" s="19">
        <v>727</v>
      </c>
      <c r="AM24" s="19">
        <v>917</v>
      </c>
      <c r="AN24" s="19">
        <v>689</v>
      </c>
      <c r="AO24" s="19">
        <v>748</v>
      </c>
      <c r="AP24" s="19">
        <v>632</v>
      </c>
      <c r="AQ24" s="19">
        <v>718</v>
      </c>
      <c r="AR24" s="19">
        <v>822</v>
      </c>
      <c r="AS24" s="19">
        <v>779</v>
      </c>
      <c r="AT24" s="19">
        <v>770</v>
      </c>
      <c r="AU24" s="19">
        <v>726</v>
      </c>
      <c r="AV24" s="19">
        <v>922</v>
      </c>
      <c r="AW24" s="19">
        <v>882</v>
      </c>
      <c r="AX24" s="19">
        <v>905</v>
      </c>
      <c r="AY24" s="19">
        <v>1277</v>
      </c>
      <c r="AZ24" s="19">
        <v>1164</v>
      </c>
      <c r="BA24" s="19">
        <v>398</v>
      </c>
    </row>
    <row r="25" spans="1:53" ht="12.75">
      <c r="A25" s="4">
        <v>17</v>
      </c>
      <c r="B25" s="19">
        <v>607</v>
      </c>
      <c r="C25" s="19">
        <v>698</v>
      </c>
      <c r="D25" s="19">
        <v>676</v>
      </c>
      <c r="E25" s="19">
        <v>845</v>
      </c>
      <c r="F25" s="19">
        <v>546</v>
      </c>
      <c r="G25" s="19">
        <v>752</v>
      </c>
      <c r="H25" s="19">
        <v>671</v>
      </c>
      <c r="I25" s="19">
        <v>650</v>
      </c>
      <c r="J25" s="19">
        <v>743</v>
      </c>
      <c r="K25" s="19">
        <v>899</v>
      </c>
      <c r="L25" s="19">
        <v>868</v>
      </c>
      <c r="M25" s="19">
        <v>856</v>
      </c>
      <c r="N25" s="19">
        <v>634</v>
      </c>
      <c r="O25" s="19">
        <v>799</v>
      </c>
      <c r="P25" s="19">
        <v>739</v>
      </c>
      <c r="Q25" s="19">
        <v>693</v>
      </c>
      <c r="R25" s="19">
        <v>770</v>
      </c>
      <c r="S25" s="19">
        <v>747</v>
      </c>
      <c r="T25" s="19">
        <v>769</v>
      </c>
      <c r="U25" s="19">
        <v>771</v>
      </c>
      <c r="V25" s="19">
        <v>787</v>
      </c>
      <c r="W25" s="19">
        <v>885</v>
      </c>
      <c r="X25" s="19">
        <v>981</v>
      </c>
      <c r="Y25" s="19">
        <v>927</v>
      </c>
      <c r="Z25" s="19">
        <v>1078</v>
      </c>
      <c r="AA25" s="19">
        <v>913</v>
      </c>
      <c r="AB25" s="19">
        <v>854</v>
      </c>
      <c r="AC25" s="19">
        <v>1176</v>
      </c>
      <c r="AD25" s="19">
        <v>1040</v>
      </c>
      <c r="AE25" s="19">
        <v>793</v>
      </c>
      <c r="AF25" s="19">
        <v>599</v>
      </c>
      <c r="AG25" s="19">
        <v>850</v>
      </c>
      <c r="AH25" s="19">
        <v>852</v>
      </c>
      <c r="AI25" s="19">
        <v>797</v>
      </c>
      <c r="AJ25" s="19">
        <v>709</v>
      </c>
      <c r="AK25" s="19">
        <v>805</v>
      </c>
      <c r="AL25" s="19">
        <v>727</v>
      </c>
      <c r="AM25" s="19">
        <v>942</v>
      </c>
      <c r="AN25" s="19">
        <v>672</v>
      </c>
      <c r="AO25" s="19">
        <v>631</v>
      </c>
      <c r="AP25" s="19">
        <v>753</v>
      </c>
      <c r="AQ25" s="19">
        <v>771</v>
      </c>
      <c r="AR25" s="19">
        <v>729</v>
      </c>
      <c r="AS25" s="19">
        <v>636</v>
      </c>
      <c r="AT25" s="19">
        <v>694</v>
      </c>
      <c r="AU25" s="19">
        <v>805</v>
      </c>
      <c r="AV25" s="19">
        <v>887</v>
      </c>
      <c r="AW25" s="19">
        <v>862</v>
      </c>
      <c r="AX25" s="19">
        <v>761</v>
      </c>
      <c r="AY25" s="19">
        <v>1242</v>
      </c>
      <c r="AZ25" s="19">
        <v>1111</v>
      </c>
      <c r="BA25" s="19">
        <v>445</v>
      </c>
    </row>
    <row r="26" spans="1:53" ht="12.75">
      <c r="A26" s="4">
        <v>18</v>
      </c>
      <c r="B26" s="19">
        <v>779</v>
      </c>
      <c r="C26" s="19">
        <v>743</v>
      </c>
      <c r="D26" s="19">
        <v>738</v>
      </c>
      <c r="E26" s="19">
        <v>830</v>
      </c>
      <c r="F26" s="19">
        <v>553</v>
      </c>
      <c r="G26" s="19">
        <v>818</v>
      </c>
      <c r="H26" s="19">
        <v>751</v>
      </c>
      <c r="I26" s="19">
        <v>689</v>
      </c>
      <c r="J26" s="19">
        <v>840</v>
      </c>
      <c r="K26" s="19">
        <v>845</v>
      </c>
      <c r="L26" s="19">
        <v>818</v>
      </c>
      <c r="M26" s="19">
        <v>1029</v>
      </c>
      <c r="N26" s="19">
        <v>688</v>
      </c>
      <c r="O26" s="19">
        <v>797</v>
      </c>
      <c r="P26" s="19">
        <v>843</v>
      </c>
      <c r="Q26" s="19">
        <v>809</v>
      </c>
      <c r="R26" s="19">
        <v>866</v>
      </c>
      <c r="S26" s="19">
        <v>986</v>
      </c>
      <c r="T26" s="19">
        <v>894</v>
      </c>
      <c r="U26" s="19">
        <v>873</v>
      </c>
      <c r="V26" s="19">
        <v>763</v>
      </c>
      <c r="W26" s="19">
        <v>911</v>
      </c>
      <c r="X26" s="19">
        <v>1003</v>
      </c>
      <c r="Y26" s="19">
        <v>848</v>
      </c>
      <c r="Z26" s="19">
        <v>1164</v>
      </c>
      <c r="AA26" s="19">
        <v>838</v>
      </c>
      <c r="AB26" s="19">
        <v>724</v>
      </c>
      <c r="AC26" s="19">
        <v>1284</v>
      </c>
      <c r="AD26" s="19">
        <v>1242</v>
      </c>
      <c r="AE26" s="19">
        <v>940</v>
      </c>
      <c r="AF26" s="19">
        <v>759</v>
      </c>
      <c r="AG26" s="19">
        <v>886</v>
      </c>
      <c r="AH26" s="19">
        <v>867</v>
      </c>
      <c r="AI26" s="19">
        <v>820</v>
      </c>
      <c r="AJ26" s="19">
        <v>821</v>
      </c>
      <c r="AK26" s="19">
        <v>792</v>
      </c>
      <c r="AL26" s="19">
        <v>755</v>
      </c>
      <c r="AM26" s="19">
        <v>1044</v>
      </c>
      <c r="AN26" s="19">
        <v>748</v>
      </c>
      <c r="AO26" s="19">
        <v>700</v>
      </c>
      <c r="AP26" s="19">
        <v>878</v>
      </c>
      <c r="AQ26" s="19">
        <v>954</v>
      </c>
      <c r="AR26" s="19">
        <v>874</v>
      </c>
      <c r="AS26" s="19">
        <v>735</v>
      </c>
      <c r="AT26" s="19">
        <v>774</v>
      </c>
      <c r="AU26" s="19">
        <v>1016</v>
      </c>
      <c r="AV26" s="19">
        <v>959</v>
      </c>
      <c r="AW26" s="19">
        <v>1011</v>
      </c>
      <c r="AX26" s="19">
        <v>941</v>
      </c>
      <c r="AY26" s="19">
        <v>1476</v>
      </c>
      <c r="AZ26" s="19">
        <v>1201</v>
      </c>
      <c r="BA26" s="19">
        <v>554</v>
      </c>
    </row>
    <row r="27" spans="1:53" ht="12.75">
      <c r="A27" s="4">
        <v>19</v>
      </c>
      <c r="B27" s="19">
        <v>113</v>
      </c>
      <c r="C27" s="19">
        <v>148</v>
      </c>
      <c r="D27" s="19">
        <v>126</v>
      </c>
      <c r="E27" s="19">
        <v>162</v>
      </c>
      <c r="F27" s="19">
        <v>71</v>
      </c>
      <c r="G27" s="19">
        <v>126</v>
      </c>
      <c r="H27" s="19">
        <v>125</v>
      </c>
      <c r="I27" s="19">
        <v>129</v>
      </c>
      <c r="J27" s="19">
        <v>118</v>
      </c>
      <c r="K27" s="19">
        <v>193</v>
      </c>
      <c r="L27" s="19">
        <v>189</v>
      </c>
      <c r="M27" s="19">
        <v>174</v>
      </c>
      <c r="N27" s="19">
        <v>94</v>
      </c>
      <c r="O27" s="19">
        <v>141</v>
      </c>
      <c r="P27" s="19">
        <v>140</v>
      </c>
      <c r="Q27" s="19">
        <v>121</v>
      </c>
      <c r="R27" s="19">
        <v>271</v>
      </c>
      <c r="S27" s="19">
        <v>154</v>
      </c>
      <c r="T27" s="19">
        <v>153</v>
      </c>
      <c r="U27" s="19">
        <v>176</v>
      </c>
      <c r="V27" s="19">
        <v>168</v>
      </c>
      <c r="W27" s="19">
        <v>198</v>
      </c>
      <c r="X27" s="19">
        <v>208</v>
      </c>
      <c r="Y27" s="19">
        <v>219</v>
      </c>
      <c r="Z27" s="19">
        <v>298</v>
      </c>
      <c r="AA27" s="19">
        <v>221</v>
      </c>
      <c r="AB27" s="19">
        <v>227</v>
      </c>
      <c r="AC27" s="19">
        <v>327</v>
      </c>
      <c r="AD27" s="19">
        <v>317</v>
      </c>
      <c r="AE27" s="19">
        <v>165</v>
      </c>
      <c r="AF27" s="19">
        <v>164</v>
      </c>
      <c r="AG27" s="19">
        <v>179</v>
      </c>
      <c r="AH27" s="19">
        <v>131</v>
      </c>
      <c r="AI27" s="19">
        <v>121</v>
      </c>
      <c r="AJ27" s="19">
        <v>138</v>
      </c>
      <c r="AK27" s="19">
        <v>136</v>
      </c>
      <c r="AL27" s="19">
        <v>130</v>
      </c>
      <c r="AM27" s="19">
        <v>172</v>
      </c>
      <c r="AN27" s="19">
        <v>109</v>
      </c>
      <c r="AO27" s="19">
        <v>107</v>
      </c>
      <c r="AP27" s="19">
        <v>128</v>
      </c>
      <c r="AQ27" s="19">
        <v>160</v>
      </c>
      <c r="AR27" s="19">
        <v>164</v>
      </c>
      <c r="AS27" s="19">
        <v>114</v>
      </c>
      <c r="AT27" s="19">
        <v>101</v>
      </c>
      <c r="AU27" s="19">
        <v>143</v>
      </c>
      <c r="AV27" s="19">
        <v>165</v>
      </c>
      <c r="AW27" s="19">
        <v>158</v>
      </c>
      <c r="AX27" s="19">
        <v>143</v>
      </c>
      <c r="AY27" s="19">
        <v>201</v>
      </c>
      <c r="AZ27" s="19">
        <v>183</v>
      </c>
      <c r="BA27" s="19">
        <v>94</v>
      </c>
    </row>
    <row r="28" spans="1:53" ht="12.75">
      <c r="A28" s="4">
        <v>20</v>
      </c>
      <c r="B28" s="19">
        <v>567</v>
      </c>
      <c r="C28" s="19">
        <v>693</v>
      </c>
      <c r="D28" s="19">
        <v>683</v>
      </c>
      <c r="E28" s="19">
        <v>785</v>
      </c>
      <c r="F28" s="19">
        <v>463</v>
      </c>
      <c r="G28" s="19">
        <v>701</v>
      </c>
      <c r="H28" s="19">
        <v>646</v>
      </c>
      <c r="I28" s="19">
        <v>611</v>
      </c>
      <c r="J28" s="19">
        <v>725</v>
      </c>
      <c r="K28" s="19">
        <v>840</v>
      </c>
      <c r="L28" s="19">
        <v>789</v>
      </c>
      <c r="M28" s="19">
        <v>865</v>
      </c>
      <c r="N28" s="19">
        <v>579</v>
      </c>
      <c r="O28" s="19">
        <v>749</v>
      </c>
      <c r="P28" s="19">
        <v>776</v>
      </c>
      <c r="Q28" s="19">
        <v>656</v>
      </c>
      <c r="R28" s="19">
        <v>744</v>
      </c>
      <c r="S28" s="19">
        <v>770</v>
      </c>
      <c r="T28" s="19">
        <v>862</v>
      </c>
      <c r="U28" s="19">
        <v>801</v>
      </c>
      <c r="V28" s="19">
        <v>833</v>
      </c>
      <c r="W28" s="19">
        <v>783</v>
      </c>
      <c r="X28" s="19">
        <v>1035</v>
      </c>
      <c r="Y28" s="19">
        <v>972</v>
      </c>
      <c r="Z28" s="19">
        <v>1207</v>
      </c>
      <c r="AA28" s="19">
        <v>837</v>
      </c>
      <c r="AB28" s="19">
        <v>736</v>
      </c>
      <c r="AC28" s="19">
        <v>1120</v>
      </c>
      <c r="AD28" s="19">
        <v>1378</v>
      </c>
      <c r="AE28" s="19">
        <v>916</v>
      </c>
      <c r="AF28" s="19">
        <v>615</v>
      </c>
      <c r="AG28" s="19">
        <v>934</v>
      </c>
      <c r="AH28" s="19">
        <v>1091</v>
      </c>
      <c r="AI28" s="19">
        <v>890</v>
      </c>
      <c r="AJ28" s="19">
        <v>688</v>
      </c>
      <c r="AK28" s="19">
        <v>850</v>
      </c>
      <c r="AL28" s="19">
        <v>907</v>
      </c>
      <c r="AM28" s="19">
        <v>1269</v>
      </c>
      <c r="AN28" s="19">
        <v>726</v>
      </c>
      <c r="AO28" s="19">
        <v>735</v>
      </c>
      <c r="AP28" s="19">
        <v>812</v>
      </c>
      <c r="AQ28" s="19">
        <v>818</v>
      </c>
      <c r="AR28" s="19">
        <v>825</v>
      </c>
      <c r="AS28" s="19">
        <v>682</v>
      </c>
      <c r="AT28" s="19">
        <v>704</v>
      </c>
      <c r="AU28" s="19">
        <v>1038</v>
      </c>
      <c r="AV28" s="19">
        <v>968</v>
      </c>
      <c r="AW28" s="19">
        <v>968</v>
      </c>
      <c r="AX28" s="19">
        <v>788</v>
      </c>
      <c r="AY28" s="19">
        <v>1336</v>
      </c>
      <c r="AZ28" s="19">
        <v>989</v>
      </c>
      <c r="BA28" s="19">
        <v>480</v>
      </c>
    </row>
    <row r="29" spans="1:53" ht="12.75">
      <c r="A29" s="4">
        <v>21</v>
      </c>
      <c r="B29" s="19">
        <v>1181</v>
      </c>
      <c r="C29" s="19">
        <v>1339</v>
      </c>
      <c r="D29" s="19">
        <v>1161</v>
      </c>
      <c r="E29" s="19">
        <v>1454</v>
      </c>
      <c r="F29" s="19">
        <v>929</v>
      </c>
      <c r="G29" s="19">
        <v>1409</v>
      </c>
      <c r="H29" s="19">
        <v>1253</v>
      </c>
      <c r="I29" s="19">
        <v>1287</v>
      </c>
      <c r="J29" s="19">
        <v>1487</v>
      </c>
      <c r="K29" s="19">
        <v>1635</v>
      </c>
      <c r="L29" s="19">
        <v>1624</v>
      </c>
      <c r="M29" s="19">
        <v>1736</v>
      </c>
      <c r="N29" s="19">
        <v>1147</v>
      </c>
      <c r="O29" s="19">
        <v>1498</v>
      </c>
      <c r="P29" s="19">
        <v>1457</v>
      </c>
      <c r="Q29" s="19">
        <v>1352</v>
      </c>
      <c r="R29" s="19">
        <v>1452</v>
      </c>
      <c r="S29" s="19">
        <v>1489</v>
      </c>
      <c r="T29" s="19">
        <v>1587</v>
      </c>
      <c r="U29" s="19">
        <v>1563</v>
      </c>
      <c r="V29" s="19">
        <v>1657</v>
      </c>
      <c r="W29" s="19">
        <v>1594</v>
      </c>
      <c r="X29" s="19">
        <v>1741</v>
      </c>
      <c r="Y29" s="19">
        <v>1964</v>
      </c>
      <c r="Z29" s="19">
        <v>2312</v>
      </c>
      <c r="AA29" s="19">
        <v>1439</v>
      </c>
      <c r="AB29" s="19">
        <v>1251</v>
      </c>
      <c r="AC29" s="19">
        <v>2112</v>
      </c>
      <c r="AD29" s="19">
        <v>2281</v>
      </c>
      <c r="AE29" s="19">
        <v>1845</v>
      </c>
      <c r="AF29" s="19">
        <v>1383</v>
      </c>
      <c r="AG29" s="19">
        <v>1780</v>
      </c>
      <c r="AH29" s="19">
        <v>1707</v>
      </c>
      <c r="AI29" s="19">
        <v>1550</v>
      </c>
      <c r="AJ29" s="19">
        <v>1524</v>
      </c>
      <c r="AK29" s="19">
        <v>1612</v>
      </c>
      <c r="AL29" s="19">
        <v>1566</v>
      </c>
      <c r="AM29" s="19">
        <v>2147</v>
      </c>
      <c r="AN29" s="19">
        <v>1450</v>
      </c>
      <c r="AO29" s="19">
        <v>1405</v>
      </c>
      <c r="AP29" s="19">
        <v>1835</v>
      </c>
      <c r="AQ29" s="19">
        <v>1856</v>
      </c>
      <c r="AR29" s="19">
        <v>1744</v>
      </c>
      <c r="AS29" s="19">
        <v>1245</v>
      </c>
      <c r="AT29" s="19">
        <v>1476</v>
      </c>
      <c r="AU29" s="19">
        <v>1772</v>
      </c>
      <c r="AV29" s="19">
        <v>1922</v>
      </c>
      <c r="AW29" s="19">
        <v>1923</v>
      </c>
      <c r="AX29" s="19">
        <v>1599</v>
      </c>
      <c r="AY29" s="19">
        <v>2409</v>
      </c>
      <c r="AZ29" s="19">
        <v>2136</v>
      </c>
      <c r="BA29" s="19">
        <v>748</v>
      </c>
    </row>
    <row r="30" spans="1:53" ht="12.75">
      <c r="A30" s="4">
        <v>22</v>
      </c>
      <c r="B30" s="19">
        <v>1643</v>
      </c>
      <c r="C30" s="19">
        <v>1847</v>
      </c>
      <c r="D30" s="19">
        <v>1673</v>
      </c>
      <c r="E30" s="19">
        <v>2095</v>
      </c>
      <c r="F30" s="19">
        <v>1363</v>
      </c>
      <c r="G30" s="19">
        <v>2085</v>
      </c>
      <c r="H30" s="19">
        <v>1883</v>
      </c>
      <c r="I30" s="19">
        <v>1787</v>
      </c>
      <c r="J30" s="19">
        <v>2082</v>
      </c>
      <c r="K30" s="19">
        <v>2394</v>
      </c>
      <c r="L30" s="19">
        <v>2337</v>
      </c>
      <c r="M30" s="19">
        <v>2508</v>
      </c>
      <c r="N30" s="19">
        <v>1602</v>
      </c>
      <c r="O30" s="19">
        <v>2061</v>
      </c>
      <c r="P30" s="19">
        <v>2146</v>
      </c>
      <c r="Q30" s="19">
        <v>1898</v>
      </c>
      <c r="R30" s="19">
        <v>2138</v>
      </c>
      <c r="S30" s="19">
        <v>2091</v>
      </c>
      <c r="T30" s="19">
        <v>2092</v>
      </c>
      <c r="U30" s="19">
        <v>2251</v>
      </c>
      <c r="V30" s="19">
        <v>2173</v>
      </c>
      <c r="W30" s="19">
        <v>2263</v>
      </c>
      <c r="X30" s="19">
        <v>2372</v>
      </c>
      <c r="Y30" s="19">
        <v>2475</v>
      </c>
      <c r="Z30" s="19">
        <v>3062</v>
      </c>
      <c r="AA30" s="19">
        <v>2068</v>
      </c>
      <c r="AB30" s="19">
        <v>1679</v>
      </c>
      <c r="AC30" s="19">
        <v>2928</v>
      </c>
      <c r="AD30" s="19">
        <v>3162</v>
      </c>
      <c r="AE30" s="19">
        <v>2118</v>
      </c>
      <c r="AF30" s="19">
        <v>1735</v>
      </c>
      <c r="AG30" s="19">
        <v>2378</v>
      </c>
      <c r="AH30" s="19">
        <v>2483</v>
      </c>
      <c r="AI30" s="19">
        <v>2384</v>
      </c>
      <c r="AJ30" s="19">
        <v>2224</v>
      </c>
      <c r="AK30" s="19">
        <v>2222</v>
      </c>
      <c r="AL30" s="19">
        <v>2349</v>
      </c>
      <c r="AM30" s="19">
        <v>3102</v>
      </c>
      <c r="AN30" s="19">
        <v>2096</v>
      </c>
      <c r="AO30" s="19">
        <v>2122</v>
      </c>
      <c r="AP30" s="19">
        <v>2485</v>
      </c>
      <c r="AQ30" s="19">
        <v>2603</v>
      </c>
      <c r="AR30" s="19">
        <v>2432</v>
      </c>
      <c r="AS30" s="19">
        <v>1971</v>
      </c>
      <c r="AT30" s="19">
        <v>2134</v>
      </c>
      <c r="AU30" s="19">
        <v>2570</v>
      </c>
      <c r="AV30" s="19">
        <v>2952</v>
      </c>
      <c r="AW30" s="19">
        <v>2676</v>
      </c>
      <c r="AX30" s="19">
        <v>2241</v>
      </c>
      <c r="AY30" s="19">
        <v>3836</v>
      </c>
      <c r="AZ30" s="19">
        <v>2934</v>
      </c>
      <c r="BA30" s="19">
        <v>1155</v>
      </c>
    </row>
    <row r="31" spans="1:53" ht="12.75">
      <c r="A31" s="7">
        <v>23</v>
      </c>
      <c r="B31" s="20">
        <v>2592</v>
      </c>
      <c r="C31" s="20">
        <v>2911</v>
      </c>
      <c r="D31" s="20">
        <v>2624</v>
      </c>
      <c r="E31" s="20">
        <v>3330</v>
      </c>
      <c r="F31" s="20">
        <v>2129</v>
      </c>
      <c r="G31" s="20">
        <v>3201</v>
      </c>
      <c r="H31" s="20">
        <v>2835</v>
      </c>
      <c r="I31" s="20">
        <v>2861</v>
      </c>
      <c r="J31" s="20">
        <v>3339</v>
      </c>
      <c r="K31" s="20">
        <v>3805</v>
      </c>
      <c r="L31" s="20">
        <v>3694</v>
      </c>
      <c r="M31" s="20">
        <v>3919</v>
      </c>
      <c r="N31" s="20">
        <v>2647</v>
      </c>
      <c r="O31" s="20">
        <v>3177</v>
      </c>
      <c r="P31" s="20">
        <v>3292</v>
      </c>
      <c r="Q31" s="20">
        <v>3017</v>
      </c>
      <c r="R31" s="20">
        <v>3127</v>
      </c>
      <c r="S31" s="20">
        <v>3290</v>
      </c>
      <c r="T31" s="20">
        <v>3091</v>
      </c>
      <c r="U31" s="20">
        <v>3353</v>
      </c>
      <c r="V31" s="20">
        <v>3065</v>
      </c>
      <c r="W31" s="20">
        <v>3134</v>
      </c>
      <c r="X31" s="20">
        <v>3256</v>
      </c>
      <c r="Y31" s="20">
        <v>3844</v>
      </c>
      <c r="Z31" s="20">
        <v>4343</v>
      </c>
      <c r="AA31" s="20">
        <v>3086</v>
      </c>
      <c r="AB31" s="20">
        <v>2677</v>
      </c>
      <c r="AC31" s="20">
        <v>4254</v>
      </c>
      <c r="AD31" s="20">
        <v>4746</v>
      </c>
      <c r="AE31" s="20">
        <v>3316</v>
      </c>
      <c r="AF31" s="20">
        <v>2672</v>
      </c>
      <c r="AG31" s="20">
        <v>3532</v>
      </c>
      <c r="AH31" s="20">
        <v>3409</v>
      </c>
      <c r="AI31" s="20">
        <v>3293</v>
      </c>
      <c r="AJ31" s="20">
        <v>3165</v>
      </c>
      <c r="AK31" s="20">
        <v>3256</v>
      </c>
      <c r="AL31" s="20">
        <v>3253</v>
      </c>
      <c r="AM31" s="20">
        <v>4282</v>
      </c>
      <c r="AN31" s="20">
        <v>3001</v>
      </c>
      <c r="AO31" s="20">
        <v>2952</v>
      </c>
      <c r="AP31" s="20">
        <v>3618</v>
      </c>
      <c r="AQ31" s="20">
        <v>3733</v>
      </c>
      <c r="AR31" s="20">
        <v>3699</v>
      </c>
      <c r="AS31" s="20">
        <v>2963</v>
      </c>
      <c r="AT31" s="20">
        <v>3064</v>
      </c>
      <c r="AU31" s="20">
        <v>3978</v>
      </c>
      <c r="AV31" s="20">
        <v>4506</v>
      </c>
      <c r="AW31" s="20">
        <v>3903</v>
      </c>
      <c r="AX31" s="20">
        <v>3227</v>
      </c>
      <c r="AY31" s="20">
        <v>5456</v>
      </c>
      <c r="AZ31" s="20">
        <v>4192</v>
      </c>
      <c r="BA31" s="20">
        <v>1711</v>
      </c>
    </row>
    <row r="32" spans="1:53" ht="13.5" thickBot="1">
      <c r="A32" s="10">
        <v>24</v>
      </c>
      <c r="B32" s="20">
        <v>1073</v>
      </c>
      <c r="C32" s="20">
        <v>1130</v>
      </c>
      <c r="D32" s="20">
        <v>1109</v>
      </c>
      <c r="E32" s="20">
        <v>1315</v>
      </c>
      <c r="F32" s="20">
        <v>861</v>
      </c>
      <c r="G32" s="20">
        <v>1308</v>
      </c>
      <c r="H32" s="20">
        <v>1159</v>
      </c>
      <c r="I32" s="20">
        <v>1255</v>
      </c>
      <c r="J32" s="20">
        <v>1517</v>
      </c>
      <c r="K32" s="20">
        <v>1572</v>
      </c>
      <c r="L32" s="20">
        <v>1573</v>
      </c>
      <c r="M32" s="20">
        <v>1657</v>
      </c>
      <c r="N32" s="20">
        <v>1089</v>
      </c>
      <c r="O32" s="20">
        <v>1457</v>
      </c>
      <c r="P32" s="20">
        <v>1466</v>
      </c>
      <c r="Q32" s="20">
        <v>1402</v>
      </c>
      <c r="R32" s="20">
        <v>1398</v>
      </c>
      <c r="S32" s="20">
        <v>1498</v>
      </c>
      <c r="T32" s="20">
        <v>1561</v>
      </c>
      <c r="U32" s="20">
        <v>1483</v>
      </c>
      <c r="V32" s="20">
        <v>1393</v>
      </c>
      <c r="W32" s="20">
        <v>1657</v>
      </c>
      <c r="X32" s="20">
        <v>1694</v>
      </c>
      <c r="Y32" s="20">
        <v>1892</v>
      </c>
      <c r="Z32" s="20">
        <v>2198</v>
      </c>
      <c r="AA32" s="20">
        <v>1516</v>
      </c>
      <c r="AB32" s="20">
        <v>1279</v>
      </c>
      <c r="AC32" s="20">
        <v>2293</v>
      </c>
      <c r="AD32" s="20">
        <v>2378</v>
      </c>
      <c r="AE32" s="20">
        <v>1689</v>
      </c>
      <c r="AF32" s="20">
        <v>1349</v>
      </c>
      <c r="AG32" s="20">
        <v>1755</v>
      </c>
      <c r="AH32" s="20">
        <v>1656</v>
      </c>
      <c r="AI32" s="20">
        <v>1475</v>
      </c>
      <c r="AJ32" s="20">
        <v>1537</v>
      </c>
      <c r="AK32" s="20">
        <v>1493</v>
      </c>
      <c r="AL32" s="20">
        <v>1441</v>
      </c>
      <c r="AM32" s="20">
        <v>1845</v>
      </c>
      <c r="AN32" s="20">
        <v>1292</v>
      </c>
      <c r="AO32" s="20">
        <v>1259</v>
      </c>
      <c r="AP32" s="20">
        <v>1527</v>
      </c>
      <c r="AQ32" s="20">
        <v>1541</v>
      </c>
      <c r="AR32" s="20">
        <v>1473</v>
      </c>
      <c r="AS32" s="20">
        <v>1134</v>
      </c>
      <c r="AT32" s="20">
        <v>1405</v>
      </c>
      <c r="AU32" s="20">
        <v>1724</v>
      </c>
      <c r="AV32" s="20">
        <v>1799</v>
      </c>
      <c r="AW32" s="20">
        <v>1604</v>
      </c>
      <c r="AX32" s="20">
        <v>1571</v>
      </c>
      <c r="AY32" s="20">
        <v>2487</v>
      </c>
      <c r="AZ32" s="20">
        <v>1926</v>
      </c>
      <c r="BA32" s="20">
        <v>817</v>
      </c>
    </row>
    <row r="33" spans="1:53" ht="13.5" thickTop="1">
      <c r="A33" s="15" t="s">
        <v>1</v>
      </c>
      <c r="B33" s="15">
        <f aca="true" t="shared" si="0" ref="B33:BA33">SUM(B8:B32)</f>
        <v>20239</v>
      </c>
      <c r="C33" s="15">
        <f t="shared" si="0"/>
        <v>24368</v>
      </c>
      <c r="D33" s="15">
        <f t="shared" si="0"/>
        <v>21114</v>
      </c>
      <c r="E33" s="15">
        <f t="shared" si="0"/>
        <v>26937</v>
      </c>
      <c r="F33" s="15">
        <f t="shared" si="0"/>
        <v>17857</v>
      </c>
      <c r="G33" s="15">
        <f t="shared" si="0"/>
        <v>25421</v>
      </c>
      <c r="H33" s="15">
        <f t="shared" si="0"/>
        <v>23283</v>
      </c>
      <c r="I33" s="15">
        <f t="shared" si="0"/>
        <v>21737</v>
      </c>
      <c r="J33" s="15">
        <f t="shared" si="0"/>
        <v>23772</v>
      </c>
      <c r="K33" s="15">
        <f t="shared" si="0"/>
        <v>27157</v>
      </c>
      <c r="L33" s="15">
        <f t="shared" si="0"/>
        <v>27866</v>
      </c>
      <c r="M33" s="15">
        <f t="shared" si="0"/>
        <v>29283</v>
      </c>
      <c r="N33" s="15">
        <f t="shared" si="0"/>
        <v>19076</v>
      </c>
      <c r="O33" s="15">
        <f t="shared" si="0"/>
        <v>24570</v>
      </c>
      <c r="P33" s="15">
        <f t="shared" si="0"/>
        <v>25330</v>
      </c>
      <c r="Q33" s="15">
        <f t="shared" si="0"/>
        <v>22953</v>
      </c>
      <c r="R33" s="15">
        <f t="shared" si="0"/>
        <v>25228</v>
      </c>
      <c r="S33" s="15">
        <f t="shared" si="0"/>
        <v>25512</v>
      </c>
      <c r="T33" s="15">
        <f t="shared" si="0"/>
        <v>23619</v>
      </c>
      <c r="U33" s="15">
        <f t="shared" si="0"/>
        <v>25496</v>
      </c>
      <c r="V33" s="15">
        <f t="shared" si="0"/>
        <v>24238</v>
      </c>
      <c r="W33" s="15">
        <f t="shared" si="0"/>
        <v>23390</v>
      </c>
      <c r="X33" s="15">
        <f t="shared" si="0"/>
        <v>27187</v>
      </c>
      <c r="Y33" s="15">
        <f t="shared" si="0"/>
        <v>26999</v>
      </c>
      <c r="Z33" s="15">
        <f t="shared" si="0"/>
        <v>32264</v>
      </c>
      <c r="AA33" s="15">
        <f t="shared" si="0"/>
        <v>22014</v>
      </c>
      <c r="AB33" s="15">
        <f t="shared" si="0"/>
        <v>20458</v>
      </c>
      <c r="AC33" s="15">
        <f t="shared" si="0"/>
        <v>33170</v>
      </c>
      <c r="AD33" s="15">
        <f t="shared" si="0"/>
        <v>35012</v>
      </c>
      <c r="AE33" s="15">
        <f t="shared" si="0"/>
        <v>26881</v>
      </c>
      <c r="AF33" s="15">
        <f t="shared" si="0"/>
        <v>19900</v>
      </c>
      <c r="AG33" s="15">
        <f t="shared" si="0"/>
        <v>26860</v>
      </c>
      <c r="AH33" s="15">
        <f t="shared" si="0"/>
        <v>26557</v>
      </c>
      <c r="AI33" s="15">
        <f t="shared" si="0"/>
        <v>26013</v>
      </c>
      <c r="AJ33" s="15">
        <f t="shared" si="0"/>
        <v>25543</v>
      </c>
      <c r="AK33" s="15">
        <f t="shared" si="0"/>
        <v>24812</v>
      </c>
      <c r="AL33" s="15">
        <f t="shared" si="0"/>
        <v>25259</v>
      </c>
      <c r="AM33" s="15">
        <f t="shared" si="0"/>
        <v>32445</v>
      </c>
      <c r="AN33" s="15">
        <f t="shared" si="0"/>
        <v>23049</v>
      </c>
      <c r="AO33" s="15">
        <f t="shared" si="0"/>
        <v>24812</v>
      </c>
      <c r="AP33" s="15">
        <f t="shared" si="0"/>
        <v>25100</v>
      </c>
      <c r="AQ33" s="15">
        <f t="shared" si="0"/>
        <v>25709</v>
      </c>
      <c r="AR33" s="15">
        <f t="shared" si="0"/>
        <v>26677</v>
      </c>
      <c r="AS33" s="15">
        <f t="shared" si="0"/>
        <v>22479</v>
      </c>
      <c r="AT33" s="15">
        <f t="shared" si="0"/>
        <v>24026</v>
      </c>
      <c r="AU33" s="15">
        <f t="shared" si="0"/>
        <v>27709</v>
      </c>
      <c r="AV33" s="15">
        <f t="shared" si="0"/>
        <v>31252</v>
      </c>
      <c r="AW33" s="15">
        <f t="shared" si="0"/>
        <v>30529</v>
      </c>
      <c r="AX33" s="15">
        <f t="shared" si="0"/>
        <v>27472</v>
      </c>
      <c r="AY33" s="15">
        <f t="shared" si="0"/>
        <v>42293</v>
      </c>
      <c r="AZ33" s="15">
        <f t="shared" si="0"/>
        <v>35554</v>
      </c>
      <c r="BA33" s="15">
        <f t="shared" si="0"/>
        <v>14039</v>
      </c>
    </row>
    <row r="35" ht="12.75">
      <c r="A35" s="16" t="s">
        <v>137</v>
      </c>
    </row>
    <row r="36" ht="12.75">
      <c r="A36" s="16" t="s">
        <v>140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36"/>
  <sheetViews>
    <sheetView zoomScalePageLayoutView="0" workbookViewId="0" topLeftCell="A1">
      <selection activeCell="A36" sqref="A36"/>
    </sheetView>
  </sheetViews>
  <sheetFormatPr defaultColWidth="9.140625" defaultRowHeight="12.75"/>
  <cols>
    <col min="2" max="53" width="11.140625" style="0" customWidth="1"/>
  </cols>
  <sheetData>
    <row r="1" spans="1:5" ht="12.75">
      <c r="A1" s="16" t="s">
        <v>231</v>
      </c>
      <c r="B1" s="16"/>
      <c r="C1" s="16"/>
      <c r="D1" s="16"/>
      <c r="E1" s="16"/>
    </row>
    <row r="3" ht="12.75">
      <c r="A3" s="16" t="s">
        <v>138</v>
      </c>
    </row>
    <row r="4" ht="12.75">
      <c r="A4" s="16" t="s">
        <v>139</v>
      </c>
    </row>
    <row r="6" spans="1:53" ht="13.5" thickBot="1">
      <c r="A6" s="26" t="s">
        <v>0</v>
      </c>
      <c r="B6" s="26" t="s">
        <v>161</v>
      </c>
      <c r="C6" s="26" t="s">
        <v>160</v>
      </c>
      <c r="D6" s="26" t="s">
        <v>159</v>
      </c>
      <c r="E6" s="26" t="s">
        <v>158</v>
      </c>
      <c r="F6" s="26" t="s">
        <v>157</v>
      </c>
      <c r="G6" s="26" t="s">
        <v>156</v>
      </c>
      <c r="H6" s="26" t="s">
        <v>155</v>
      </c>
      <c r="I6" s="26" t="s">
        <v>154</v>
      </c>
      <c r="J6" s="26" t="s">
        <v>153</v>
      </c>
      <c r="K6" s="26" t="s">
        <v>152</v>
      </c>
      <c r="L6" s="26" t="s">
        <v>151</v>
      </c>
      <c r="M6" s="26" t="s">
        <v>150</v>
      </c>
      <c r="N6" s="26" t="s">
        <v>149</v>
      </c>
      <c r="O6" s="26" t="s">
        <v>148</v>
      </c>
      <c r="P6" s="26" t="s">
        <v>147</v>
      </c>
      <c r="Q6" s="26" t="s">
        <v>146</v>
      </c>
      <c r="R6" s="26" t="s">
        <v>145</v>
      </c>
      <c r="S6" s="26" t="s">
        <v>144</v>
      </c>
      <c r="T6" s="26" t="s">
        <v>143</v>
      </c>
      <c r="U6" s="26" t="s">
        <v>142</v>
      </c>
      <c r="V6" s="26" t="s">
        <v>141</v>
      </c>
      <c r="W6" s="26" t="s">
        <v>134</v>
      </c>
      <c r="X6" s="26" t="s">
        <v>133</v>
      </c>
      <c r="Y6" s="26" t="s">
        <v>132</v>
      </c>
      <c r="Z6" s="26" t="s">
        <v>131</v>
      </c>
      <c r="AA6" s="26" t="s">
        <v>130</v>
      </c>
      <c r="AB6" s="26" t="s">
        <v>129</v>
      </c>
      <c r="AC6" s="26" t="s">
        <v>128</v>
      </c>
      <c r="AD6" s="26" t="s">
        <v>127</v>
      </c>
      <c r="AE6" s="26" t="s">
        <v>126</v>
      </c>
      <c r="AF6" s="26" t="s">
        <v>125</v>
      </c>
      <c r="AG6" s="26" t="s">
        <v>124</v>
      </c>
      <c r="AH6" s="26" t="s">
        <v>123</v>
      </c>
      <c r="AI6" s="26" t="s">
        <v>122</v>
      </c>
      <c r="AJ6" s="26" t="s">
        <v>121</v>
      </c>
      <c r="AK6" s="26" t="s">
        <v>120</v>
      </c>
      <c r="AL6" s="26" t="s">
        <v>119</v>
      </c>
      <c r="AM6" s="26" t="s">
        <v>118</v>
      </c>
      <c r="AN6" s="26" t="s">
        <v>117</v>
      </c>
      <c r="AO6" s="26" t="s">
        <v>116</v>
      </c>
      <c r="AP6" s="26" t="s">
        <v>115</v>
      </c>
      <c r="AQ6" s="26" t="s">
        <v>114</v>
      </c>
      <c r="AR6" s="26" t="s">
        <v>113</v>
      </c>
      <c r="AS6" s="26" t="s">
        <v>112</v>
      </c>
      <c r="AT6" s="26" t="s">
        <v>111</v>
      </c>
      <c r="AU6" s="26" t="s">
        <v>110</v>
      </c>
      <c r="AV6" s="26" t="s">
        <v>109</v>
      </c>
      <c r="AW6" s="26" t="s">
        <v>107</v>
      </c>
      <c r="AX6" s="26" t="s">
        <v>108</v>
      </c>
      <c r="AY6" s="26" t="s">
        <v>106</v>
      </c>
      <c r="AZ6" s="26" t="s">
        <v>105</v>
      </c>
      <c r="BA6" s="26" t="s">
        <v>104</v>
      </c>
    </row>
    <row r="7" spans="1:53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2.75">
      <c r="A8" s="1">
        <v>0</v>
      </c>
      <c r="B8" s="1">
        <v>483</v>
      </c>
      <c r="C8" s="1">
        <v>1281</v>
      </c>
      <c r="D8" s="1">
        <v>798</v>
      </c>
      <c r="E8" s="1">
        <v>878</v>
      </c>
      <c r="F8" s="1">
        <v>528</v>
      </c>
      <c r="G8" s="1">
        <v>869</v>
      </c>
      <c r="H8" s="1">
        <v>790</v>
      </c>
      <c r="I8" s="1">
        <v>706</v>
      </c>
      <c r="J8" s="1">
        <v>753</v>
      </c>
      <c r="K8" s="1">
        <v>708</v>
      </c>
      <c r="L8" s="1">
        <v>716</v>
      </c>
      <c r="M8" s="1">
        <v>667</v>
      </c>
      <c r="N8" s="1">
        <v>1308</v>
      </c>
      <c r="O8" s="1">
        <v>697</v>
      </c>
      <c r="P8" s="1">
        <v>754</v>
      </c>
      <c r="Q8" s="1">
        <v>787</v>
      </c>
      <c r="R8" s="29">
        <v>536</v>
      </c>
      <c r="S8" s="1">
        <v>657</v>
      </c>
      <c r="T8" s="1">
        <v>738</v>
      </c>
      <c r="U8" s="1">
        <v>852</v>
      </c>
      <c r="V8" s="1">
        <v>759</v>
      </c>
      <c r="W8" s="1">
        <v>768</v>
      </c>
      <c r="X8" s="1">
        <v>847</v>
      </c>
      <c r="Y8" s="1">
        <v>722</v>
      </c>
      <c r="Z8" s="1">
        <v>636</v>
      </c>
      <c r="AA8" s="1">
        <v>434</v>
      </c>
      <c r="AB8" s="1">
        <v>562</v>
      </c>
      <c r="AC8" s="1">
        <v>522</v>
      </c>
      <c r="AD8" s="1">
        <v>512</v>
      </c>
      <c r="AE8" s="1">
        <v>503</v>
      </c>
      <c r="AF8" s="1">
        <v>410</v>
      </c>
      <c r="AG8" s="1">
        <v>486</v>
      </c>
      <c r="AH8" s="1">
        <v>458</v>
      </c>
      <c r="AI8" s="1">
        <v>563</v>
      </c>
      <c r="AJ8" s="1">
        <v>676</v>
      </c>
      <c r="AK8" s="1">
        <v>440</v>
      </c>
      <c r="AL8" s="1">
        <v>585</v>
      </c>
      <c r="AM8" s="1">
        <v>519</v>
      </c>
      <c r="AN8" s="1">
        <v>424</v>
      </c>
      <c r="AO8" s="1">
        <v>381</v>
      </c>
      <c r="AP8" s="1">
        <v>423</v>
      </c>
      <c r="AQ8" s="1">
        <v>544</v>
      </c>
      <c r="AR8" s="1">
        <v>452</v>
      </c>
      <c r="AS8" s="1">
        <v>428</v>
      </c>
      <c r="AT8" s="1">
        <v>445</v>
      </c>
      <c r="AU8" s="1">
        <v>510</v>
      </c>
      <c r="AV8" s="1">
        <v>670</v>
      </c>
      <c r="AW8" s="1">
        <v>519</v>
      </c>
      <c r="AX8" s="1">
        <v>419</v>
      </c>
      <c r="AY8" s="1">
        <v>559</v>
      </c>
      <c r="AZ8" s="1">
        <v>606</v>
      </c>
      <c r="BA8" s="1">
        <v>395</v>
      </c>
    </row>
    <row r="9" spans="1:53" ht="12.75">
      <c r="A9" s="4">
        <v>1</v>
      </c>
      <c r="B9" s="19">
        <v>401</v>
      </c>
      <c r="C9" s="19">
        <v>564</v>
      </c>
      <c r="D9" s="19">
        <v>485</v>
      </c>
      <c r="E9" s="19">
        <v>691</v>
      </c>
      <c r="F9" s="19">
        <v>579</v>
      </c>
      <c r="G9" s="19">
        <v>566</v>
      </c>
      <c r="H9" s="19">
        <v>509</v>
      </c>
      <c r="I9" s="19">
        <v>468</v>
      </c>
      <c r="J9" s="19">
        <v>509</v>
      </c>
      <c r="K9" s="19">
        <v>516</v>
      </c>
      <c r="L9" s="19">
        <v>480</v>
      </c>
      <c r="M9" s="19">
        <v>456</v>
      </c>
      <c r="N9" s="19">
        <v>432</v>
      </c>
      <c r="O9" s="19">
        <v>364</v>
      </c>
      <c r="P9" s="19">
        <v>404</v>
      </c>
      <c r="Q9" s="19">
        <v>620</v>
      </c>
      <c r="R9" s="19">
        <v>358</v>
      </c>
      <c r="S9" s="19">
        <v>391</v>
      </c>
      <c r="T9" s="19">
        <v>431</v>
      </c>
      <c r="U9" s="19">
        <v>421</v>
      </c>
      <c r="V9" s="19">
        <v>373</v>
      </c>
      <c r="W9" s="19">
        <v>416</v>
      </c>
      <c r="X9" s="19">
        <v>354</v>
      </c>
      <c r="Y9" s="19">
        <v>454</v>
      </c>
      <c r="Z9" s="19">
        <v>581</v>
      </c>
      <c r="AA9" s="19">
        <v>292</v>
      </c>
      <c r="AB9" s="19">
        <v>352</v>
      </c>
      <c r="AC9" s="19">
        <v>321</v>
      </c>
      <c r="AD9" s="19">
        <v>506</v>
      </c>
      <c r="AE9" s="19">
        <v>363</v>
      </c>
      <c r="AF9" s="19">
        <v>238</v>
      </c>
      <c r="AG9" s="19">
        <v>327</v>
      </c>
      <c r="AH9" s="19">
        <v>262</v>
      </c>
      <c r="AI9" s="19">
        <v>254</v>
      </c>
      <c r="AJ9" s="19">
        <v>238</v>
      </c>
      <c r="AK9" s="19">
        <v>271</v>
      </c>
      <c r="AL9" s="19">
        <v>297</v>
      </c>
      <c r="AM9" s="19">
        <v>415</v>
      </c>
      <c r="AN9" s="19">
        <v>438</v>
      </c>
      <c r="AO9" s="19">
        <v>199</v>
      </c>
      <c r="AP9" s="19">
        <v>263</v>
      </c>
      <c r="AQ9" s="19">
        <v>267</v>
      </c>
      <c r="AR9" s="19">
        <v>253</v>
      </c>
      <c r="AS9" s="19">
        <v>235</v>
      </c>
      <c r="AT9" s="19">
        <v>256</v>
      </c>
      <c r="AU9" s="19">
        <v>301</v>
      </c>
      <c r="AV9" s="19">
        <v>302</v>
      </c>
      <c r="AW9" s="19">
        <v>348</v>
      </c>
      <c r="AX9" s="19">
        <v>300</v>
      </c>
      <c r="AY9" s="19">
        <v>405</v>
      </c>
      <c r="AZ9" s="19">
        <v>401</v>
      </c>
      <c r="BA9" s="19">
        <v>250</v>
      </c>
    </row>
    <row r="10" spans="1:53" ht="12.75">
      <c r="A10" s="4">
        <v>2</v>
      </c>
      <c r="B10" s="19">
        <v>184</v>
      </c>
      <c r="C10" s="19">
        <v>351</v>
      </c>
      <c r="D10" s="19">
        <v>303</v>
      </c>
      <c r="E10" s="19">
        <v>347</v>
      </c>
      <c r="F10" s="19">
        <v>213</v>
      </c>
      <c r="G10" s="19">
        <v>360</v>
      </c>
      <c r="H10" s="19">
        <v>313</v>
      </c>
      <c r="I10" s="19">
        <v>281</v>
      </c>
      <c r="J10" s="19">
        <v>307</v>
      </c>
      <c r="K10" s="19">
        <v>328</v>
      </c>
      <c r="L10" s="19">
        <v>307</v>
      </c>
      <c r="M10" s="19">
        <v>223</v>
      </c>
      <c r="N10" s="19">
        <v>241</v>
      </c>
      <c r="O10" s="19">
        <v>236</v>
      </c>
      <c r="P10" s="19">
        <v>268</v>
      </c>
      <c r="Q10" s="19">
        <v>310</v>
      </c>
      <c r="R10" s="19">
        <v>174</v>
      </c>
      <c r="S10" s="19">
        <v>216</v>
      </c>
      <c r="T10" s="19">
        <v>228</v>
      </c>
      <c r="U10" s="19">
        <v>195</v>
      </c>
      <c r="V10" s="19">
        <v>153</v>
      </c>
      <c r="W10" s="19">
        <v>191</v>
      </c>
      <c r="X10" s="19">
        <v>170</v>
      </c>
      <c r="Y10" s="19">
        <v>245</v>
      </c>
      <c r="Z10" s="19">
        <v>284</v>
      </c>
      <c r="AA10" s="19">
        <v>97</v>
      </c>
      <c r="AB10" s="19">
        <v>165</v>
      </c>
      <c r="AC10" s="19">
        <v>166</v>
      </c>
      <c r="AD10" s="19">
        <v>211</v>
      </c>
      <c r="AE10" s="19">
        <v>159</v>
      </c>
      <c r="AF10" s="19">
        <v>108</v>
      </c>
      <c r="AG10" s="19">
        <v>132</v>
      </c>
      <c r="AH10" s="19">
        <v>134</v>
      </c>
      <c r="AI10" s="19">
        <v>147</v>
      </c>
      <c r="AJ10" s="19">
        <v>150</v>
      </c>
      <c r="AK10" s="19">
        <v>131</v>
      </c>
      <c r="AL10" s="19">
        <v>145</v>
      </c>
      <c r="AM10" s="19">
        <v>172</v>
      </c>
      <c r="AN10" s="19">
        <v>144</v>
      </c>
      <c r="AO10" s="19">
        <v>130</v>
      </c>
      <c r="AP10" s="19">
        <v>135</v>
      </c>
      <c r="AQ10" s="19">
        <v>107</v>
      </c>
      <c r="AR10" s="19">
        <v>146</v>
      </c>
      <c r="AS10" s="19">
        <v>139</v>
      </c>
      <c r="AT10" s="19">
        <v>133</v>
      </c>
      <c r="AU10" s="19">
        <v>130</v>
      </c>
      <c r="AV10" s="19">
        <v>177</v>
      </c>
      <c r="AW10" s="19">
        <v>228</v>
      </c>
      <c r="AX10" s="19">
        <v>225</v>
      </c>
      <c r="AY10" s="19">
        <v>328</v>
      </c>
      <c r="AZ10" s="19">
        <v>243</v>
      </c>
      <c r="BA10" s="19">
        <v>108</v>
      </c>
    </row>
    <row r="11" spans="1:53" ht="12.75">
      <c r="A11" s="4">
        <v>3</v>
      </c>
      <c r="B11" s="19">
        <v>68</v>
      </c>
      <c r="C11" s="19">
        <v>109</v>
      </c>
      <c r="D11" s="19">
        <v>96</v>
      </c>
      <c r="E11" s="19">
        <v>96</v>
      </c>
      <c r="F11" s="19">
        <v>56</v>
      </c>
      <c r="G11" s="19">
        <v>113</v>
      </c>
      <c r="H11" s="19">
        <v>90</v>
      </c>
      <c r="I11" s="19">
        <v>74</v>
      </c>
      <c r="J11" s="19">
        <v>69</v>
      </c>
      <c r="K11" s="19">
        <v>84</v>
      </c>
      <c r="L11" s="19">
        <v>73</v>
      </c>
      <c r="M11" s="19">
        <v>75</v>
      </c>
      <c r="N11" s="19">
        <v>75</v>
      </c>
      <c r="O11" s="19">
        <v>68</v>
      </c>
      <c r="P11" s="19">
        <v>74</v>
      </c>
      <c r="Q11" s="19">
        <v>88</v>
      </c>
      <c r="R11" s="19">
        <v>78</v>
      </c>
      <c r="S11" s="19">
        <v>87</v>
      </c>
      <c r="T11" s="19">
        <v>107</v>
      </c>
      <c r="U11" s="19">
        <v>84</v>
      </c>
      <c r="V11" s="19">
        <v>93</v>
      </c>
      <c r="W11" s="19">
        <v>118</v>
      </c>
      <c r="X11" s="19">
        <v>111</v>
      </c>
      <c r="Y11" s="19">
        <v>67</v>
      </c>
      <c r="Z11" s="19">
        <v>118</v>
      </c>
      <c r="AA11" s="19">
        <v>44</v>
      </c>
      <c r="AB11" s="19">
        <v>68</v>
      </c>
      <c r="AC11" s="19">
        <v>68</v>
      </c>
      <c r="AD11" s="19">
        <v>70</v>
      </c>
      <c r="AE11" s="19">
        <v>107</v>
      </c>
      <c r="AF11" s="19">
        <v>49</v>
      </c>
      <c r="AG11" s="19">
        <v>70</v>
      </c>
      <c r="AH11" s="19">
        <v>73</v>
      </c>
      <c r="AI11" s="19">
        <v>58</v>
      </c>
      <c r="AJ11" s="19">
        <v>51</v>
      </c>
      <c r="AK11" s="19">
        <v>46</v>
      </c>
      <c r="AL11" s="19">
        <v>63</v>
      </c>
      <c r="AM11" s="19">
        <v>105</v>
      </c>
      <c r="AN11" s="19">
        <v>180</v>
      </c>
      <c r="AO11" s="19">
        <v>52</v>
      </c>
      <c r="AP11" s="19">
        <v>41</v>
      </c>
      <c r="AQ11" s="19">
        <v>57</v>
      </c>
      <c r="AR11" s="19">
        <v>57</v>
      </c>
      <c r="AS11" s="19">
        <v>59</v>
      </c>
      <c r="AT11" s="19">
        <v>54</v>
      </c>
      <c r="AU11" s="19">
        <v>51</v>
      </c>
      <c r="AV11" s="19">
        <v>60</v>
      </c>
      <c r="AW11" s="19">
        <v>61</v>
      </c>
      <c r="AX11" s="19">
        <v>69</v>
      </c>
      <c r="AY11" s="19">
        <v>73</v>
      </c>
      <c r="AZ11" s="19">
        <v>88</v>
      </c>
      <c r="BA11" s="19">
        <v>39</v>
      </c>
    </row>
    <row r="12" spans="1:53" ht="12.75">
      <c r="A12" s="4">
        <v>4</v>
      </c>
      <c r="B12" s="19">
        <v>216</v>
      </c>
      <c r="C12" s="19">
        <v>402</v>
      </c>
      <c r="D12" s="19">
        <v>326</v>
      </c>
      <c r="E12" s="19">
        <v>531</v>
      </c>
      <c r="F12" s="19">
        <v>420</v>
      </c>
      <c r="G12" s="19">
        <v>559</v>
      </c>
      <c r="H12" s="19">
        <v>464</v>
      </c>
      <c r="I12" s="19">
        <v>405</v>
      </c>
      <c r="J12" s="19">
        <v>317</v>
      </c>
      <c r="K12" s="19">
        <v>360</v>
      </c>
      <c r="L12" s="19">
        <v>400</v>
      </c>
      <c r="M12" s="19">
        <v>307</v>
      </c>
      <c r="N12" s="19">
        <v>259</v>
      </c>
      <c r="O12" s="19">
        <v>251</v>
      </c>
      <c r="P12" s="19">
        <v>291</v>
      </c>
      <c r="Q12" s="19">
        <v>318</v>
      </c>
      <c r="R12" s="19">
        <v>157</v>
      </c>
      <c r="S12" s="19">
        <v>180</v>
      </c>
      <c r="T12" s="19">
        <v>196</v>
      </c>
      <c r="U12" s="19">
        <v>217</v>
      </c>
      <c r="V12" s="19">
        <v>155</v>
      </c>
      <c r="W12" s="19">
        <v>202</v>
      </c>
      <c r="X12" s="19">
        <v>180</v>
      </c>
      <c r="Y12" s="19">
        <v>215</v>
      </c>
      <c r="Z12" s="19">
        <v>231</v>
      </c>
      <c r="AA12" s="19">
        <v>92</v>
      </c>
      <c r="AB12" s="19">
        <v>165</v>
      </c>
      <c r="AC12" s="19">
        <v>144</v>
      </c>
      <c r="AD12" s="19">
        <v>152</v>
      </c>
      <c r="AE12" s="19">
        <v>151</v>
      </c>
      <c r="AF12" s="19">
        <v>124</v>
      </c>
      <c r="AG12" s="19">
        <v>130</v>
      </c>
      <c r="AH12" s="19">
        <v>119</v>
      </c>
      <c r="AI12" s="19">
        <v>119</v>
      </c>
      <c r="AJ12" s="19">
        <v>151</v>
      </c>
      <c r="AK12" s="19">
        <v>116</v>
      </c>
      <c r="AL12" s="19">
        <v>137</v>
      </c>
      <c r="AM12" s="19">
        <v>171</v>
      </c>
      <c r="AN12" s="19">
        <v>111</v>
      </c>
      <c r="AO12" s="19">
        <v>99</v>
      </c>
      <c r="AP12" s="19">
        <v>105</v>
      </c>
      <c r="AQ12" s="19">
        <v>106</v>
      </c>
      <c r="AR12" s="19">
        <v>117</v>
      </c>
      <c r="AS12" s="19">
        <v>116</v>
      </c>
      <c r="AT12" s="19">
        <v>106</v>
      </c>
      <c r="AU12" s="19">
        <v>131</v>
      </c>
      <c r="AV12" s="19">
        <v>134</v>
      </c>
      <c r="AW12" s="19">
        <v>158</v>
      </c>
      <c r="AX12" s="19">
        <v>144</v>
      </c>
      <c r="AY12" s="19">
        <v>205</v>
      </c>
      <c r="AZ12" s="19">
        <v>240</v>
      </c>
      <c r="BA12" s="19">
        <v>96</v>
      </c>
    </row>
    <row r="13" spans="1:53" ht="12.75">
      <c r="A13" s="4">
        <v>5</v>
      </c>
      <c r="B13" s="19">
        <v>154</v>
      </c>
      <c r="C13" s="19">
        <v>348</v>
      </c>
      <c r="D13" s="19">
        <v>256</v>
      </c>
      <c r="E13" s="19">
        <v>261</v>
      </c>
      <c r="F13" s="19">
        <v>193</v>
      </c>
      <c r="G13" s="19">
        <v>286</v>
      </c>
      <c r="H13" s="19">
        <v>267</v>
      </c>
      <c r="I13" s="19">
        <v>267</v>
      </c>
      <c r="J13" s="19">
        <v>276</v>
      </c>
      <c r="K13" s="19">
        <v>325</v>
      </c>
      <c r="L13" s="19">
        <v>307</v>
      </c>
      <c r="M13" s="19">
        <v>261</v>
      </c>
      <c r="N13" s="19">
        <v>272</v>
      </c>
      <c r="O13" s="19">
        <v>277</v>
      </c>
      <c r="P13" s="19">
        <v>278</v>
      </c>
      <c r="Q13" s="19">
        <v>372</v>
      </c>
      <c r="R13" s="19">
        <v>239</v>
      </c>
      <c r="S13" s="19">
        <v>251</v>
      </c>
      <c r="T13" s="19">
        <v>330</v>
      </c>
      <c r="U13" s="19">
        <v>314</v>
      </c>
      <c r="V13" s="19">
        <v>289</v>
      </c>
      <c r="W13" s="19">
        <v>320</v>
      </c>
      <c r="X13" s="19">
        <v>274</v>
      </c>
      <c r="Y13" s="19">
        <v>347</v>
      </c>
      <c r="Z13" s="19">
        <v>430</v>
      </c>
      <c r="AA13" s="19">
        <v>205</v>
      </c>
      <c r="AB13" s="19">
        <v>223</v>
      </c>
      <c r="AC13" s="19">
        <v>231</v>
      </c>
      <c r="AD13" s="19">
        <v>257</v>
      </c>
      <c r="AE13" s="19">
        <v>239</v>
      </c>
      <c r="AF13" s="19">
        <v>162</v>
      </c>
      <c r="AG13" s="19">
        <v>187</v>
      </c>
      <c r="AH13" s="19">
        <v>227</v>
      </c>
      <c r="AI13" s="19">
        <v>227</v>
      </c>
      <c r="AJ13" s="19">
        <v>295</v>
      </c>
      <c r="AK13" s="19">
        <v>183</v>
      </c>
      <c r="AL13" s="19">
        <v>185</v>
      </c>
      <c r="AM13" s="19">
        <v>248</v>
      </c>
      <c r="AN13" s="19">
        <v>162</v>
      </c>
      <c r="AO13" s="19">
        <v>129</v>
      </c>
      <c r="AP13" s="19">
        <v>155</v>
      </c>
      <c r="AQ13" s="19">
        <v>188</v>
      </c>
      <c r="AR13" s="19">
        <v>167</v>
      </c>
      <c r="AS13" s="19">
        <v>175</v>
      </c>
      <c r="AT13" s="19">
        <v>154</v>
      </c>
      <c r="AU13" s="19">
        <v>179</v>
      </c>
      <c r="AV13" s="19">
        <v>195</v>
      </c>
      <c r="AW13" s="19">
        <v>163</v>
      </c>
      <c r="AX13" s="19">
        <v>195</v>
      </c>
      <c r="AY13" s="19">
        <v>232</v>
      </c>
      <c r="AZ13" s="19">
        <v>215</v>
      </c>
      <c r="BA13" s="19">
        <v>114</v>
      </c>
    </row>
    <row r="14" spans="1:53" ht="12.75">
      <c r="A14" s="4">
        <v>6</v>
      </c>
      <c r="B14" s="19">
        <v>53</v>
      </c>
      <c r="C14" s="19">
        <v>109</v>
      </c>
      <c r="D14" s="19">
        <v>88</v>
      </c>
      <c r="E14" s="19">
        <v>75</v>
      </c>
      <c r="F14" s="19">
        <v>42</v>
      </c>
      <c r="G14" s="19">
        <v>99</v>
      </c>
      <c r="H14" s="19">
        <v>82</v>
      </c>
      <c r="I14" s="19">
        <v>113</v>
      </c>
      <c r="J14" s="19">
        <v>112</v>
      </c>
      <c r="K14" s="19">
        <v>104</v>
      </c>
      <c r="L14" s="19">
        <v>111</v>
      </c>
      <c r="M14" s="19">
        <v>88</v>
      </c>
      <c r="N14" s="19">
        <v>79</v>
      </c>
      <c r="O14" s="19">
        <v>80</v>
      </c>
      <c r="P14" s="19">
        <v>65</v>
      </c>
      <c r="Q14" s="19">
        <v>96</v>
      </c>
      <c r="R14" s="19">
        <v>76</v>
      </c>
      <c r="S14" s="19">
        <v>94</v>
      </c>
      <c r="T14" s="19">
        <v>100</v>
      </c>
      <c r="U14" s="19">
        <v>98</v>
      </c>
      <c r="V14" s="19">
        <v>87</v>
      </c>
      <c r="W14" s="19">
        <v>109</v>
      </c>
      <c r="X14" s="19">
        <v>86</v>
      </c>
      <c r="Y14" s="19">
        <v>97</v>
      </c>
      <c r="Z14" s="19">
        <v>116</v>
      </c>
      <c r="AA14" s="19">
        <v>45</v>
      </c>
      <c r="AB14" s="19">
        <v>70</v>
      </c>
      <c r="AC14" s="19">
        <v>68</v>
      </c>
      <c r="AD14" s="19">
        <v>75</v>
      </c>
      <c r="AE14" s="19">
        <v>83</v>
      </c>
      <c r="AF14" s="19">
        <v>61</v>
      </c>
      <c r="AG14" s="19">
        <v>67</v>
      </c>
      <c r="AH14" s="19">
        <v>61</v>
      </c>
      <c r="AI14" s="19">
        <v>62</v>
      </c>
      <c r="AJ14" s="19">
        <v>58</v>
      </c>
      <c r="AK14" s="19">
        <v>50</v>
      </c>
      <c r="AL14" s="19">
        <v>55</v>
      </c>
      <c r="AM14" s="19">
        <v>63</v>
      </c>
      <c r="AN14" s="19">
        <v>41</v>
      </c>
      <c r="AO14" s="19">
        <v>61</v>
      </c>
      <c r="AP14" s="19">
        <v>57</v>
      </c>
      <c r="AQ14" s="19">
        <v>59</v>
      </c>
      <c r="AR14" s="19">
        <v>47</v>
      </c>
      <c r="AS14" s="19">
        <v>43</v>
      </c>
      <c r="AT14" s="19">
        <v>38</v>
      </c>
      <c r="AU14" s="19">
        <v>41</v>
      </c>
      <c r="AV14" s="19">
        <v>40</v>
      </c>
      <c r="AW14" s="19">
        <v>54</v>
      </c>
      <c r="AX14" s="19">
        <v>54</v>
      </c>
      <c r="AY14" s="19">
        <v>61</v>
      </c>
      <c r="AZ14" s="19">
        <v>54</v>
      </c>
      <c r="BA14" s="19">
        <v>38</v>
      </c>
    </row>
    <row r="15" spans="1:53" ht="12.75">
      <c r="A15" s="4">
        <v>7</v>
      </c>
      <c r="B15" s="19">
        <v>80</v>
      </c>
      <c r="C15" s="19">
        <v>149</v>
      </c>
      <c r="D15" s="19">
        <v>123</v>
      </c>
      <c r="E15" s="19">
        <v>109</v>
      </c>
      <c r="F15" s="19">
        <v>62</v>
      </c>
      <c r="G15" s="19">
        <v>134</v>
      </c>
      <c r="H15" s="19">
        <v>125</v>
      </c>
      <c r="I15" s="19">
        <v>100</v>
      </c>
      <c r="J15" s="19">
        <v>117</v>
      </c>
      <c r="K15" s="19">
        <v>125</v>
      </c>
      <c r="L15" s="19">
        <v>141</v>
      </c>
      <c r="M15" s="19">
        <v>106</v>
      </c>
      <c r="N15" s="19">
        <v>97</v>
      </c>
      <c r="O15" s="19">
        <v>93</v>
      </c>
      <c r="P15" s="19">
        <v>120</v>
      </c>
      <c r="Q15" s="19">
        <v>143</v>
      </c>
      <c r="R15" s="19">
        <v>108</v>
      </c>
      <c r="S15" s="19">
        <v>110</v>
      </c>
      <c r="T15" s="19">
        <v>99</v>
      </c>
      <c r="U15" s="19">
        <v>122</v>
      </c>
      <c r="V15" s="19">
        <v>125</v>
      </c>
      <c r="W15" s="19">
        <v>119</v>
      </c>
      <c r="X15" s="19">
        <v>130</v>
      </c>
      <c r="Y15" s="19">
        <v>144</v>
      </c>
      <c r="Z15" s="19">
        <v>132</v>
      </c>
      <c r="AA15" s="19">
        <v>68</v>
      </c>
      <c r="AB15" s="19">
        <v>95</v>
      </c>
      <c r="AC15" s="19">
        <v>91</v>
      </c>
      <c r="AD15" s="19">
        <v>83</v>
      </c>
      <c r="AE15" s="19">
        <v>88</v>
      </c>
      <c r="AF15" s="19">
        <v>61</v>
      </c>
      <c r="AG15" s="19">
        <v>84</v>
      </c>
      <c r="AH15" s="19">
        <v>86</v>
      </c>
      <c r="AI15" s="19">
        <v>89</v>
      </c>
      <c r="AJ15" s="19">
        <v>81</v>
      </c>
      <c r="AK15" s="19">
        <v>91</v>
      </c>
      <c r="AL15" s="19">
        <v>71</v>
      </c>
      <c r="AM15" s="19">
        <v>89</v>
      </c>
      <c r="AN15" s="19">
        <v>63</v>
      </c>
      <c r="AO15" s="19">
        <v>62</v>
      </c>
      <c r="AP15" s="19">
        <v>86</v>
      </c>
      <c r="AQ15" s="19">
        <v>75</v>
      </c>
      <c r="AR15" s="19">
        <v>76</v>
      </c>
      <c r="AS15" s="19">
        <v>68</v>
      </c>
      <c r="AT15" s="19">
        <v>84</v>
      </c>
      <c r="AU15" s="19">
        <v>66</v>
      </c>
      <c r="AV15" s="19">
        <v>103</v>
      </c>
      <c r="AW15" s="19">
        <v>113</v>
      </c>
      <c r="AX15" s="19">
        <v>84</v>
      </c>
      <c r="AY15" s="19">
        <v>116</v>
      </c>
      <c r="AZ15" s="19">
        <v>102</v>
      </c>
      <c r="BA15" s="19">
        <v>53</v>
      </c>
    </row>
    <row r="16" spans="1:53" ht="12.75">
      <c r="A16" s="4">
        <v>8</v>
      </c>
      <c r="B16" s="19">
        <v>1352</v>
      </c>
      <c r="C16" s="19">
        <v>2149</v>
      </c>
      <c r="D16" s="19">
        <v>1547</v>
      </c>
      <c r="E16" s="19">
        <v>1903</v>
      </c>
      <c r="F16" s="19">
        <v>1160</v>
      </c>
      <c r="G16" s="19">
        <v>2005</v>
      </c>
      <c r="H16" s="19">
        <v>1819</v>
      </c>
      <c r="I16" s="19">
        <v>1665</v>
      </c>
      <c r="J16" s="19">
        <v>1641</v>
      </c>
      <c r="K16" s="19">
        <v>1863</v>
      </c>
      <c r="L16" s="19">
        <v>2014</v>
      </c>
      <c r="M16" s="19">
        <v>1545</v>
      </c>
      <c r="N16" s="19">
        <v>1625</v>
      </c>
      <c r="O16" s="19">
        <v>1485</v>
      </c>
      <c r="P16" s="19">
        <v>1674</v>
      </c>
      <c r="Q16" s="19">
        <v>2049</v>
      </c>
      <c r="R16" s="19">
        <v>1151</v>
      </c>
      <c r="S16" s="19">
        <v>1441</v>
      </c>
      <c r="T16" s="19">
        <v>1628</v>
      </c>
      <c r="U16" s="19">
        <v>1749</v>
      </c>
      <c r="V16" s="19">
        <v>1537</v>
      </c>
      <c r="W16" s="19">
        <v>1722</v>
      </c>
      <c r="X16" s="19">
        <v>1551</v>
      </c>
      <c r="Y16" s="19">
        <v>1894</v>
      </c>
      <c r="Z16" s="19">
        <v>2198</v>
      </c>
      <c r="AA16" s="19">
        <v>1107</v>
      </c>
      <c r="AB16" s="19">
        <v>1247</v>
      </c>
      <c r="AC16" s="19">
        <v>1468</v>
      </c>
      <c r="AD16" s="19">
        <v>1964</v>
      </c>
      <c r="AE16" s="19">
        <v>1966</v>
      </c>
      <c r="AF16" s="19">
        <v>916</v>
      </c>
      <c r="AG16" s="19">
        <v>1105</v>
      </c>
      <c r="AH16" s="19">
        <v>1148</v>
      </c>
      <c r="AI16" s="19">
        <v>1273</v>
      </c>
      <c r="AJ16" s="19">
        <v>1140</v>
      </c>
      <c r="AK16" s="19">
        <v>1045</v>
      </c>
      <c r="AL16" s="19">
        <v>1205</v>
      </c>
      <c r="AM16" s="19">
        <v>1472</v>
      </c>
      <c r="AN16" s="19">
        <v>1421</v>
      </c>
      <c r="AO16" s="19">
        <v>1208</v>
      </c>
      <c r="AP16" s="19">
        <v>1027</v>
      </c>
      <c r="AQ16" s="19">
        <v>986</v>
      </c>
      <c r="AR16" s="19">
        <v>1121</v>
      </c>
      <c r="AS16" s="19">
        <v>930</v>
      </c>
      <c r="AT16" s="19">
        <v>930</v>
      </c>
      <c r="AU16" s="19">
        <v>1109</v>
      </c>
      <c r="AV16" s="19">
        <v>1238</v>
      </c>
      <c r="AW16" s="19">
        <v>1259</v>
      </c>
      <c r="AX16" s="19">
        <v>1193</v>
      </c>
      <c r="AY16" s="19">
        <v>1417</v>
      </c>
      <c r="AZ16" s="19">
        <v>1382</v>
      </c>
      <c r="BA16" s="19">
        <v>808</v>
      </c>
    </row>
    <row r="17" spans="1:53" ht="12.75">
      <c r="A17" s="4">
        <v>9</v>
      </c>
      <c r="B17" s="19">
        <v>139</v>
      </c>
      <c r="C17" s="19">
        <v>214</v>
      </c>
      <c r="D17" s="19">
        <v>174</v>
      </c>
      <c r="E17" s="19">
        <v>224</v>
      </c>
      <c r="F17" s="19">
        <v>129</v>
      </c>
      <c r="G17" s="19">
        <v>269</v>
      </c>
      <c r="H17" s="19">
        <v>253</v>
      </c>
      <c r="I17" s="19">
        <v>199</v>
      </c>
      <c r="J17" s="19">
        <v>219</v>
      </c>
      <c r="K17" s="19">
        <v>227</v>
      </c>
      <c r="L17" s="19">
        <v>222</v>
      </c>
      <c r="M17" s="19">
        <v>147</v>
      </c>
      <c r="N17" s="19">
        <v>157</v>
      </c>
      <c r="O17" s="19">
        <v>208</v>
      </c>
      <c r="P17" s="19">
        <v>188</v>
      </c>
      <c r="Q17" s="19">
        <v>212</v>
      </c>
      <c r="R17" s="19">
        <v>136</v>
      </c>
      <c r="S17" s="19">
        <v>177</v>
      </c>
      <c r="T17" s="19">
        <v>190</v>
      </c>
      <c r="U17" s="19">
        <v>212</v>
      </c>
      <c r="V17" s="19">
        <v>171</v>
      </c>
      <c r="W17" s="19">
        <v>187</v>
      </c>
      <c r="X17" s="19">
        <v>184</v>
      </c>
      <c r="Y17" s="19">
        <v>212</v>
      </c>
      <c r="Z17" s="19">
        <v>239</v>
      </c>
      <c r="AA17" s="19">
        <v>98</v>
      </c>
      <c r="AB17" s="19">
        <v>156</v>
      </c>
      <c r="AC17" s="19">
        <v>159</v>
      </c>
      <c r="AD17" s="19">
        <v>175</v>
      </c>
      <c r="AE17" s="19">
        <v>159</v>
      </c>
      <c r="AF17" s="19">
        <v>105</v>
      </c>
      <c r="AG17" s="19">
        <v>145</v>
      </c>
      <c r="AH17" s="19">
        <v>144</v>
      </c>
      <c r="AI17" s="19">
        <v>152</v>
      </c>
      <c r="AJ17" s="19">
        <v>143</v>
      </c>
      <c r="AK17" s="19">
        <v>102</v>
      </c>
      <c r="AL17" s="19">
        <v>123</v>
      </c>
      <c r="AM17" s="19">
        <v>160</v>
      </c>
      <c r="AN17" s="19">
        <v>106</v>
      </c>
      <c r="AO17" s="19">
        <v>109</v>
      </c>
      <c r="AP17" s="19">
        <v>130</v>
      </c>
      <c r="AQ17" s="19">
        <v>123</v>
      </c>
      <c r="AR17" s="19">
        <v>114</v>
      </c>
      <c r="AS17" s="19">
        <v>123</v>
      </c>
      <c r="AT17" s="19">
        <v>120</v>
      </c>
      <c r="AU17" s="19">
        <v>132</v>
      </c>
      <c r="AV17" s="19">
        <v>117</v>
      </c>
      <c r="AW17" s="19">
        <v>119</v>
      </c>
      <c r="AX17" s="19">
        <v>119</v>
      </c>
      <c r="AY17" s="19">
        <v>157</v>
      </c>
      <c r="AZ17" s="19">
        <v>170</v>
      </c>
      <c r="BA17" s="19">
        <v>89</v>
      </c>
    </row>
    <row r="18" spans="1:53" ht="12.75">
      <c r="A18" s="4">
        <v>10</v>
      </c>
      <c r="B18" s="19">
        <v>371</v>
      </c>
      <c r="C18" s="19">
        <v>628</v>
      </c>
      <c r="D18" s="19">
        <v>521</v>
      </c>
      <c r="E18" s="19">
        <v>654</v>
      </c>
      <c r="F18" s="19">
        <v>465</v>
      </c>
      <c r="G18" s="19">
        <v>767</v>
      </c>
      <c r="H18" s="19">
        <v>686</v>
      </c>
      <c r="I18" s="19">
        <v>761</v>
      </c>
      <c r="J18" s="19">
        <v>577</v>
      </c>
      <c r="K18" s="19">
        <v>649</v>
      </c>
      <c r="L18" s="19">
        <v>718</v>
      </c>
      <c r="M18" s="19">
        <v>537</v>
      </c>
      <c r="N18" s="19">
        <v>574</v>
      </c>
      <c r="O18" s="19">
        <v>580</v>
      </c>
      <c r="P18" s="19">
        <v>540</v>
      </c>
      <c r="Q18" s="19">
        <v>695</v>
      </c>
      <c r="R18" s="19">
        <v>401</v>
      </c>
      <c r="S18" s="19">
        <v>500</v>
      </c>
      <c r="T18" s="19">
        <v>611</v>
      </c>
      <c r="U18" s="19">
        <v>674</v>
      </c>
      <c r="V18" s="19">
        <v>603</v>
      </c>
      <c r="W18" s="19">
        <v>684</v>
      </c>
      <c r="X18" s="19">
        <v>752</v>
      </c>
      <c r="Y18" s="19">
        <v>593</v>
      </c>
      <c r="Z18" s="19">
        <v>853</v>
      </c>
      <c r="AA18" s="19">
        <v>320</v>
      </c>
      <c r="AB18" s="19">
        <v>419</v>
      </c>
      <c r="AC18" s="19">
        <v>495</v>
      </c>
      <c r="AD18" s="19">
        <v>560</v>
      </c>
      <c r="AE18" s="19">
        <v>505</v>
      </c>
      <c r="AF18" s="19">
        <v>359</v>
      </c>
      <c r="AG18" s="19">
        <v>401</v>
      </c>
      <c r="AH18" s="19">
        <v>388</v>
      </c>
      <c r="AI18" s="19">
        <v>432</v>
      </c>
      <c r="AJ18" s="19">
        <v>407</v>
      </c>
      <c r="AK18" s="19">
        <v>395</v>
      </c>
      <c r="AL18" s="19">
        <v>437</v>
      </c>
      <c r="AM18" s="19">
        <v>488</v>
      </c>
      <c r="AN18" s="19">
        <v>370</v>
      </c>
      <c r="AO18" s="19">
        <v>304</v>
      </c>
      <c r="AP18" s="19">
        <v>405</v>
      </c>
      <c r="AQ18" s="19">
        <v>341</v>
      </c>
      <c r="AR18" s="19">
        <v>341</v>
      </c>
      <c r="AS18" s="19">
        <v>370</v>
      </c>
      <c r="AT18" s="19">
        <v>368</v>
      </c>
      <c r="AU18" s="19">
        <v>358</v>
      </c>
      <c r="AV18" s="19">
        <v>437</v>
      </c>
      <c r="AW18" s="19">
        <v>498</v>
      </c>
      <c r="AX18" s="19">
        <v>446</v>
      </c>
      <c r="AY18" s="19">
        <v>556</v>
      </c>
      <c r="AZ18" s="19">
        <v>504</v>
      </c>
      <c r="BA18" s="19">
        <v>267</v>
      </c>
    </row>
    <row r="19" spans="1:53" ht="12.75">
      <c r="A19" s="4">
        <v>11</v>
      </c>
      <c r="B19" s="19">
        <v>634</v>
      </c>
      <c r="C19" s="19">
        <v>910</v>
      </c>
      <c r="D19" s="19">
        <v>850</v>
      </c>
      <c r="E19" s="19">
        <v>852</v>
      </c>
      <c r="F19" s="19">
        <v>638</v>
      </c>
      <c r="G19" s="19">
        <v>812</v>
      </c>
      <c r="H19" s="19">
        <v>658</v>
      </c>
      <c r="I19" s="19">
        <v>962</v>
      </c>
      <c r="J19" s="19">
        <v>815</v>
      </c>
      <c r="K19" s="19">
        <v>827</v>
      </c>
      <c r="L19" s="19">
        <v>788</v>
      </c>
      <c r="M19" s="19">
        <v>925</v>
      </c>
      <c r="N19" s="19">
        <v>732</v>
      </c>
      <c r="O19" s="19">
        <v>560</v>
      </c>
      <c r="P19" s="19">
        <v>907</v>
      </c>
      <c r="Q19" s="19">
        <v>765</v>
      </c>
      <c r="R19" s="19">
        <v>645</v>
      </c>
      <c r="S19" s="19">
        <v>706</v>
      </c>
      <c r="T19" s="19">
        <v>584</v>
      </c>
      <c r="U19" s="19">
        <v>715</v>
      </c>
      <c r="V19" s="19">
        <v>884</v>
      </c>
      <c r="W19" s="19">
        <v>914</v>
      </c>
      <c r="X19" s="19">
        <v>815</v>
      </c>
      <c r="Y19" s="19">
        <v>872</v>
      </c>
      <c r="Z19" s="19">
        <v>1060</v>
      </c>
      <c r="AA19" s="19">
        <v>729</v>
      </c>
      <c r="AB19" s="19">
        <v>606</v>
      </c>
      <c r="AC19" s="19">
        <v>585</v>
      </c>
      <c r="AD19" s="19">
        <v>620</v>
      </c>
      <c r="AE19" s="19">
        <v>514</v>
      </c>
      <c r="AF19" s="19">
        <v>370</v>
      </c>
      <c r="AG19" s="19">
        <v>524</v>
      </c>
      <c r="AH19" s="19">
        <v>522</v>
      </c>
      <c r="AI19" s="19">
        <v>559</v>
      </c>
      <c r="AJ19" s="19">
        <v>537</v>
      </c>
      <c r="AK19" s="19">
        <v>508</v>
      </c>
      <c r="AL19" s="19">
        <v>471</v>
      </c>
      <c r="AM19" s="19">
        <v>583</v>
      </c>
      <c r="AN19" s="19">
        <v>448</v>
      </c>
      <c r="AO19" s="19">
        <v>478</v>
      </c>
      <c r="AP19" s="19">
        <v>386</v>
      </c>
      <c r="AQ19" s="19">
        <v>484</v>
      </c>
      <c r="AR19" s="19">
        <v>475</v>
      </c>
      <c r="AS19" s="19">
        <v>403</v>
      </c>
      <c r="AT19" s="19">
        <v>510</v>
      </c>
      <c r="AU19" s="19">
        <v>458</v>
      </c>
      <c r="AV19" s="19">
        <v>474</v>
      </c>
      <c r="AW19" s="19">
        <v>546</v>
      </c>
      <c r="AX19" s="19">
        <v>442</v>
      </c>
      <c r="AY19" s="19">
        <v>692</v>
      </c>
      <c r="AZ19" s="19">
        <v>627</v>
      </c>
      <c r="BA19" s="19">
        <v>253</v>
      </c>
    </row>
    <row r="20" spans="1:53" ht="12.75">
      <c r="A20" s="4">
        <v>12</v>
      </c>
      <c r="B20" s="19">
        <v>1738</v>
      </c>
      <c r="C20" s="19">
        <v>3056</v>
      </c>
      <c r="D20" s="19">
        <v>2821</v>
      </c>
      <c r="E20" s="19">
        <v>2950</v>
      </c>
      <c r="F20" s="19">
        <v>2256</v>
      </c>
      <c r="G20" s="19">
        <v>3514</v>
      </c>
      <c r="H20" s="19">
        <v>2963</v>
      </c>
      <c r="I20" s="19">
        <v>3696</v>
      </c>
      <c r="J20" s="19">
        <v>3171</v>
      </c>
      <c r="K20" s="19">
        <v>3500</v>
      </c>
      <c r="L20" s="19">
        <v>3569</v>
      </c>
      <c r="M20" s="19">
        <v>4011</v>
      </c>
      <c r="N20" s="19">
        <v>2992</v>
      </c>
      <c r="O20" s="19">
        <v>2161</v>
      </c>
      <c r="P20" s="19">
        <v>3542</v>
      </c>
      <c r="Q20" s="19">
        <v>2953</v>
      </c>
      <c r="R20" s="19">
        <v>2615</v>
      </c>
      <c r="S20" s="19">
        <v>2843</v>
      </c>
      <c r="T20" s="19">
        <v>2567</v>
      </c>
      <c r="U20" s="19">
        <v>2740</v>
      </c>
      <c r="V20" s="19">
        <v>3111</v>
      </c>
      <c r="W20" s="19">
        <v>3123</v>
      </c>
      <c r="X20" s="19">
        <v>2704</v>
      </c>
      <c r="Y20" s="19">
        <v>2913</v>
      </c>
      <c r="Z20" s="19">
        <v>3025</v>
      </c>
      <c r="AA20" s="19">
        <v>1998</v>
      </c>
      <c r="AB20" s="19">
        <v>2105</v>
      </c>
      <c r="AC20" s="19">
        <v>2311</v>
      </c>
      <c r="AD20" s="19">
        <v>2386</v>
      </c>
      <c r="AE20" s="19">
        <v>2227</v>
      </c>
      <c r="AF20" s="19">
        <v>1562</v>
      </c>
      <c r="AG20" s="19">
        <v>1736</v>
      </c>
      <c r="AH20" s="19">
        <v>1935</v>
      </c>
      <c r="AI20" s="19">
        <v>2005</v>
      </c>
      <c r="AJ20" s="19">
        <v>1814</v>
      </c>
      <c r="AK20" s="19">
        <v>1926</v>
      </c>
      <c r="AL20" s="19">
        <v>1862</v>
      </c>
      <c r="AM20" s="19">
        <v>2364</v>
      </c>
      <c r="AN20" s="19">
        <v>1635</v>
      </c>
      <c r="AO20" s="19">
        <v>1767</v>
      </c>
      <c r="AP20" s="19">
        <v>1499</v>
      </c>
      <c r="AQ20" s="19">
        <v>1575</v>
      </c>
      <c r="AR20" s="19">
        <v>1926</v>
      </c>
      <c r="AS20" s="19">
        <v>1660</v>
      </c>
      <c r="AT20" s="19">
        <v>1759</v>
      </c>
      <c r="AU20" s="19">
        <v>1817</v>
      </c>
      <c r="AV20" s="19">
        <v>1917</v>
      </c>
      <c r="AW20" s="19">
        <v>2087</v>
      </c>
      <c r="AX20" s="19">
        <v>1778</v>
      </c>
      <c r="AY20" s="19">
        <v>2454</v>
      </c>
      <c r="AZ20" s="19">
        <v>2063</v>
      </c>
      <c r="BA20" s="19">
        <v>884</v>
      </c>
    </row>
    <row r="21" spans="1:53" ht="12.75">
      <c r="A21" s="4">
        <v>13</v>
      </c>
      <c r="B21" s="19">
        <v>470</v>
      </c>
      <c r="C21" s="19">
        <v>630</v>
      </c>
      <c r="D21" s="19">
        <v>639</v>
      </c>
      <c r="E21" s="19">
        <v>800</v>
      </c>
      <c r="F21" s="19">
        <v>600</v>
      </c>
      <c r="G21" s="19">
        <v>745</v>
      </c>
      <c r="H21" s="19">
        <v>597</v>
      </c>
      <c r="I21" s="19">
        <v>755</v>
      </c>
      <c r="J21" s="19">
        <v>669</v>
      </c>
      <c r="K21" s="19">
        <v>757</v>
      </c>
      <c r="L21" s="19">
        <v>775</v>
      </c>
      <c r="M21" s="19">
        <v>918</v>
      </c>
      <c r="N21" s="19">
        <v>607</v>
      </c>
      <c r="O21" s="19">
        <v>464</v>
      </c>
      <c r="P21" s="19">
        <v>781</v>
      </c>
      <c r="Q21" s="19">
        <v>666</v>
      </c>
      <c r="R21" s="19">
        <v>647</v>
      </c>
      <c r="S21" s="19">
        <v>639</v>
      </c>
      <c r="T21" s="19">
        <v>622</v>
      </c>
      <c r="U21" s="19">
        <v>735</v>
      </c>
      <c r="V21" s="19">
        <v>790</v>
      </c>
      <c r="W21" s="19">
        <v>793</v>
      </c>
      <c r="X21" s="19">
        <v>845</v>
      </c>
      <c r="Y21" s="19">
        <v>903</v>
      </c>
      <c r="Z21" s="19">
        <v>1006</v>
      </c>
      <c r="AA21" s="19">
        <v>539</v>
      </c>
      <c r="AB21" s="19">
        <v>444</v>
      </c>
      <c r="AC21" s="19">
        <v>452</v>
      </c>
      <c r="AD21" s="19">
        <v>514</v>
      </c>
      <c r="AE21" s="19">
        <v>522</v>
      </c>
      <c r="AF21" s="19">
        <v>380</v>
      </c>
      <c r="AG21" s="19">
        <v>442</v>
      </c>
      <c r="AH21" s="19">
        <v>465</v>
      </c>
      <c r="AI21" s="19">
        <v>451</v>
      </c>
      <c r="AJ21" s="19">
        <v>401</v>
      </c>
      <c r="AK21" s="19">
        <v>451</v>
      </c>
      <c r="AL21" s="19">
        <v>454</v>
      </c>
      <c r="AM21" s="19">
        <v>601</v>
      </c>
      <c r="AN21" s="19">
        <v>380</v>
      </c>
      <c r="AO21" s="19">
        <v>379</v>
      </c>
      <c r="AP21" s="19">
        <v>338</v>
      </c>
      <c r="AQ21" s="19">
        <v>393</v>
      </c>
      <c r="AR21" s="19">
        <v>494</v>
      </c>
      <c r="AS21" s="19">
        <v>373</v>
      </c>
      <c r="AT21" s="19">
        <v>472</v>
      </c>
      <c r="AU21" s="19">
        <v>444</v>
      </c>
      <c r="AV21" s="19">
        <v>469</v>
      </c>
      <c r="AW21" s="19">
        <v>518</v>
      </c>
      <c r="AX21" s="19">
        <v>446</v>
      </c>
      <c r="AY21" s="19">
        <v>619</v>
      </c>
      <c r="AZ21" s="19">
        <v>533</v>
      </c>
      <c r="BA21" s="19">
        <v>239</v>
      </c>
    </row>
    <row r="22" spans="1:53" ht="12.75">
      <c r="A22" s="4">
        <v>14</v>
      </c>
      <c r="B22" s="19">
        <v>651</v>
      </c>
      <c r="C22" s="19">
        <v>1166</v>
      </c>
      <c r="D22" s="19">
        <v>973</v>
      </c>
      <c r="E22" s="19">
        <v>1167</v>
      </c>
      <c r="F22" s="19">
        <v>734</v>
      </c>
      <c r="G22" s="19">
        <v>1180</v>
      </c>
      <c r="H22" s="19">
        <v>1085</v>
      </c>
      <c r="I22" s="19">
        <v>1083</v>
      </c>
      <c r="J22" s="19">
        <v>1107</v>
      </c>
      <c r="K22" s="19">
        <v>1104</v>
      </c>
      <c r="L22" s="19">
        <v>1246</v>
      </c>
      <c r="M22" s="19">
        <v>1055</v>
      </c>
      <c r="N22" s="19">
        <v>1225</v>
      </c>
      <c r="O22" s="19">
        <v>1116</v>
      </c>
      <c r="P22" s="19">
        <v>1210</v>
      </c>
      <c r="Q22" s="19">
        <v>1369</v>
      </c>
      <c r="R22" s="19">
        <v>796</v>
      </c>
      <c r="S22" s="19">
        <v>963</v>
      </c>
      <c r="T22" s="19">
        <v>1048</v>
      </c>
      <c r="U22" s="19">
        <v>1148</v>
      </c>
      <c r="V22" s="19">
        <v>997</v>
      </c>
      <c r="W22" s="19">
        <v>1116</v>
      </c>
      <c r="X22" s="19">
        <v>1111</v>
      </c>
      <c r="Y22" s="19">
        <v>1221</v>
      </c>
      <c r="Z22" s="19">
        <v>1472</v>
      </c>
      <c r="AA22" s="19">
        <v>560</v>
      </c>
      <c r="AB22" s="19">
        <v>766</v>
      </c>
      <c r="AC22" s="19">
        <v>905</v>
      </c>
      <c r="AD22" s="19">
        <v>755</v>
      </c>
      <c r="AE22" s="19">
        <v>854</v>
      </c>
      <c r="AF22" s="19">
        <v>568</v>
      </c>
      <c r="AG22" s="19">
        <v>693</v>
      </c>
      <c r="AH22" s="19">
        <v>714</v>
      </c>
      <c r="AI22" s="19">
        <v>764</v>
      </c>
      <c r="AJ22" s="19">
        <v>770</v>
      </c>
      <c r="AK22" s="19">
        <v>654</v>
      </c>
      <c r="AL22" s="19">
        <v>737</v>
      </c>
      <c r="AM22" s="19">
        <v>922</v>
      </c>
      <c r="AN22" s="19">
        <v>657</v>
      </c>
      <c r="AO22" s="19">
        <v>541</v>
      </c>
      <c r="AP22" s="19">
        <v>607</v>
      </c>
      <c r="AQ22" s="19">
        <v>604</v>
      </c>
      <c r="AR22" s="19">
        <v>734</v>
      </c>
      <c r="AS22" s="19">
        <v>657</v>
      </c>
      <c r="AT22" s="19">
        <v>599</v>
      </c>
      <c r="AU22" s="19">
        <v>664</v>
      </c>
      <c r="AV22" s="19">
        <v>778</v>
      </c>
      <c r="AW22" s="19">
        <v>778</v>
      </c>
      <c r="AX22" s="19">
        <v>748</v>
      </c>
      <c r="AY22" s="19">
        <v>918</v>
      </c>
      <c r="AZ22" s="19">
        <v>817</v>
      </c>
      <c r="BA22" s="19">
        <v>420</v>
      </c>
    </row>
    <row r="23" spans="1:53" ht="12.75">
      <c r="A23" s="4">
        <v>15</v>
      </c>
      <c r="B23" s="19">
        <v>799</v>
      </c>
      <c r="C23" s="19">
        <v>1690</v>
      </c>
      <c r="D23" s="19">
        <v>1218</v>
      </c>
      <c r="E23" s="19">
        <v>1630</v>
      </c>
      <c r="F23" s="19">
        <v>976</v>
      </c>
      <c r="G23" s="19">
        <v>1794</v>
      </c>
      <c r="H23" s="19">
        <v>1484</v>
      </c>
      <c r="I23" s="19">
        <v>1544</v>
      </c>
      <c r="J23" s="19">
        <v>1458</v>
      </c>
      <c r="K23" s="19">
        <v>1657</v>
      </c>
      <c r="L23" s="19">
        <v>1743</v>
      </c>
      <c r="M23" s="19">
        <v>1426</v>
      </c>
      <c r="N23" s="19">
        <v>1612</v>
      </c>
      <c r="O23" s="19">
        <v>1360</v>
      </c>
      <c r="P23" s="19">
        <v>1453</v>
      </c>
      <c r="Q23" s="19">
        <v>1803</v>
      </c>
      <c r="R23" s="19">
        <v>1053</v>
      </c>
      <c r="S23" s="19">
        <v>1385</v>
      </c>
      <c r="T23" s="19">
        <v>1488</v>
      </c>
      <c r="U23" s="19">
        <v>1546</v>
      </c>
      <c r="V23" s="19">
        <v>1235</v>
      </c>
      <c r="W23" s="19">
        <v>1369</v>
      </c>
      <c r="X23" s="19">
        <v>1348</v>
      </c>
      <c r="Y23" s="19">
        <v>1694</v>
      </c>
      <c r="Z23" s="19">
        <v>2145</v>
      </c>
      <c r="AA23" s="19">
        <v>914</v>
      </c>
      <c r="AB23" s="19">
        <v>1163</v>
      </c>
      <c r="AC23" s="19">
        <v>1275</v>
      </c>
      <c r="AD23" s="19">
        <v>1217</v>
      </c>
      <c r="AE23" s="19">
        <v>1183</v>
      </c>
      <c r="AF23" s="19">
        <v>787</v>
      </c>
      <c r="AG23" s="19">
        <v>1083</v>
      </c>
      <c r="AH23" s="19">
        <v>1158</v>
      </c>
      <c r="AI23" s="19">
        <v>1155</v>
      </c>
      <c r="AJ23" s="19">
        <v>1083</v>
      </c>
      <c r="AK23" s="19">
        <v>1030</v>
      </c>
      <c r="AL23" s="19">
        <v>1098</v>
      </c>
      <c r="AM23" s="19">
        <v>1299</v>
      </c>
      <c r="AN23" s="19">
        <v>941</v>
      </c>
      <c r="AO23" s="19">
        <v>808</v>
      </c>
      <c r="AP23" s="19">
        <v>1018</v>
      </c>
      <c r="AQ23" s="19">
        <v>919</v>
      </c>
      <c r="AR23" s="19">
        <v>1028</v>
      </c>
      <c r="AS23" s="19">
        <v>974</v>
      </c>
      <c r="AT23" s="19">
        <v>857</v>
      </c>
      <c r="AU23" s="19">
        <v>982</v>
      </c>
      <c r="AV23" s="19">
        <v>1192</v>
      </c>
      <c r="AW23" s="19">
        <v>1248</v>
      </c>
      <c r="AX23" s="19">
        <v>1056</v>
      </c>
      <c r="AY23" s="19">
        <v>1317</v>
      </c>
      <c r="AZ23" s="19">
        <v>1230</v>
      </c>
      <c r="BA23" s="19">
        <v>607</v>
      </c>
    </row>
    <row r="24" spans="1:53" ht="12.75">
      <c r="A24" s="4">
        <v>16</v>
      </c>
      <c r="B24" s="19">
        <v>399</v>
      </c>
      <c r="C24" s="19">
        <v>753</v>
      </c>
      <c r="D24" s="19">
        <v>643</v>
      </c>
      <c r="E24" s="19">
        <v>680</v>
      </c>
      <c r="F24" s="19">
        <v>493</v>
      </c>
      <c r="G24" s="19">
        <v>747</v>
      </c>
      <c r="H24" s="19">
        <v>685</v>
      </c>
      <c r="I24" s="19">
        <v>707</v>
      </c>
      <c r="J24" s="19">
        <v>712</v>
      </c>
      <c r="K24" s="19">
        <v>736</v>
      </c>
      <c r="L24" s="19">
        <v>874</v>
      </c>
      <c r="M24" s="19">
        <v>669</v>
      </c>
      <c r="N24" s="19">
        <v>758</v>
      </c>
      <c r="O24" s="19">
        <v>645</v>
      </c>
      <c r="P24" s="19">
        <v>700</v>
      </c>
      <c r="Q24" s="19">
        <v>841</v>
      </c>
      <c r="R24" s="19">
        <v>539</v>
      </c>
      <c r="S24" s="19">
        <v>686</v>
      </c>
      <c r="T24" s="19">
        <v>719</v>
      </c>
      <c r="U24" s="19">
        <v>753</v>
      </c>
      <c r="V24" s="19">
        <v>606</v>
      </c>
      <c r="W24" s="19">
        <v>748</v>
      </c>
      <c r="X24" s="19">
        <v>759</v>
      </c>
      <c r="Y24" s="19">
        <v>835</v>
      </c>
      <c r="Z24" s="19">
        <v>1027</v>
      </c>
      <c r="AA24" s="19">
        <v>397</v>
      </c>
      <c r="AB24" s="19">
        <v>522</v>
      </c>
      <c r="AC24" s="19">
        <v>557</v>
      </c>
      <c r="AD24" s="19">
        <v>568</v>
      </c>
      <c r="AE24" s="19">
        <v>497</v>
      </c>
      <c r="AF24" s="19">
        <v>352</v>
      </c>
      <c r="AG24" s="19">
        <v>505</v>
      </c>
      <c r="AH24" s="19">
        <v>492</v>
      </c>
      <c r="AI24" s="19">
        <v>556</v>
      </c>
      <c r="AJ24" s="19">
        <v>541</v>
      </c>
      <c r="AK24" s="19">
        <v>527</v>
      </c>
      <c r="AL24" s="19">
        <v>529</v>
      </c>
      <c r="AM24" s="19">
        <v>593</v>
      </c>
      <c r="AN24" s="19">
        <v>462</v>
      </c>
      <c r="AO24" s="19">
        <v>386</v>
      </c>
      <c r="AP24" s="19">
        <v>402</v>
      </c>
      <c r="AQ24" s="19">
        <v>417</v>
      </c>
      <c r="AR24" s="19">
        <v>443</v>
      </c>
      <c r="AS24" s="19">
        <v>407</v>
      </c>
      <c r="AT24" s="19">
        <v>464</v>
      </c>
      <c r="AU24" s="19">
        <v>494</v>
      </c>
      <c r="AV24" s="19">
        <v>504</v>
      </c>
      <c r="AW24" s="19">
        <v>561</v>
      </c>
      <c r="AX24" s="19">
        <v>537</v>
      </c>
      <c r="AY24" s="19">
        <v>642</v>
      </c>
      <c r="AZ24" s="19">
        <v>575</v>
      </c>
      <c r="BA24" s="19">
        <v>320</v>
      </c>
    </row>
    <row r="25" spans="1:53" ht="12.75">
      <c r="A25" s="4">
        <v>17</v>
      </c>
      <c r="B25" s="19">
        <v>467</v>
      </c>
      <c r="C25" s="19">
        <v>700</v>
      </c>
      <c r="D25" s="19">
        <v>697</v>
      </c>
      <c r="E25" s="19">
        <v>671</v>
      </c>
      <c r="F25" s="19">
        <v>521</v>
      </c>
      <c r="G25" s="19">
        <v>879</v>
      </c>
      <c r="H25" s="19">
        <v>709</v>
      </c>
      <c r="I25" s="19">
        <v>779</v>
      </c>
      <c r="J25" s="19">
        <v>627</v>
      </c>
      <c r="K25" s="19">
        <v>755</v>
      </c>
      <c r="L25" s="19">
        <v>846</v>
      </c>
      <c r="M25" s="19">
        <v>852</v>
      </c>
      <c r="N25" s="19">
        <v>746</v>
      </c>
      <c r="O25" s="19">
        <v>505</v>
      </c>
      <c r="P25" s="19">
        <v>780</v>
      </c>
      <c r="Q25" s="19">
        <v>676</v>
      </c>
      <c r="R25" s="19">
        <v>650</v>
      </c>
      <c r="S25" s="19">
        <v>675</v>
      </c>
      <c r="T25" s="19">
        <v>660</v>
      </c>
      <c r="U25" s="19">
        <v>816</v>
      </c>
      <c r="V25" s="19">
        <v>843</v>
      </c>
      <c r="W25" s="19">
        <v>839</v>
      </c>
      <c r="X25" s="19">
        <v>799</v>
      </c>
      <c r="Y25" s="19">
        <v>878</v>
      </c>
      <c r="Z25" s="19">
        <v>964</v>
      </c>
      <c r="AA25" s="19">
        <v>554</v>
      </c>
      <c r="AB25" s="19">
        <v>569</v>
      </c>
      <c r="AC25" s="19">
        <v>622</v>
      </c>
      <c r="AD25" s="19">
        <v>703</v>
      </c>
      <c r="AE25" s="19">
        <v>496</v>
      </c>
      <c r="AF25" s="19">
        <v>395</v>
      </c>
      <c r="AG25" s="19">
        <v>428</v>
      </c>
      <c r="AH25" s="19">
        <v>554</v>
      </c>
      <c r="AI25" s="19">
        <v>529</v>
      </c>
      <c r="AJ25" s="19">
        <v>430</v>
      </c>
      <c r="AK25" s="19">
        <v>459</v>
      </c>
      <c r="AL25" s="19">
        <v>440</v>
      </c>
      <c r="AM25" s="19">
        <v>484</v>
      </c>
      <c r="AN25" s="19">
        <v>410</v>
      </c>
      <c r="AO25" s="19">
        <v>416</v>
      </c>
      <c r="AP25" s="19">
        <v>368</v>
      </c>
      <c r="AQ25" s="19">
        <v>385</v>
      </c>
      <c r="AR25" s="19">
        <v>420</v>
      </c>
      <c r="AS25" s="19">
        <v>375</v>
      </c>
      <c r="AT25" s="19">
        <v>391</v>
      </c>
      <c r="AU25" s="19">
        <v>399</v>
      </c>
      <c r="AV25" s="19">
        <v>425</v>
      </c>
      <c r="AW25" s="19">
        <v>459</v>
      </c>
      <c r="AX25" s="19">
        <v>442</v>
      </c>
      <c r="AY25" s="19">
        <v>482</v>
      </c>
      <c r="AZ25" s="19">
        <v>482</v>
      </c>
      <c r="BA25" s="19">
        <v>228</v>
      </c>
    </row>
    <row r="26" spans="1:53" ht="12.75">
      <c r="A26" s="4">
        <v>18</v>
      </c>
      <c r="B26" s="19">
        <v>502</v>
      </c>
      <c r="C26" s="19">
        <v>732</v>
      </c>
      <c r="D26" s="19">
        <v>731</v>
      </c>
      <c r="E26" s="19">
        <v>695</v>
      </c>
      <c r="F26" s="19">
        <v>492</v>
      </c>
      <c r="G26" s="19">
        <v>827</v>
      </c>
      <c r="H26" s="19">
        <v>680</v>
      </c>
      <c r="I26" s="19">
        <v>907</v>
      </c>
      <c r="J26" s="19">
        <v>770</v>
      </c>
      <c r="K26" s="19">
        <v>911</v>
      </c>
      <c r="L26" s="19">
        <v>837</v>
      </c>
      <c r="M26" s="19">
        <v>886</v>
      </c>
      <c r="N26" s="19">
        <v>707</v>
      </c>
      <c r="O26" s="19">
        <v>554</v>
      </c>
      <c r="P26" s="19">
        <v>899</v>
      </c>
      <c r="Q26" s="19">
        <v>864</v>
      </c>
      <c r="R26" s="19">
        <v>745</v>
      </c>
      <c r="S26" s="19">
        <v>871</v>
      </c>
      <c r="T26" s="19">
        <v>747</v>
      </c>
      <c r="U26" s="19">
        <v>805</v>
      </c>
      <c r="V26" s="19">
        <v>872</v>
      </c>
      <c r="W26" s="19">
        <v>857</v>
      </c>
      <c r="X26" s="19">
        <v>807</v>
      </c>
      <c r="Y26" s="19">
        <v>854</v>
      </c>
      <c r="Z26" s="19">
        <v>895</v>
      </c>
      <c r="AA26" s="19">
        <v>538</v>
      </c>
      <c r="AB26" s="19">
        <v>616</v>
      </c>
      <c r="AC26" s="19">
        <v>632</v>
      </c>
      <c r="AD26" s="19">
        <v>640</v>
      </c>
      <c r="AE26" s="19">
        <v>565</v>
      </c>
      <c r="AF26" s="19">
        <v>387</v>
      </c>
      <c r="AG26" s="19">
        <v>442</v>
      </c>
      <c r="AH26" s="19">
        <v>522</v>
      </c>
      <c r="AI26" s="19">
        <v>544</v>
      </c>
      <c r="AJ26" s="19">
        <v>476</v>
      </c>
      <c r="AK26" s="19">
        <v>507</v>
      </c>
      <c r="AL26" s="19">
        <v>593</v>
      </c>
      <c r="AM26" s="19">
        <v>653</v>
      </c>
      <c r="AN26" s="19">
        <v>515</v>
      </c>
      <c r="AO26" s="19">
        <v>620</v>
      </c>
      <c r="AP26" s="19">
        <v>432</v>
      </c>
      <c r="AQ26" s="19">
        <v>494</v>
      </c>
      <c r="AR26" s="19">
        <v>634</v>
      </c>
      <c r="AS26" s="19">
        <v>461</v>
      </c>
      <c r="AT26" s="19">
        <v>465</v>
      </c>
      <c r="AU26" s="19">
        <v>496</v>
      </c>
      <c r="AV26" s="19">
        <v>528</v>
      </c>
      <c r="AW26" s="19">
        <v>620</v>
      </c>
      <c r="AX26" s="19">
        <v>531</v>
      </c>
      <c r="AY26" s="19">
        <v>653</v>
      </c>
      <c r="AZ26" s="19">
        <v>577</v>
      </c>
      <c r="BA26" s="19">
        <v>324</v>
      </c>
    </row>
    <row r="27" spans="1:53" ht="12.75">
      <c r="A27" s="4">
        <v>19</v>
      </c>
      <c r="B27" s="19">
        <v>71</v>
      </c>
      <c r="C27" s="19">
        <v>129</v>
      </c>
      <c r="D27" s="19">
        <v>131</v>
      </c>
      <c r="E27" s="19">
        <v>131</v>
      </c>
      <c r="F27" s="19">
        <v>83</v>
      </c>
      <c r="G27" s="19">
        <v>117</v>
      </c>
      <c r="H27" s="19">
        <v>119</v>
      </c>
      <c r="I27" s="19">
        <v>127</v>
      </c>
      <c r="J27" s="19">
        <v>116</v>
      </c>
      <c r="K27" s="19">
        <v>171</v>
      </c>
      <c r="L27" s="19">
        <v>167</v>
      </c>
      <c r="M27" s="19">
        <v>181</v>
      </c>
      <c r="N27" s="19">
        <v>130</v>
      </c>
      <c r="O27" s="19">
        <v>104</v>
      </c>
      <c r="P27" s="19">
        <v>189</v>
      </c>
      <c r="Q27" s="19">
        <v>147</v>
      </c>
      <c r="R27" s="19">
        <v>136</v>
      </c>
      <c r="S27" s="19">
        <v>150</v>
      </c>
      <c r="T27" s="19">
        <v>143</v>
      </c>
      <c r="U27" s="19">
        <v>171</v>
      </c>
      <c r="V27" s="19">
        <v>202</v>
      </c>
      <c r="W27" s="19">
        <v>207</v>
      </c>
      <c r="X27" s="19">
        <v>196</v>
      </c>
      <c r="Y27" s="19">
        <v>237</v>
      </c>
      <c r="Z27" s="19">
        <v>293</v>
      </c>
      <c r="AA27" s="19">
        <v>177</v>
      </c>
      <c r="AB27" s="19">
        <v>156</v>
      </c>
      <c r="AC27" s="19">
        <v>139</v>
      </c>
      <c r="AD27" s="19">
        <v>159</v>
      </c>
      <c r="AE27" s="19">
        <v>153</v>
      </c>
      <c r="AF27" s="19">
        <v>94</v>
      </c>
      <c r="AG27" s="19">
        <v>109</v>
      </c>
      <c r="AH27" s="19">
        <v>117</v>
      </c>
      <c r="AI27" s="19">
        <v>90</v>
      </c>
      <c r="AJ27" s="19">
        <v>109</v>
      </c>
      <c r="AK27" s="19">
        <v>86</v>
      </c>
      <c r="AL27" s="19">
        <v>91</v>
      </c>
      <c r="AM27" s="19">
        <v>134</v>
      </c>
      <c r="AN27" s="19">
        <v>70</v>
      </c>
      <c r="AO27" s="19">
        <v>103</v>
      </c>
      <c r="AP27" s="19">
        <v>61</v>
      </c>
      <c r="AQ27" s="19">
        <v>58</v>
      </c>
      <c r="AR27" s="19">
        <v>91</v>
      </c>
      <c r="AS27" s="19">
        <v>74</v>
      </c>
      <c r="AT27" s="19">
        <v>84</v>
      </c>
      <c r="AU27" s="19">
        <v>86</v>
      </c>
      <c r="AV27" s="19">
        <v>88</v>
      </c>
      <c r="AW27" s="19">
        <v>91</v>
      </c>
      <c r="AX27" s="19">
        <v>89</v>
      </c>
      <c r="AY27" s="19">
        <v>98</v>
      </c>
      <c r="AZ27" s="19">
        <v>81</v>
      </c>
      <c r="BA27" s="19">
        <v>28</v>
      </c>
    </row>
    <row r="28" spans="1:53" ht="12.75">
      <c r="A28" s="4">
        <v>20</v>
      </c>
      <c r="B28" s="19">
        <v>395</v>
      </c>
      <c r="C28" s="19">
        <v>640</v>
      </c>
      <c r="D28" s="19">
        <v>644</v>
      </c>
      <c r="E28" s="19">
        <v>622</v>
      </c>
      <c r="F28" s="19">
        <v>499</v>
      </c>
      <c r="G28" s="19">
        <v>751</v>
      </c>
      <c r="H28" s="19">
        <v>613</v>
      </c>
      <c r="I28" s="19">
        <v>800</v>
      </c>
      <c r="J28" s="19">
        <v>745</v>
      </c>
      <c r="K28" s="19">
        <v>799</v>
      </c>
      <c r="L28" s="19">
        <v>854</v>
      </c>
      <c r="M28" s="19">
        <v>892</v>
      </c>
      <c r="N28" s="19">
        <v>774</v>
      </c>
      <c r="O28" s="19">
        <v>518</v>
      </c>
      <c r="P28" s="19">
        <v>921</v>
      </c>
      <c r="Q28" s="19">
        <v>795</v>
      </c>
      <c r="R28" s="19">
        <v>734</v>
      </c>
      <c r="S28" s="19">
        <v>824</v>
      </c>
      <c r="T28" s="19">
        <v>744</v>
      </c>
      <c r="U28" s="19">
        <v>826</v>
      </c>
      <c r="V28" s="19">
        <v>933</v>
      </c>
      <c r="W28" s="19">
        <v>996</v>
      </c>
      <c r="X28" s="19">
        <v>982</v>
      </c>
      <c r="Y28" s="19">
        <v>1004</v>
      </c>
      <c r="Z28" s="19">
        <v>1260</v>
      </c>
      <c r="AA28" s="19">
        <v>704</v>
      </c>
      <c r="AB28" s="19">
        <v>687</v>
      </c>
      <c r="AC28" s="19">
        <v>705</v>
      </c>
      <c r="AD28" s="19">
        <v>772</v>
      </c>
      <c r="AE28" s="19">
        <v>777</v>
      </c>
      <c r="AF28" s="19">
        <v>546</v>
      </c>
      <c r="AG28" s="19">
        <v>612</v>
      </c>
      <c r="AH28" s="19">
        <v>748</v>
      </c>
      <c r="AI28" s="19">
        <v>857</v>
      </c>
      <c r="AJ28" s="19">
        <v>688</v>
      </c>
      <c r="AK28" s="19">
        <v>614</v>
      </c>
      <c r="AL28" s="19">
        <v>546</v>
      </c>
      <c r="AM28" s="19">
        <v>654</v>
      </c>
      <c r="AN28" s="19">
        <v>443</v>
      </c>
      <c r="AO28" s="19">
        <v>445</v>
      </c>
      <c r="AP28" s="19">
        <v>402</v>
      </c>
      <c r="AQ28" s="19">
        <v>405</v>
      </c>
      <c r="AR28" s="19">
        <v>545</v>
      </c>
      <c r="AS28" s="19">
        <v>451</v>
      </c>
      <c r="AT28" s="19">
        <v>552</v>
      </c>
      <c r="AU28" s="19">
        <v>447</v>
      </c>
      <c r="AV28" s="19">
        <v>570</v>
      </c>
      <c r="AW28" s="19">
        <v>562</v>
      </c>
      <c r="AX28" s="19">
        <v>515</v>
      </c>
      <c r="AY28" s="19">
        <v>667</v>
      </c>
      <c r="AZ28" s="19">
        <v>594</v>
      </c>
      <c r="BA28" s="19">
        <v>289</v>
      </c>
    </row>
    <row r="29" spans="1:53" ht="12.75">
      <c r="A29" s="4">
        <v>21</v>
      </c>
      <c r="B29" s="19">
        <v>775</v>
      </c>
      <c r="C29" s="19">
        <v>1156</v>
      </c>
      <c r="D29" s="19">
        <v>1261</v>
      </c>
      <c r="E29" s="19">
        <v>1179</v>
      </c>
      <c r="F29" s="19">
        <v>978</v>
      </c>
      <c r="G29" s="19">
        <v>1416</v>
      </c>
      <c r="H29" s="19">
        <v>1182</v>
      </c>
      <c r="I29" s="19">
        <v>1483</v>
      </c>
      <c r="J29" s="19">
        <v>1293</v>
      </c>
      <c r="K29" s="19">
        <v>1597</v>
      </c>
      <c r="L29" s="19">
        <v>1614</v>
      </c>
      <c r="M29" s="19">
        <v>1622</v>
      </c>
      <c r="N29" s="19">
        <v>1277</v>
      </c>
      <c r="O29" s="19">
        <v>977</v>
      </c>
      <c r="P29" s="19">
        <v>1566</v>
      </c>
      <c r="Q29" s="19">
        <v>1352</v>
      </c>
      <c r="R29" s="19">
        <v>1177</v>
      </c>
      <c r="S29" s="19">
        <v>1474</v>
      </c>
      <c r="T29" s="19">
        <v>1360</v>
      </c>
      <c r="U29" s="19">
        <v>1423</v>
      </c>
      <c r="V29" s="19">
        <v>1698</v>
      </c>
      <c r="W29" s="19">
        <v>1756</v>
      </c>
      <c r="X29" s="19">
        <v>1864</v>
      </c>
      <c r="Y29" s="19">
        <v>1809</v>
      </c>
      <c r="Z29" s="19">
        <v>2004</v>
      </c>
      <c r="AA29" s="19">
        <v>1179</v>
      </c>
      <c r="AB29" s="19">
        <v>1246</v>
      </c>
      <c r="AC29" s="19">
        <v>1345</v>
      </c>
      <c r="AD29" s="19">
        <v>1318</v>
      </c>
      <c r="AE29" s="19">
        <v>1440</v>
      </c>
      <c r="AF29" s="19">
        <v>965</v>
      </c>
      <c r="AG29" s="19">
        <v>1131</v>
      </c>
      <c r="AH29" s="19">
        <v>1103</v>
      </c>
      <c r="AI29" s="19">
        <v>1095</v>
      </c>
      <c r="AJ29" s="19">
        <v>944</v>
      </c>
      <c r="AK29" s="19">
        <v>953</v>
      </c>
      <c r="AL29" s="19">
        <v>977</v>
      </c>
      <c r="AM29" s="19">
        <v>1189</v>
      </c>
      <c r="AN29" s="19">
        <v>933</v>
      </c>
      <c r="AO29" s="19">
        <v>829</v>
      </c>
      <c r="AP29" s="19">
        <v>706</v>
      </c>
      <c r="AQ29" s="19">
        <v>971</v>
      </c>
      <c r="AR29" s="19">
        <v>1020</v>
      </c>
      <c r="AS29" s="19">
        <v>860</v>
      </c>
      <c r="AT29" s="19">
        <v>949</v>
      </c>
      <c r="AU29" s="19">
        <v>899</v>
      </c>
      <c r="AV29" s="19">
        <v>967</v>
      </c>
      <c r="AW29" s="19">
        <v>1016</v>
      </c>
      <c r="AX29" s="19">
        <v>939</v>
      </c>
      <c r="AY29" s="19">
        <v>1208</v>
      </c>
      <c r="AZ29" s="19">
        <v>1101</v>
      </c>
      <c r="BA29" s="19">
        <v>487</v>
      </c>
    </row>
    <row r="30" spans="1:53" ht="12.75">
      <c r="A30" s="4">
        <v>22</v>
      </c>
      <c r="B30" s="19">
        <v>1027</v>
      </c>
      <c r="C30" s="19">
        <v>1680</v>
      </c>
      <c r="D30" s="19">
        <v>1620</v>
      </c>
      <c r="E30" s="19">
        <v>1601</v>
      </c>
      <c r="F30" s="19">
        <v>1324</v>
      </c>
      <c r="G30" s="19">
        <v>2081</v>
      </c>
      <c r="H30" s="19">
        <v>1877</v>
      </c>
      <c r="I30" s="19">
        <v>2056</v>
      </c>
      <c r="J30" s="19">
        <v>1929</v>
      </c>
      <c r="K30" s="19">
        <v>2129</v>
      </c>
      <c r="L30" s="19">
        <v>2167</v>
      </c>
      <c r="M30" s="19">
        <v>2240</v>
      </c>
      <c r="N30" s="19">
        <v>1771</v>
      </c>
      <c r="O30" s="19">
        <v>1423</v>
      </c>
      <c r="P30" s="19">
        <v>2224</v>
      </c>
      <c r="Q30" s="19">
        <v>1947</v>
      </c>
      <c r="R30" s="19">
        <v>1725</v>
      </c>
      <c r="S30" s="19">
        <v>2035</v>
      </c>
      <c r="T30" s="19">
        <v>1778</v>
      </c>
      <c r="U30" s="19">
        <v>1990</v>
      </c>
      <c r="V30" s="19">
        <v>2085</v>
      </c>
      <c r="W30" s="19">
        <v>2356</v>
      </c>
      <c r="X30" s="19">
        <v>2243</v>
      </c>
      <c r="Y30" s="19">
        <v>2022</v>
      </c>
      <c r="Z30" s="19">
        <v>2208</v>
      </c>
      <c r="AA30" s="19">
        <v>1287</v>
      </c>
      <c r="AB30" s="19">
        <v>1500</v>
      </c>
      <c r="AC30" s="19">
        <v>1541</v>
      </c>
      <c r="AD30" s="19">
        <v>1646</v>
      </c>
      <c r="AE30" s="19">
        <v>1571</v>
      </c>
      <c r="AF30" s="19">
        <v>1055</v>
      </c>
      <c r="AG30" s="19">
        <v>1312</v>
      </c>
      <c r="AH30" s="19">
        <v>1464</v>
      </c>
      <c r="AI30" s="19">
        <v>1507</v>
      </c>
      <c r="AJ30" s="19">
        <v>1281</v>
      </c>
      <c r="AK30" s="19">
        <v>1440</v>
      </c>
      <c r="AL30" s="19">
        <v>1341</v>
      </c>
      <c r="AM30" s="19">
        <v>1642</v>
      </c>
      <c r="AN30" s="19">
        <v>1262</v>
      </c>
      <c r="AO30" s="19">
        <v>1254</v>
      </c>
      <c r="AP30" s="19">
        <v>1041</v>
      </c>
      <c r="AQ30" s="19">
        <v>1133</v>
      </c>
      <c r="AR30" s="19">
        <v>1368</v>
      </c>
      <c r="AS30" s="19">
        <v>1207</v>
      </c>
      <c r="AT30" s="19">
        <v>1244</v>
      </c>
      <c r="AU30" s="19">
        <v>1256</v>
      </c>
      <c r="AV30" s="19">
        <v>1356</v>
      </c>
      <c r="AW30" s="19">
        <v>1513</v>
      </c>
      <c r="AX30" s="19">
        <v>1210</v>
      </c>
      <c r="AY30" s="19">
        <v>1567</v>
      </c>
      <c r="AZ30" s="19">
        <v>1469</v>
      </c>
      <c r="BA30" s="19">
        <v>678</v>
      </c>
    </row>
    <row r="31" spans="1:53" ht="12.75">
      <c r="A31" s="7">
        <v>23</v>
      </c>
      <c r="B31" s="20">
        <v>1552</v>
      </c>
      <c r="C31" s="20">
        <v>2571</v>
      </c>
      <c r="D31" s="20">
        <v>2492</v>
      </c>
      <c r="E31" s="20">
        <v>2517</v>
      </c>
      <c r="F31" s="20">
        <v>2092</v>
      </c>
      <c r="G31" s="20">
        <v>3280</v>
      </c>
      <c r="H31" s="20">
        <v>2585</v>
      </c>
      <c r="I31" s="20">
        <v>3105</v>
      </c>
      <c r="J31" s="20">
        <v>2917</v>
      </c>
      <c r="K31" s="20">
        <v>3288</v>
      </c>
      <c r="L31" s="20">
        <v>3274</v>
      </c>
      <c r="M31" s="20">
        <v>3356</v>
      </c>
      <c r="N31" s="20">
        <v>2820</v>
      </c>
      <c r="O31" s="20">
        <v>2123</v>
      </c>
      <c r="P31" s="20">
        <v>3385</v>
      </c>
      <c r="Q31" s="20">
        <v>2846</v>
      </c>
      <c r="R31" s="20">
        <v>2659</v>
      </c>
      <c r="S31" s="20">
        <v>3104</v>
      </c>
      <c r="T31" s="20">
        <v>2845</v>
      </c>
      <c r="U31" s="20">
        <v>3266</v>
      </c>
      <c r="V31" s="20">
        <v>3543</v>
      </c>
      <c r="W31" s="20">
        <v>3002</v>
      </c>
      <c r="X31" s="20">
        <v>2937</v>
      </c>
      <c r="Y31" s="20">
        <v>3248</v>
      </c>
      <c r="Z31" s="20">
        <v>3495</v>
      </c>
      <c r="AA31" s="20">
        <v>2268</v>
      </c>
      <c r="AB31" s="20">
        <v>2605</v>
      </c>
      <c r="AC31" s="20">
        <v>2592</v>
      </c>
      <c r="AD31" s="20">
        <v>2838</v>
      </c>
      <c r="AE31" s="20">
        <v>2483</v>
      </c>
      <c r="AF31" s="20">
        <v>1582</v>
      </c>
      <c r="AG31" s="20">
        <v>2030</v>
      </c>
      <c r="AH31" s="20">
        <v>2211</v>
      </c>
      <c r="AI31" s="20">
        <v>2131</v>
      </c>
      <c r="AJ31" s="20">
        <v>1997</v>
      </c>
      <c r="AK31" s="20">
        <v>1970</v>
      </c>
      <c r="AL31" s="19">
        <v>2114</v>
      </c>
      <c r="AM31" s="20">
        <v>2510</v>
      </c>
      <c r="AN31" s="20">
        <v>1786</v>
      </c>
      <c r="AO31" s="20">
        <v>1784</v>
      </c>
      <c r="AP31" s="20">
        <v>1656</v>
      </c>
      <c r="AQ31" s="20">
        <v>1839</v>
      </c>
      <c r="AR31" s="20">
        <v>1926</v>
      </c>
      <c r="AS31" s="20">
        <v>1716</v>
      </c>
      <c r="AT31" s="20">
        <v>1902</v>
      </c>
      <c r="AU31" s="20">
        <v>1914</v>
      </c>
      <c r="AV31" s="20">
        <v>1929</v>
      </c>
      <c r="AW31" s="20">
        <v>2227</v>
      </c>
      <c r="AX31" s="20">
        <v>1817</v>
      </c>
      <c r="AY31" s="20">
        <v>2287</v>
      </c>
      <c r="AZ31" s="20">
        <v>1855</v>
      </c>
      <c r="BA31" s="20">
        <v>903</v>
      </c>
    </row>
    <row r="32" spans="1:53" ht="13.5" thickBot="1">
      <c r="A32" s="10">
        <v>24</v>
      </c>
      <c r="B32" s="20">
        <v>721</v>
      </c>
      <c r="C32" s="20">
        <v>1212</v>
      </c>
      <c r="D32" s="20">
        <v>1126</v>
      </c>
      <c r="E32" s="20">
        <v>1136</v>
      </c>
      <c r="F32" s="20">
        <v>905</v>
      </c>
      <c r="G32" s="20">
        <v>1434</v>
      </c>
      <c r="H32" s="20">
        <v>1185</v>
      </c>
      <c r="I32" s="20">
        <v>1478</v>
      </c>
      <c r="J32" s="20">
        <v>1482</v>
      </c>
      <c r="K32" s="20">
        <v>1557</v>
      </c>
      <c r="L32" s="20">
        <v>1522</v>
      </c>
      <c r="M32" s="20">
        <v>1684</v>
      </c>
      <c r="N32" s="20">
        <v>1365</v>
      </c>
      <c r="O32" s="20">
        <v>1076</v>
      </c>
      <c r="P32" s="20">
        <v>1861</v>
      </c>
      <c r="Q32" s="20">
        <v>1588</v>
      </c>
      <c r="R32" s="20">
        <v>1475</v>
      </c>
      <c r="S32" s="20">
        <v>1581</v>
      </c>
      <c r="T32" s="20">
        <v>1447</v>
      </c>
      <c r="U32" s="20">
        <v>1598</v>
      </c>
      <c r="V32" s="20">
        <v>1759</v>
      </c>
      <c r="W32" s="20">
        <v>1790</v>
      </c>
      <c r="X32" s="20">
        <v>1845</v>
      </c>
      <c r="Y32" s="20">
        <v>1789</v>
      </c>
      <c r="Z32" s="20">
        <v>2132</v>
      </c>
      <c r="AA32" s="20">
        <v>1200</v>
      </c>
      <c r="AB32" s="20">
        <v>1269</v>
      </c>
      <c r="AC32" s="20">
        <v>1394</v>
      </c>
      <c r="AD32" s="20">
        <v>1478</v>
      </c>
      <c r="AE32" s="20">
        <v>1316</v>
      </c>
      <c r="AF32" s="20">
        <v>927</v>
      </c>
      <c r="AG32" s="20">
        <v>1170</v>
      </c>
      <c r="AH32" s="20">
        <v>1317</v>
      </c>
      <c r="AI32" s="20">
        <v>1282</v>
      </c>
      <c r="AJ32" s="20">
        <v>1164</v>
      </c>
      <c r="AK32" s="20">
        <v>1147</v>
      </c>
      <c r="AL32" s="20">
        <v>959</v>
      </c>
      <c r="AM32" s="21">
        <v>1241</v>
      </c>
      <c r="AN32" s="21">
        <v>944</v>
      </c>
      <c r="AO32" s="21">
        <v>1032</v>
      </c>
      <c r="AP32" s="21">
        <v>961</v>
      </c>
      <c r="AQ32" s="21">
        <v>903</v>
      </c>
      <c r="AR32" s="21">
        <v>1043</v>
      </c>
      <c r="AS32" s="21">
        <v>789</v>
      </c>
      <c r="AT32" s="21">
        <v>1012</v>
      </c>
      <c r="AU32" s="21">
        <v>1005</v>
      </c>
      <c r="AV32" s="21">
        <v>1075</v>
      </c>
      <c r="AW32" s="21">
        <v>1190</v>
      </c>
      <c r="AX32" s="21">
        <v>1087</v>
      </c>
      <c r="AY32" s="21">
        <v>1428</v>
      </c>
      <c r="AZ32" s="21">
        <v>1260</v>
      </c>
      <c r="BA32" s="21">
        <v>580</v>
      </c>
    </row>
    <row r="33" spans="1:53" ht="13.5" thickTop="1">
      <c r="A33" s="15" t="s">
        <v>1</v>
      </c>
      <c r="B33" s="15">
        <f aca="true" t="shared" si="0" ref="B33:BA33">SUM(B8:B32)</f>
        <v>13702</v>
      </c>
      <c r="C33" s="15">
        <f t="shared" si="0"/>
        <v>23329</v>
      </c>
      <c r="D33" s="15">
        <f t="shared" si="0"/>
        <v>20563</v>
      </c>
      <c r="E33" s="15">
        <f t="shared" si="0"/>
        <v>22400</v>
      </c>
      <c r="F33" s="15">
        <f t="shared" si="0"/>
        <v>16438</v>
      </c>
      <c r="G33" s="15">
        <f t="shared" si="0"/>
        <v>25604</v>
      </c>
      <c r="H33" s="15">
        <f t="shared" si="0"/>
        <v>21820</v>
      </c>
      <c r="I33" s="15">
        <f t="shared" si="0"/>
        <v>24521</v>
      </c>
      <c r="J33" s="15">
        <f t="shared" si="0"/>
        <v>22708</v>
      </c>
      <c r="K33" s="15">
        <f t="shared" si="0"/>
        <v>25077</v>
      </c>
      <c r="L33" s="15">
        <f t="shared" si="0"/>
        <v>25765</v>
      </c>
      <c r="M33" s="15">
        <f t="shared" si="0"/>
        <v>25129</v>
      </c>
      <c r="N33" s="15">
        <f t="shared" si="0"/>
        <v>22635</v>
      </c>
      <c r="O33" s="15">
        <f t="shared" si="0"/>
        <v>17925</v>
      </c>
      <c r="P33" s="15">
        <f t="shared" si="0"/>
        <v>25074</v>
      </c>
      <c r="Q33" s="15">
        <f t="shared" si="0"/>
        <v>24302</v>
      </c>
      <c r="R33" s="15">
        <f t="shared" si="0"/>
        <v>19010</v>
      </c>
      <c r="S33" s="15">
        <f t="shared" si="0"/>
        <v>22040</v>
      </c>
      <c r="T33" s="15">
        <f t="shared" si="0"/>
        <v>21410</v>
      </c>
      <c r="U33" s="15">
        <f t="shared" si="0"/>
        <v>23470</v>
      </c>
      <c r="V33" s="15">
        <f t="shared" si="0"/>
        <v>23903</v>
      </c>
      <c r="W33" s="15">
        <f t="shared" si="0"/>
        <v>24702</v>
      </c>
      <c r="X33" s="15">
        <f t="shared" si="0"/>
        <v>23894</v>
      </c>
      <c r="Y33" s="15">
        <f t="shared" si="0"/>
        <v>25269</v>
      </c>
      <c r="Z33" s="15">
        <f t="shared" si="0"/>
        <v>28804</v>
      </c>
      <c r="AA33" s="15">
        <f t="shared" si="0"/>
        <v>15846</v>
      </c>
      <c r="AB33" s="15">
        <f t="shared" si="0"/>
        <v>17776</v>
      </c>
      <c r="AC33" s="15">
        <f t="shared" si="0"/>
        <v>18788</v>
      </c>
      <c r="AD33" s="15">
        <f t="shared" si="0"/>
        <v>20179</v>
      </c>
      <c r="AE33" s="15">
        <f t="shared" si="0"/>
        <v>18921</v>
      </c>
      <c r="AF33" s="15">
        <f t="shared" si="0"/>
        <v>12563</v>
      </c>
      <c r="AG33" s="15">
        <f t="shared" si="0"/>
        <v>15351</v>
      </c>
      <c r="AH33" s="15">
        <f t="shared" si="0"/>
        <v>16422</v>
      </c>
      <c r="AI33" s="15">
        <f t="shared" si="0"/>
        <v>16901</v>
      </c>
      <c r="AJ33" s="15">
        <f t="shared" si="0"/>
        <v>15625</v>
      </c>
      <c r="AK33" s="15">
        <f t="shared" si="0"/>
        <v>15142</v>
      </c>
      <c r="AL33" s="15">
        <f t="shared" si="0"/>
        <v>15515</v>
      </c>
      <c r="AM33" s="15">
        <f t="shared" si="0"/>
        <v>18771</v>
      </c>
      <c r="AN33" s="15">
        <f t="shared" si="0"/>
        <v>14346</v>
      </c>
      <c r="AO33" s="15">
        <f t="shared" si="0"/>
        <v>13576</v>
      </c>
      <c r="AP33" s="15">
        <f t="shared" si="0"/>
        <v>12704</v>
      </c>
      <c r="AQ33" s="15">
        <f t="shared" si="0"/>
        <v>13433</v>
      </c>
      <c r="AR33" s="15">
        <f t="shared" si="0"/>
        <v>15038</v>
      </c>
      <c r="AS33" s="15">
        <f t="shared" si="0"/>
        <v>13093</v>
      </c>
      <c r="AT33" s="15">
        <f t="shared" si="0"/>
        <v>13948</v>
      </c>
      <c r="AU33" s="15">
        <f t="shared" si="0"/>
        <v>14369</v>
      </c>
      <c r="AV33" s="15">
        <f t="shared" si="0"/>
        <v>15745</v>
      </c>
      <c r="AW33" s="15">
        <f t="shared" si="0"/>
        <v>16936</v>
      </c>
      <c r="AX33" s="15">
        <f t="shared" si="0"/>
        <v>14885</v>
      </c>
      <c r="AY33" s="15">
        <f t="shared" si="0"/>
        <v>19141</v>
      </c>
      <c r="AZ33" s="15">
        <f t="shared" si="0"/>
        <v>17269</v>
      </c>
      <c r="BA33" s="15">
        <f t="shared" si="0"/>
        <v>8497</v>
      </c>
    </row>
    <row r="35" ht="12.75">
      <c r="A35" s="16" t="s">
        <v>137</v>
      </c>
    </row>
    <row r="36" ht="12.75">
      <c r="A36" s="16" t="s">
        <v>140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KNOWLEL</dc:creator>
  <cp:keywords/>
  <dc:description/>
  <cp:lastModifiedBy>Youssef, Ayman</cp:lastModifiedBy>
  <cp:lastPrinted>2012-06-25T14:40:19Z</cp:lastPrinted>
  <dcterms:created xsi:type="dcterms:W3CDTF">2001-01-17T22:04:19Z</dcterms:created>
  <dcterms:modified xsi:type="dcterms:W3CDTF">2017-12-11T14:33:25Z</dcterms:modified>
  <cp:category/>
  <cp:version/>
  <cp:contentType/>
  <cp:contentStatus/>
</cp:coreProperties>
</file>