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R:\1D. - Prog. Guidance-QA\Tony's Unit\Monitoring Control 17-18\Monitoring Tools\2017-18 Final Programmatic Monitoring Tools\Final Tools edited KW_SP\Wagner-Peyser\"/>
    </mc:Choice>
  </mc:AlternateContent>
  <bookViews>
    <workbookView xWindow="0" yWindow="1800" windowWidth="25200" windowHeight="11388" activeTab="7"/>
  </bookViews>
  <sheets>
    <sheet name="PREP" sheetId="27" r:id="rId1"/>
    <sheet name="RESEA" sheetId="25" r:id="rId2"/>
    <sheet name="Jobseekers" sheetId="11" r:id="rId3"/>
    <sheet name="Job Orders" sheetId="23" r:id="rId4"/>
    <sheet name="Totals" sheetId="18" r:id="rId5"/>
    <sheet name="Mgmt. Process" sheetId="26" r:id="rId6"/>
    <sheet name="Credentialing" sheetId="30" r:id="rId7"/>
    <sheet name="Sample" sheetId="28" r:id="rId8"/>
    <sheet name="Sheet1" sheetId="22" state="hidden" r:id="rId9"/>
  </sheets>
  <definedNames>
    <definedName name="Analysts">Sheet1!$B$1:$B$5</definedName>
    <definedName name="_xlnm.Print_Area" localSheetId="6">Credentialing!$A$1:$D$12</definedName>
    <definedName name="_xlnm.Print_Area" localSheetId="3">'Job Orders'!$A$1:$D$66</definedName>
    <definedName name="_xlnm.Print_Area" localSheetId="2">Jobseekers!$A$1:$D$79</definedName>
    <definedName name="_xlnm.Print_Area" localSheetId="5">'Mgmt. Process'!$A$1:$D$16</definedName>
    <definedName name="_xlnm.Print_Area" localSheetId="0">PREP!$A$1:$C$17</definedName>
    <definedName name="_xlnm.Print_Area" localSheetId="1">RESEA!$A$1:$C$37</definedName>
    <definedName name="_xlnm.Print_Area" localSheetId="4">Totals!$A$26:$H$80</definedName>
    <definedName name="QAA">Sheet1!$D$1:$D$4</definedName>
    <definedName name="QAB">Sheet1!$D$1:$D$3</definedName>
    <definedName name="QAC">Sheet1!$F$1:$F$3</definedName>
    <definedName name="QAD">Sheet1!$D$1:$D$6</definedName>
    <definedName name="RWBs">Sheet1!$A$1:$A$25</definedName>
    <definedName name="yn">Sheet1!$F$1:$F$3</definedName>
  </definedNames>
  <calcPr calcId="171027"/>
  <customWorkbookViews>
    <customWorkbookView name="mcdonalk - Personal View" guid="{8BADEEF2-3F9E-4E5E-964F-4A296CCC2119}" mergeInterval="0" personalView="1" maximized="1" xWindow="1" yWindow="1" windowWidth="1276" windowHeight="550" tabRatio="911" activeSheetId="4"/>
    <customWorkbookView name="wesjoht - Personal View" guid="{0BB5C046-3835-4751-A372-A631C7B5E58A}" mergeInterval="0" personalView="1" maximized="1" windowWidth="1020" windowHeight="596" tabRatio="911" activeSheetId="1"/>
    <customWorkbookView name="AWI0JML - Personal View" guid="{C88B22A9-CAE7-456F-836A-B1884D2FB5B4}" mergeInterval="0" personalView="1" maximized="1" windowWidth="1217" windowHeight="528" tabRatio="620" activeSheetId="2"/>
    <customWorkbookView name="J1BKM - Personal View" guid="{F87D30DD-8E44-447F-8E54-F338AC2672B6}" mergeInterval="0" personalView="1" maximized="1" windowWidth="1276" windowHeight="569" tabRatio="911" activeSheetId="3"/>
    <customWorkbookView name="mcneild - Personal View" guid="{D0A6BC74-9105-4D3F-9753-A795205DF704}" mergeInterval="0" personalView="1" maximized="1" xWindow="1" yWindow="1" windowWidth="1020" windowHeight="547" tabRatio="911" activeSheetId="8"/>
    <customWorkbookView name="losiewj - Personal View" guid="{3E4EE452-FFE4-4431-8D68-A98A9DBE99B0}" mergeInterval="0" personalView="1" maximized="1" xWindow="1" yWindow="1" windowWidth="1223" windowHeight="447" tabRatio="911" activeSheetId="7"/>
  </customWorkbookViews>
</workbook>
</file>

<file path=xl/calcChain.xml><?xml version="1.0" encoding="utf-8"?>
<calcChain xmlns="http://schemas.openxmlformats.org/spreadsheetml/2006/main">
  <c r="C135" i="18" l="1"/>
  <c r="B135" i="18"/>
  <c r="A135" i="18"/>
  <c r="C134" i="18"/>
  <c r="B134" i="18"/>
  <c r="A134" i="18"/>
  <c r="A90" i="18"/>
  <c r="A91" i="18"/>
  <c r="A81" i="18"/>
  <c r="B81" i="18"/>
  <c r="A68" i="18"/>
  <c r="B68" i="18"/>
  <c r="B31" i="18"/>
  <c r="B32" i="18"/>
  <c r="A31" i="18"/>
  <c r="A32" i="18"/>
  <c r="B82" i="28" l="1"/>
  <c r="C82" i="28"/>
  <c r="D82" i="28"/>
  <c r="E82" i="28"/>
  <c r="F82" i="28"/>
  <c r="G82" i="28"/>
  <c r="H82" i="28"/>
  <c r="I82" i="28"/>
  <c r="J82" i="28"/>
  <c r="K82" i="28"/>
  <c r="L82" i="28"/>
  <c r="M82" i="28"/>
  <c r="N82" i="28"/>
  <c r="O82" i="28"/>
  <c r="P82" i="28"/>
  <c r="Q82" i="28"/>
  <c r="R82" i="28"/>
  <c r="S82" i="28"/>
  <c r="T82" i="28"/>
  <c r="U82" i="28"/>
  <c r="V82" i="28"/>
  <c r="W82" i="28"/>
  <c r="X82" i="28"/>
  <c r="Y82" i="28"/>
  <c r="Z82" i="28"/>
  <c r="AA82" i="28"/>
  <c r="AB82" i="28"/>
  <c r="AC82" i="28"/>
  <c r="AD82" i="28"/>
  <c r="AE82" i="28"/>
  <c r="B83" i="28"/>
  <c r="C83" i="28"/>
  <c r="D83" i="28"/>
  <c r="E83" i="28"/>
  <c r="F83" i="28"/>
  <c r="G83" i="28"/>
  <c r="H83" i="28"/>
  <c r="I83" i="28"/>
  <c r="J83" i="28"/>
  <c r="K83" i="28"/>
  <c r="L83" i="28"/>
  <c r="M83" i="28"/>
  <c r="N83" i="28"/>
  <c r="O83" i="28"/>
  <c r="P83" i="28"/>
  <c r="Q83" i="28"/>
  <c r="R83" i="28"/>
  <c r="S83" i="28"/>
  <c r="T83" i="28"/>
  <c r="U83" i="28"/>
  <c r="V83" i="28"/>
  <c r="W83" i="28"/>
  <c r="X83" i="28"/>
  <c r="Y83" i="28"/>
  <c r="Z83" i="28"/>
  <c r="AA83" i="28"/>
  <c r="AB83" i="28"/>
  <c r="AC83" i="28"/>
  <c r="AD83" i="28"/>
  <c r="AE83" i="28"/>
  <c r="B84" i="28"/>
  <c r="C84" i="28"/>
  <c r="D84" i="28"/>
  <c r="E84" i="28"/>
  <c r="F84" i="28"/>
  <c r="G84" i="28"/>
  <c r="H84" i="28"/>
  <c r="I84" i="28"/>
  <c r="J84" i="28"/>
  <c r="K84" i="28"/>
  <c r="L84" i="28"/>
  <c r="M84" i="28"/>
  <c r="N84" i="28"/>
  <c r="O84" i="28"/>
  <c r="P84" i="28"/>
  <c r="Q84" i="28"/>
  <c r="R84" i="28"/>
  <c r="S84" i="28"/>
  <c r="T84" i="28"/>
  <c r="U84" i="28"/>
  <c r="V84" i="28"/>
  <c r="W84" i="28"/>
  <c r="X84" i="28"/>
  <c r="Y84" i="28"/>
  <c r="Z84" i="28"/>
  <c r="AA84" i="28"/>
  <c r="AB84" i="28"/>
  <c r="AC84" i="28"/>
  <c r="AD84" i="28"/>
  <c r="AE84" i="28"/>
  <c r="B85" i="28"/>
  <c r="C85" i="28"/>
  <c r="D85" i="28"/>
  <c r="E85" i="28"/>
  <c r="F85" i="28"/>
  <c r="G85" i="28"/>
  <c r="H85" i="28"/>
  <c r="I85" i="28"/>
  <c r="J85" i="28"/>
  <c r="K85" i="28"/>
  <c r="L85" i="28"/>
  <c r="M85" i="28"/>
  <c r="N85" i="28"/>
  <c r="O85" i="28"/>
  <c r="P85" i="28"/>
  <c r="Q85" i="28"/>
  <c r="R85" i="28"/>
  <c r="S85" i="28"/>
  <c r="T85" i="28"/>
  <c r="U85" i="28"/>
  <c r="V85" i="28"/>
  <c r="W85" i="28"/>
  <c r="X85" i="28"/>
  <c r="Y85" i="28"/>
  <c r="Z85" i="28"/>
  <c r="AA85" i="28"/>
  <c r="AB85" i="28"/>
  <c r="AC85" i="28"/>
  <c r="AD85" i="28"/>
  <c r="AE85" i="28"/>
  <c r="B86" i="28"/>
  <c r="C86" i="28"/>
  <c r="D86" i="28"/>
  <c r="E86" i="28"/>
  <c r="F86" i="28"/>
  <c r="G86" i="28"/>
  <c r="H86" i="28"/>
  <c r="I86" i="28"/>
  <c r="J86" i="28"/>
  <c r="K86" i="28"/>
  <c r="L86" i="28"/>
  <c r="M86" i="28"/>
  <c r="N86" i="28"/>
  <c r="O86" i="28"/>
  <c r="P86" i="28"/>
  <c r="Q86" i="28"/>
  <c r="R86" i="28"/>
  <c r="S86" i="28"/>
  <c r="T86" i="28"/>
  <c r="U86" i="28"/>
  <c r="V86" i="28"/>
  <c r="W86" i="28"/>
  <c r="X86" i="28"/>
  <c r="Y86" i="28"/>
  <c r="Z86" i="28"/>
  <c r="AA86" i="28"/>
  <c r="AB86" i="28"/>
  <c r="AC86" i="28"/>
  <c r="AD86" i="28"/>
  <c r="AE86" i="28"/>
  <c r="A125" i="18" l="1"/>
  <c r="B125" i="18"/>
  <c r="B66" i="18"/>
  <c r="A66" i="18"/>
  <c r="D132" i="18" l="1"/>
  <c r="F2" i="23"/>
  <c r="F41" i="23" s="1"/>
  <c r="G2" i="23"/>
  <c r="G34" i="23" s="1"/>
  <c r="H2" i="23"/>
  <c r="I2" i="23"/>
  <c r="I34" i="23" s="1"/>
  <c r="J2" i="23"/>
  <c r="J41" i="23" s="1"/>
  <c r="K2" i="23"/>
  <c r="K34" i="23" s="1"/>
  <c r="L2" i="23"/>
  <c r="M2" i="23"/>
  <c r="M34" i="23" s="1"/>
  <c r="N2" i="23"/>
  <c r="N41" i="23" s="1"/>
  <c r="O2" i="23"/>
  <c r="O34" i="23" s="1"/>
  <c r="P2" i="23"/>
  <c r="Q2" i="23"/>
  <c r="Q34" i="23" s="1"/>
  <c r="R2" i="23"/>
  <c r="R41" i="23" s="1"/>
  <c r="S2" i="23"/>
  <c r="S34" i="23" s="1"/>
  <c r="T2" i="23"/>
  <c r="U2" i="23"/>
  <c r="U34" i="23" s="1"/>
  <c r="V2" i="23"/>
  <c r="V41" i="23" s="1"/>
  <c r="W2" i="23"/>
  <c r="W34" i="23" s="1"/>
  <c r="X2" i="23"/>
  <c r="F3" i="23"/>
  <c r="G3" i="23"/>
  <c r="H3" i="23"/>
  <c r="I3" i="23"/>
  <c r="J3" i="23"/>
  <c r="K3" i="23"/>
  <c r="L3" i="23"/>
  <c r="M3" i="23"/>
  <c r="N3" i="23"/>
  <c r="O3" i="23"/>
  <c r="P3" i="23"/>
  <c r="Q3" i="23"/>
  <c r="R3" i="23"/>
  <c r="S3" i="23"/>
  <c r="T3" i="23"/>
  <c r="U3" i="23"/>
  <c r="V3" i="23"/>
  <c r="W3" i="23"/>
  <c r="X3" i="23"/>
  <c r="F4" i="23"/>
  <c r="G4" i="23"/>
  <c r="H4" i="23"/>
  <c r="I4" i="23"/>
  <c r="J4" i="23"/>
  <c r="K4" i="23"/>
  <c r="L4" i="23"/>
  <c r="M4" i="23"/>
  <c r="N4" i="23"/>
  <c r="O4" i="23"/>
  <c r="P4" i="23"/>
  <c r="Q4" i="23"/>
  <c r="R4" i="23"/>
  <c r="S4" i="23"/>
  <c r="T4" i="23"/>
  <c r="U4" i="23"/>
  <c r="V4" i="23"/>
  <c r="W4" i="23"/>
  <c r="X4" i="23"/>
  <c r="F5" i="23"/>
  <c r="G5" i="23"/>
  <c r="H5" i="23"/>
  <c r="I5" i="23"/>
  <c r="J5" i="23"/>
  <c r="K5" i="23"/>
  <c r="L5" i="23"/>
  <c r="M5" i="23"/>
  <c r="N5" i="23"/>
  <c r="O5" i="23"/>
  <c r="P5" i="23"/>
  <c r="Q5" i="23"/>
  <c r="R5" i="23"/>
  <c r="S5" i="23"/>
  <c r="T5" i="23"/>
  <c r="U5" i="23"/>
  <c r="V5" i="23"/>
  <c r="W5" i="23"/>
  <c r="X5" i="23"/>
  <c r="E5" i="23"/>
  <c r="E4" i="23"/>
  <c r="E3" i="23"/>
  <c r="E2" i="23"/>
  <c r="E34" i="23" s="1"/>
  <c r="AC1" i="23"/>
  <c r="AB1" i="23"/>
  <c r="AA1" i="23"/>
  <c r="Z1" i="23"/>
  <c r="Y1" i="23"/>
  <c r="F2" i="11"/>
  <c r="G2" i="11"/>
  <c r="H2" i="11"/>
  <c r="I2" i="11"/>
  <c r="J2" i="11"/>
  <c r="K2" i="11"/>
  <c r="L2" i="11"/>
  <c r="M2" i="11"/>
  <c r="N2" i="11"/>
  <c r="O2" i="11"/>
  <c r="P2" i="11"/>
  <c r="Q2" i="11"/>
  <c r="R2" i="11"/>
  <c r="S2" i="11"/>
  <c r="T2" i="11"/>
  <c r="U2" i="11"/>
  <c r="V2" i="11"/>
  <c r="W2" i="11"/>
  <c r="X2" i="11"/>
  <c r="Y2" i="11"/>
  <c r="Z2" i="11"/>
  <c r="AA2" i="11"/>
  <c r="AB2" i="11"/>
  <c r="AC2" i="11"/>
  <c r="AD2" i="11"/>
  <c r="AE2" i="11"/>
  <c r="AF2" i="11"/>
  <c r="AG2" i="11"/>
  <c r="AH2" i="11"/>
  <c r="F3" i="11"/>
  <c r="G3" i="11"/>
  <c r="H3" i="11"/>
  <c r="I3" i="11"/>
  <c r="J3" i="11"/>
  <c r="K3" i="11"/>
  <c r="L3" i="11"/>
  <c r="M3" i="11"/>
  <c r="N3" i="11"/>
  <c r="O3" i="11"/>
  <c r="P3" i="11"/>
  <c r="Q3" i="11"/>
  <c r="R3" i="11"/>
  <c r="S3" i="11"/>
  <c r="T3" i="11"/>
  <c r="U3" i="11"/>
  <c r="V3" i="11"/>
  <c r="W3" i="11"/>
  <c r="X3" i="11"/>
  <c r="Y3" i="11"/>
  <c r="Z3" i="11"/>
  <c r="AA3" i="11"/>
  <c r="AB3" i="11"/>
  <c r="AC3" i="11"/>
  <c r="AD3" i="11"/>
  <c r="AE3" i="11"/>
  <c r="AF3" i="11"/>
  <c r="AG3" i="11"/>
  <c r="AH3"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F5" i="11"/>
  <c r="G5" i="11"/>
  <c r="H5" i="11"/>
  <c r="I5" i="11"/>
  <c r="J5" i="11"/>
  <c r="K5" i="11"/>
  <c r="L5" i="11"/>
  <c r="M5" i="11"/>
  <c r="N5" i="11"/>
  <c r="O5" i="11"/>
  <c r="P5" i="11"/>
  <c r="Q5" i="11"/>
  <c r="R5" i="11"/>
  <c r="S5" i="11"/>
  <c r="T5" i="11"/>
  <c r="U5" i="11"/>
  <c r="V5" i="11"/>
  <c r="W5" i="11"/>
  <c r="X5" i="11"/>
  <c r="Y5" i="11"/>
  <c r="Z5" i="11"/>
  <c r="AA5" i="11"/>
  <c r="AB5" i="11"/>
  <c r="AC5" i="11"/>
  <c r="AD5" i="11"/>
  <c r="AE5" i="11"/>
  <c r="AF5" i="11"/>
  <c r="AG5" i="11"/>
  <c r="AH5" i="11"/>
  <c r="E5" i="11"/>
  <c r="E4" i="11"/>
  <c r="E3" i="11"/>
  <c r="E2" i="11"/>
  <c r="F2" i="25"/>
  <c r="G2" i="25"/>
  <c r="H2" i="25"/>
  <c r="I2" i="25"/>
  <c r="J2" i="25"/>
  <c r="K2" i="25"/>
  <c r="L2" i="25"/>
  <c r="M2" i="25"/>
  <c r="N2" i="25"/>
  <c r="F3" i="25"/>
  <c r="G3" i="25"/>
  <c r="H3" i="25"/>
  <c r="I3" i="25"/>
  <c r="J3" i="25"/>
  <c r="K3" i="25"/>
  <c r="L3" i="25"/>
  <c r="M3" i="25"/>
  <c r="N3" i="25"/>
  <c r="F4" i="25"/>
  <c r="G4" i="25"/>
  <c r="H4" i="25"/>
  <c r="I4" i="25"/>
  <c r="J4" i="25"/>
  <c r="K4" i="25"/>
  <c r="L4" i="25"/>
  <c r="M4" i="25"/>
  <c r="N4" i="25"/>
  <c r="F5" i="25"/>
  <c r="G5" i="25"/>
  <c r="H5" i="25"/>
  <c r="I5" i="25"/>
  <c r="J5" i="25"/>
  <c r="K5" i="25"/>
  <c r="L5" i="25"/>
  <c r="M5" i="25"/>
  <c r="N5" i="25"/>
  <c r="E5" i="25"/>
  <c r="E4" i="25"/>
  <c r="E3" i="25"/>
  <c r="E2" i="25"/>
  <c r="D147" i="18"/>
  <c r="D146" i="18"/>
  <c r="F146" i="18"/>
  <c r="F2" i="27"/>
  <c r="F8" i="27" s="1"/>
  <c r="G2" i="27"/>
  <c r="G9" i="27" s="1"/>
  <c r="H2" i="27"/>
  <c r="H8" i="27" s="1"/>
  <c r="I2" i="27"/>
  <c r="I9" i="27" s="1"/>
  <c r="J2" i="27"/>
  <c r="J8" i="27" s="1"/>
  <c r="K2" i="27"/>
  <c r="K9" i="27" s="1"/>
  <c r="L2" i="27"/>
  <c r="L8" i="27" s="1"/>
  <c r="M2" i="27"/>
  <c r="M9" i="27" s="1"/>
  <c r="N2" i="27"/>
  <c r="N8" i="27" s="1"/>
  <c r="F3" i="27"/>
  <c r="G3" i="27"/>
  <c r="H3" i="27"/>
  <c r="I3" i="27"/>
  <c r="J3" i="27"/>
  <c r="K3" i="27"/>
  <c r="L3" i="27"/>
  <c r="M3" i="27"/>
  <c r="N3" i="27"/>
  <c r="F4" i="27"/>
  <c r="G4" i="27"/>
  <c r="H4" i="27"/>
  <c r="I4" i="27"/>
  <c r="J4" i="27"/>
  <c r="K4" i="27"/>
  <c r="L4" i="27"/>
  <c r="M4" i="27"/>
  <c r="N4" i="27"/>
  <c r="F5" i="27"/>
  <c r="G5" i="27"/>
  <c r="H5" i="27"/>
  <c r="I5" i="27"/>
  <c r="J5" i="27"/>
  <c r="K5" i="27"/>
  <c r="L5" i="27"/>
  <c r="M5" i="27"/>
  <c r="N5" i="27"/>
  <c r="E5" i="27"/>
  <c r="E4" i="27"/>
  <c r="E3" i="27"/>
  <c r="E2" i="27"/>
  <c r="E38" i="23" l="1"/>
  <c r="E1" i="23"/>
  <c r="N16" i="25"/>
  <c r="E28" i="25"/>
  <c r="E8" i="25"/>
  <c r="M15" i="25"/>
  <c r="M21" i="25" s="1"/>
  <c r="M22" i="25" s="1"/>
  <c r="I16" i="25"/>
  <c r="K10" i="25"/>
  <c r="G10" i="25"/>
  <c r="H25" i="18"/>
  <c r="E8" i="27"/>
  <c r="M8" i="27"/>
  <c r="E1" i="27"/>
  <c r="E10" i="27"/>
  <c r="K10" i="27"/>
  <c r="G10" i="27"/>
  <c r="K8" i="27"/>
  <c r="G8" i="27"/>
  <c r="I19" i="25"/>
  <c r="I14" i="25"/>
  <c r="G12" i="25"/>
  <c r="I9" i="25"/>
  <c r="G23" i="25"/>
  <c r="G24" i="25" s="1"/>
  <c r="I15" i="25"/>
  <c r="I21" i="25" s="1"/>
  <c r="I22" i="25" s="1"/>
  <c r="X30" i="23"/>
  <c r="P30" i="23"/>
  <c r="H30" i="23"/>
  <c r="E43" i="23"/>
  <c r="V45" i="23"/>
  <c r="N45" i="23"/>
  <c r="F45" i="23"/>
  <c r="U44" i="23"/>
  <c r="Q44" i="23"/>
  <c r="M44" i="23"/>
  <c r="I44" i="23"/>
  <c r="X43" i="23"/>
  <c r="P43" i="23"/>
  <c r="H43" i="23"/>
  <c r="U42" i="23"/>
  <c r="Q42" i="23"/>
  <c r="M42" i="23"/>
  <c r="I42" i="23"/>
  <c r="U48" i="23"/>
  <c r="Q48" i="23"/>
  <c r="M48" i="23"/>
  <c r="I48" i="23"/>
  <c r="M10" i="27"/>
  <c r="I10" i="27"/>
  <c r="I8" i="27"/>
  <c r="M14" i="25"/>
  <c r="M16" i="25" s="1"/>
  <c r="K12" i="25"/>
  <c r="M9" i="25"/>
  <c r="K23" i="25"/>
  <c r="K24" i="25" s="1"/>
  <c r="T30" i="23"/>
  <c r="L30" i="23"/>
  <c r="E45" i="23"/>
  <c r="E48" i="23"/>
  <c r="R45" i="23"/>
  <c r="J45" i="23"/>
  <c r="W44" i="23"/>
  <c r="S44" i="23"/>
  <c r="O44" i="23"/>
  <c r="K44" i="23"/>
  <c r="G44" i="23"/>
  <c r="T43" i="23"/>
  <c r="L43" i="23"/>
  <c r="W42" i="23"/>
  <c r="S42" i="23"/>
  <c r="O42" i="23"/>
  <c r="K42" i="23"/>
  <c r="G42" i="23"/>
  <c r="W48" i="23"/>
  <c r="S48" i="23"/>
  <c r="O48" i="23"/>
  <c r="K48" i="23"/>
  <c r="G48" i="23"/>
  <c r="N1" i="27"/>
  <c r="L1" i="27"/>
  <c r="J1" i="27"/>
  <c r="H1" i="27"/>
  <c r="N11" i="27"/>
  <c r="L11" i="27"/>
  <c r="J11" i="27"/>
  <c r="H11" i="27"/>
  <c r="F11" i="27"/>
  <c r="N9" i="27"/>
  <c r="L9" i="27"/>
  <c r="J9" i="27"/>
  <c r="H9" i="27"/>
  <c r="F9" i="27"/>
  <c r="E1" i="25"/>
  <c r="N10" i="25"/>
  <c r="N15" i="25"/>
  <c r="N23" i="25"/>
  <c r="N24" i="25" s="1"/>
  <c r="N9" i="25"/>
  <c r="N12" i="25"/>
  <c r="N14" i="25"/>
  <c r="N19" i="25" s="1"/>
  <c r="N17" i="25"/>
  <c r="L10" i="25"/>
  <c r="L15" i="25"/>
  <c r="L23" i="25"/>
  <c r="L24" i="25" s="1"/>
  <c r="L9" i="25"/>
  <c r="L12" i="25"/>
  <c r="L14" i="25"/>
  <c r="L19" i="25" s="1"/>
  <c r="L17" i="25"/>
  <c r="J10" i="25"/>
  <c r="J15" i="25"/>
  <c r="J23" i="25"/>
  <c r="J9" i="25"/>
  <c r="J12" i="25"/>
  <c r="J14" i="25"/>
  <c r="J16" i="25" s="1"/>
  <c r="J17" i="25"/>
  <c r="H10" i="25"/>
  <c r="H15" i="25"/>
  <c r="H21" i="25" s="1"/>
  <c r="H22" i="25" s="1"/>
  <c r="H23" i="25"/>
  <c r="H9" i="25"/>
  <c r="H12" i="25"/>
  <c r="H14" i="25"/>
  <c r="H16" i="25" s="1"/>
  <c r="F1" i="25"/>
  <c r="G1" i="25" s="1"/>
  <c r="H1" i="25" s="1"/>
  <c r="I1" i="25" s="1"/>
  <c r="J1" i="25" s="1"/>
  <c r="K1" i="25" s="1"/>
  <c r="L1" i="25" s="1"/>
  <c r="M1" i="25" s="1"/>
  <c r="N1" i="25" s="1"/>
  <c r="F10" i="25"/>
  <c r="F15" i="25"/>
  <c r="F23" i="25"/>
  <c r="F9" i="25"/>
  <c r="F12" i="25"/>
  <c r="F13" i="25" s="1"/>
  <c r="F14" i="25"/>
  <c r="F16" i="25" s="1"/>
  <c r="F19" i="25"/>
  <c r="E9" i="25"/>
  <c r="E12" i="25"/>
  <c r="E14" i="25"/>
  <c r="E16" i="25" s="1"/>
  <c r="J22" i="25"/>
  <c r="N13" i="25"/>
  <c r="J13" i="25"/>
  <c r="L11" i="25"/>
  <c r="H11" i="25"/>
  <c r="N8" i="25"/>
  <c r="J8" i="25"/>
  <c r="F8" i="25"/>
  <c r="E23" i="25"/>
  <c r="E24" i="25" s="1"/>
  <c r="E10" i="25"/>
  <c r="E11" i="25" s="1"/>
  <c r="F1" i="27"/>
  <c r="M1" i="27"/>
  <c r="K1" i="27"/>
  <c r="I1" i="27"/>
  <c r="G1" i="27"/>
  <c r="E9" i="27"/>
  <c r="E11" i="27"/>
  <c r="M11" i="27"/>
  <c r="K11" i="27"/>
  <c r="I11" i="27"/>
  <c r="G11" i="27"/>
  <c r="N10" i="27"/>
  <c r="L10" i="27"/>
  <c r="J10" i="27"/>
  <c r="H10" i="27"/>
  <c r="F10" i="27"/>
  <c r="M8" i="25"/>
  <c r="K8" i="25"/>
  <c r="K11" i="25"/>
  <c r="K13" i="25"/>
  <c r="I8" i="25"/>
  <c r="G8" i="25"/>
  <c r="G11" i="25"/>
  <c r="G13" i="25"/>
  <c r="E13" i="25"/>
  <c r="J24" i="25"/>
  <c r="H24" i="25"/>
  <c r="F24" i="25"/>
  <c r="N21" i="25"/>
  <c r="N22" i="25" s="1"/>
  <c r="L21" i="25"/>
  <c r="L22" i="25" s="1"/>
  <c r="J21" i="25"/>
  <c r="F21" i="25"/>
  <c r="F22" i="25" s="1"/>
  <c r="M17" i="25"/>
  <c r="I17" i="25"/>
  <c r="K14" i="25"/>
  <c r="K16" i="25" s="1"/>
  <c r="G14" i="25"/>
  <c r="G17" i="25" s="1"/>
  <c r="L13" i="25"/>
  <c r="H13" i="25"/>
  <c r="M12" i="25"/>
  <c r="M13" i="25" s="1"/>
  <c r="I12" i="25"/>
  <c r="I13" i="25" s="1"/>
  <c r="N11" i="25"/>
  <c r="J11" i="25"/>
  <c r="F11" i="25"/>
  <c r="K9" i="25"/>
  <c r="G9" i="25"/>
  <c r="L8" i="25"/>
  <c r="H8" i="25"/>
  <c r="E27" i="25"/>
  <c r="M23" i="25"/>
  <c r="M24" i="25" s="1"/>
  <c r="I23" i="25"/>
  <c r="I24" i="25" s="1"/>
  <c r="E15" i="25"/>
  <c r="E19" i="25" s="1"/>
  <c r="K15" i="25"/>
  <c r="K21" i="25" s="1"/>
  <c r="K22" i="25" s="1"/>
  <c r="G15" i="25"/>
  <c r="G21" i="25" s="1"/>
  <c r="G22" i="25" s="1"/>
  <c r="M10" i="25"/>
  <c r="M11" i="25" s="1"/>
  <c r="I10" i="25"/>
  <c r="I11" i="25" s="1"/>
  <c r="E1" i="11"/>
  <c r="F1" i="11" s="1"/>
  <c r="G1" i="11" s="1"/>
  <c r="H1" i="11" s="1"/>
  <c r="I1" i="11" s="1"/>
  <c r="J1" i="11" s="1"/>
  <c r="K1" i="11" s="1"/>
  <c r="L1" i="11" s="1"/>
  <c r="M1" i="11" s="1"/>
  <c r="N1" i="11" s="1"/>
  <c r="O1" i="11" s="1"/>
  <c r="P1" i="11" s="1"/>
  <c r="Q1" i="11" s="1"/>
  <c r="R1" i="11" s="1"/>
  <c r="S1" i="11" s="1"/>
  <c r="T1" i="11" s="1"/>
  <c r="U1" i="11" s="1"/>
  <c r="V1" i="11" s="1"/>
  <c r="W1" i="11" s="1"/>
  <c r="X1" i="11" s="1"/>
  <c r="Y1" i="11" s="1"/>
  <c r="Z1" i="11" s="1"/>
  <c r="AA1" i="11" s="1"/>
  <c r="AB1" i="11" s="1"/>
  <c r="AC1" i="11" s="1"/>
  <c r="AD1" i="11" s="1"/>
  <c r="AE1" i="11" s="1"/>
  <c r="AF1" i="11" s="1"/>
  <c r="AG1" i="11" s="1"/>
  <c r="AH1" i="11" s="1"/>
  <c r="X34" i="23"/>
  <c r="X48" i="23"/>
  <c r="X42" i="23"/>
  <c r="X44" i="23"/>
  <c r="V34" i="23"/>
  <c r="V48" i="23"/>
  <c r="V42" i="23"/>
  <c r="V44" i="23"/>
  <c r="T34" i="23"/>
  <c r="T48" i="23"/>
  <c r="T42" i="23"/>
  <c r="T44" i="23"/>
  <c r="R34" i="23"/>
  <c r="R48" i="23"/>
  <c r="R42" i="23"/>
  <c r="R44" i="23"/>
  <c r="P34" i="23"/>
  <c r="P48" i="23"/>
  <c r="P42" i="23"/>
  <c r="P44" i="23"/>
  <c r="N34" i="23"/>
  <c r="N48" i="23"/>
  <c r="N42" i="23"/>
  <c r="N44" i="23"/>
  <c r="L34" i="23"/>
  <c r="L48" i="23"/>
  <c r="L42" i="23"/>
  <c r="L44" i="23"/>
  <c r="J34" i="23"/>
  <c r="J48" i="23"/>
  <c r="J42" i="23"/>
  <c r="J44" i="23"/>
  <c r="H34" i="23"/>
  <c r="H48" i="23"/>
  <c r="H42" i="23"/>
  <c r="H44" i="23"/>
  <c r="F34" i="23"/>
  <c r="F48" i="23"/>
  <c r="F42" i="23"/>
  <c r="F44" i="23"/>
  <c r="F1" i="23"/>
  <c r="G1" i="23" s="1"/>
  <c r="H1" i="23" s="1"/>
  <c r="I1" i="23" s="1"/>
  <c r="J1" i="23" s="1"/>
  <c r="K1" i="23" s="1"/>
  <c r="L1" i="23" s="1"/>
  <c r="M1" i="23" s="1"/>
  <c r="N1" i="23" s="1"/>
  <c r="O1" i="23" s="1"/>
  <c r="P1" i="23" s="1"/>
  <c r="Q1" i="23" s="1"/>
  <c r="R1" i="23" s="1"/>
  <c r="S1" i="23" s="1"/>
  <c r="T1" i="23" s="1"/>
  <c r="U1" i="23" s="1"/>
  <c r="V1" i="23" s="1"/>
  <c r="W1" i="23" s="1"/>
  <c r="X1" i="23" s="1"/>
  <c r="V30" i="23"/>
  <c r="R30" i="23"/>
  <c r="N30" i="23"/>
  <c r="J30" i="23"/>
  <c r="F30" i="23"/>
  <c r="X45" i="23"/>
  <c r="T45" i="23"/>
  <c r="P45" i="23"/>
  <c r="L45" i="23"/>
  <c r="H45" i="23"/>
  <c r="V43" i="23"/>
  <c r="R43" i="23"/>
  <c r="N43" i="23"/>
  <c r="J43" i="23"/>
  <c r="F43" i="23"/>
  <c r="X41" i="23"/>
  <c r="T41" i="23"/>
  <c r="P41" i="23"/>
  <c r="L41" i="23"/>
  <c r="H41" i="23"/>
  <c r="E36" i="23"/>
  <c r="E35" i="23"/>
  <c r="W36" i="23"/>
  <c r="W38" i="23" s="1"/>
  <c r="W35" i="23"/>
  <c r="U36" i="23"/>
  <c r="U38" i="23" s="1"/>
  <c r="U35" i="23"/>
  <c r="S36" i="23"/>
  <c r="S38" i="23" s="1"/>
  <c r="S35" i="23"/>
  <c r="Q36" i="23"/>
  <c r="Q38" i="23" s="1"/>
  <c r="Q35" i="23"/>
  <c r="O36" i="23"/>
  <c r="O38" i="23" s="1"/>
  <c r="O35" i="23"/>
  <c r="M36" i="23"/>
  <c r="M38" i="23" s="1"/>
  <c r="M35" i="23"/>
  <c r="K36" i="23"/>
  <c r="K38" i="23" s="1"/>
  <c r="K35" i="23"/>
  <c r="I36" i="23"/>
  <c r="I38" i="23" s="1"/>
  <c r="I35" i="23"/>
  <c r="G36" i="23"/>
  <c r="G38" i="23" s="1"/>
  <c r="G35" i="23"/>
  <c r="E30" i="23"/>
  <c r="W30" i="23"/>
  <c r="U30" i="23"/>
  <c r="S30" i="23"/>
  <c r="Q30" i="23"/>
  <c r="O30" i="23"/>
  <c r="M30" i="23"/>
  <c r="K30" i="23"/>
  <c r="I30" i="23"/>
  <c r="G30" i="23"/>
  <c r="E41" i="23"/>
  <c r="E44" i="23"/>
  <c r="E42" i="23"/>
  <c r="W45" i="23"/>
  <c r="U45" i="23"/>
  <c r="S45" i="23"/>
  <c r="Q45" i="23"/>
  <c r="O45" i="23"/>
  <c r="M45" i="23"/>
  <c r="K45" i="23"/>
  <c r="I45" i="23"/>
  <c r="G45" i="23"/>
  <c r="W43" i="23"/>
  <c r="U43" i="23"/>
  <c r="S43" i="23"/>
  <c r="Q43" i="23"/>
  <c r="O43" i="23"/>
  <c r="M43" i="23"/>
  <c r="K43" i="23"/>
  <c r="I43" i="23"/>
  <c r="G43" i="23"/>
  <c r="W41" i="23"/>
  <c r="U41" i="23"/>
  <c r="S41" i="23"/>
  <c r="Q41" i="23"/>
  <c r="O41" i="23"/>
  <c r="M41" i="23"/>
  <c r="K41" i="23"/>
  <c r="I41" i="23"/>
  <c r="G41" i="23"/>
  <c r="H83" i="18"/>
  <c r="G146" i="18"/>
  <c r="R38" i="23" l="1"/>
  <c r="K19" i="25"/>
  <c r="E21" i="25"/>
  <c r="E22" i="25" s="1"/>
  <c r="E17" i="25"/>
  <c r="K17" i="25"/>
  <c r="K18" i="25" s="1"/>
  <c r="G16" i="25"/>
  <c r="L16" i="25"/>
  <c r="F17" i="25"/>
  <c r="H19" i="25"/>
  <c r="M19" i="25"/>
  <c r="G19" i="25"/>
  <c r="G20" i="25" s="1"/>
  <c r="H17" i="25"/>
  <c r="J19" i="25"/>
  <c r="J20" i="25" s="1"/>
  <c r="M20" i="25"/>
  <c r="I18" i="25"/>
  <c r="G39" i="18"/>
  <c r="M18" i="25"/>
  <c r="L18" i="25"/>
  <c r="G37" i="23"/>
  <c r="K37" i="23"/>
  <c r="O37" i="23"/>
  <c r="I20" i="25"/>
  <c r="H138" i="18"/>
  <c r="F35" i="23"/>
  <c r="F36" i="23"/>
  <c r="F37" i="23" s="1"/>
  <c r="H35" i="23"/>
  <c r="H36" i="23"/>
  <c r="H37" i="23" s="1"/>
  <c r="J35" i="23"/>
  <c r="J36" i="23"/>
  <c r="J37" i="23" s="1"/>
  <c r="L35" i="23"/>
  <c r="L36" i="23"/>
  <c r="L37" i="23" s="1"/>
  <c r="N35" i="23"/>
  <c r="N36" i="23"/>
  <c r="N37" i="23" s="1"/>
  <c r="P35" i="23"/>
  <c r="P36" i="23"/>
  <c r="P37" i="23" s="1"/>
  <c r="R35" i="23"/>
  <c r="R36" i="23"/>
  <c r="R37" i="23" s="1"/>
  <c r="T35" i="23"/>
  <c r="T36" i="23"/>
  <c r="T37" i="23" s="1"/>
  <c r="V35" i="23"/>
  <c r="V36" i="23"/>
  <c r="V37" i="23" s="1"/>
  <c r="X35" i="23"/>
  <c r="X36" i="23"/>
  <c r="X37" i="23" s="1"/>
  <c r="F20" i="25"/>
  <c r="L20" i="25"/>
  <c r="N20" i="25"/>
  <c r="H3" i="18"/>
  <c r="K20" i="25"/>
  <c r="I37" i="23"/>
  <c r="M37" i="23"/>
  <c r="Q37" i="23"/>
  <c r="S37" i="23"/>
  <c r="U37" i="23"/>
  <c r="W37" i="23"/>
  <c r="G18" i="25"/>
  <c r="F18" i="25"/>
  <c r="H20" i="25"/>
  <c r="H18" i="25"/>
  <c r="J18" i="25"/>
  <c r="N18" i="25"/>
  <c r="A143" i="18"/>
  <c r="B143" i="18"/>
  <c r="F116" i="18"/>
  <c r="D116" i="18"/>
  <c r="C116" i="18"/>
  <c r="B116" i="18"/>
  <c r="A116" i="18"/>
  <c r="B91" i="18"/>
  <c r="B90" i="18"/>
  <c r="B92" i="18"/>
  <c r="B89" i="18"/>
  <c r="B88" i="18"/>
  <c r="B87" i="18"/>
  <c r="B86" i="18"/>
  <c r="F38" i="23" l="1"/>
  <c r="X38" i="23"/>
  <c r="T38" i="23"/>
  <c r="P38" i="23"/>
  <c r="L38" i="23"/>
  <c r="V38" i="23"/>
  <c r="H38" i="23"/>
  <c r="N38" i="23"/>
  <c r="J38" i="23"/>
  <c r="H116" i="18"/>
  <c r="G116" i="18" s="1"/>
  <c r="B53" i="18"/>
  <c r="A23" i="18"/>
  <c r="A22" i="18"/>
  <c r="A14" i="18"/>
  <c r="A15" i="18"/>
  <c r="A16" i="18"/>
  <c r="A17" i="18"/>
  <c r="A18" i="18"/>
  <c r="A19" i="18"/>
  <c r="A20" i="18"/>
  <c r="A21" i="18"/>
  <c r="A12" i="18"/>
  <c r="A9" i="18"/>
  <c r="A10" i="18"/>
  <c r="A6" i="18"/>
  <c r="A7" i="18"/>
  <c r="E116" i="18" l="1"/>
  <c r="E11" i="26"/>
  <c r="D137" i="18" s="1"/>
  <c r="E7" i="26"/>
  <c r="E8" i="26" l="1"/>
  <c r="D133" i="18"/>
  <c r="AQ53" i="23"/>
  <c r="AP53" i="23"/>
  <c r="AO53" i="23"/>
  <c r="AN53" i="23"/>
  <c r="AM53" i="23"/>
  <c r="AL53" i="23"/>
  <c r="AH53" i="23"/>
  <c r="AG53" i="23"/>
  <c r="AF53" i="23"/>
  <c r="AE53" i="23"/>
  <c r="AD53" i="23"/>
  <c r="AC53" i="23"/>
  <c r="AB53" i="23"/>
  <c r="E9" i="26" l="1"/>
  <c r="D135" i="18" s="1"/>
  <c r="D134" i="18"/>
  <c r="F56" i="23"/>
  <c r="G56" i="23"/>
  <c r="H56" i="23"/>
  <c r="I56" i="23"/>
  <c r="J56" i="23"/>
  <c r="K56" i="23"/>
  <c r="L56" i="23"/>
  <c r="M56" i="23"/>
  <c r="N56" i="23"/>
  <c r="O56" i="23"/>
  <c r="P56" i="23"/>
  <c r="Q56" i="23"/>
  <c r="R56" i="23"/>
  <c r="S56" i="23"/>
  <c r="T56" i="23"/>
  <c r="U56" i="23"/>
  <c r="V56" i="23"/>
  <c r="W56" i="23"/>
  <c r="X56" i="23"/>
  <c r="E56" i="23"/>
  <c r="E20" i="11" l="1"/>
  <c r="E21" i="11" l="1"/>
  <c r="E22" i="11"/>
  <c r="AF82" i="28" l="1"/>
  <c r="AG82" i="28"/>
  <c r="AH82" i="28"/>
  <c r="AI82" i="28"/>
  <c r="AJ82" i="28"/>
  <c r="AK82" i="28"/>
  <c r="AL82" i="28"/>
  <c r="AM82" i="28"/>
  <c r="AN82" i="28"/>
  <c r="AO82" i="28"/>
  <c r="AP82" i="28"/>
  <c r="AF83" i="28"/>
  <c r="AG83" i="28"/>
  <c r="AH83" i="28"/>
  <c r="AI83" i="28"/>
  <c r="AJ83" i="28"/>
  <c r="AK83" i="28"/>
  <c r="AL83" i="28"/>
  <c r="AM83" i="28"/>
  <c r="AN83" i="28"/>
  <c r="AO83" i="28"/>
  <c r="AP83" i="28"/>
  <c r="N12" i="27" l="1"/>
  <c r="L12" i="27"/>
  <c r="J12" i="27"/>
  <c r="K12" i="27"/>
  <c r="M12" i="27"/>
  <c r="E36" i="11"/>
  <c r="E31" i="11" l="1"/>
  <c r="E37" i="11" l="1"/>
  <c r="E32" i="11"/>
  <c r="E40" i="11" l="1"/>
  <c r="E41" i="11" s="1"/>
  <c r="E33" i="11"/>
  <c r="E38" i="11"/>
  <c r="F52" i="11"/>
  <c r="F57" i="11" s="1"/>
  <c r="G52" i="11"/>
  <c r="H52" i="11"/>
  <c r="I52" i="11"/>
  <c r="J52" i="11"/>
  <c r="K52" i="11"/>
  <c r="L52" i="11"/>
  <c r="L57" i="11" s="1"/>
  <c r="M52" i="11"/>
  <c r="N52" i="11"/>
  <c r="N54" i="11" s="1"/>
  <c r="O52" i="11"/>
  <c r="P52" i="11"/>
  <c r="P58" i="11" s="1"/>
  <c r="Q52" i="11"/>
  <c r="R52" i="11"/>
  <c r="S52" i="11"/>
  <c r="T52" i="11"/>
  <c r="T53" i="11" s="1"/>
  <c r="T55" i="11" s="1"/>
  <c r="U52" i="11"/>
  <c r="V52" i="11"/>
  <c r="V56" i="11" s="1"/>
  <c r="W52" i="11"/>
  <c r="X52" i="11"/>
  <c r="Y52" i="11"/>
  <c r="Z52" i="11"/>
  <c r="AA52" i="11"/>
  <c r="AB52" i="11"/>
  <c r="AB58" i="11" s="1"/>
  <c r="AC52" i="11"/>
  <c r="AD52" i="11"/>
  <c r="AD54" i="11" s="1"/>
  <c r="AE52" i="11"/>
  <c r="AF52" i="11"/>
  <c r="AG52" i="11"/>
  <c r="AH52" i="11"/>
  <c r="E52" i="11"/>
  <c r="AB56" i="11" l="1"/>
  <c r="L56" i="11"/>
  <c r="H65" i="18"/>
  <c r="L58" i="11"/>
  <c r="T54" i="11"/>
  <c r="T57" i="11" s="1"/>
  <c r="AD57" i="11"/>
  <c r="AD56" i="11"/>
  <c r="N56" i="11"/>
  <c r="E39" i="11"/>
  <c r="E57" i="11"/>
  <c r="E54" i="11"/>
  <c r="E53" i="11"/>
  <c r="E55" i="11" s="1"/>
  <c r="E58" i="11"/>
  <c r="E56" i="11"/>
  <c r="AG54" i="11"/>
  <c r="AG56" i="11" s="1"/>
  <c r="AG53" i="11"/>
  <c r="AG55" i="11" s="1"/>
  <c r="AE54" i="11"/>
  <c r="AE53" i="11"/>
  <c r="AE55" i="11" s="1"/>
  <c r="AC54" i="11"/>
  <c r="AC53" i="11"/>
  <c r="AC55" i="11" s="1"/>
  <c r="AA54" i="11"/>
  <c r="AA53" i="11"/>
  <c r="AA55" i="11" s="1"/>
  <c r="Y54" i="11"/>
  <c r="Y58" i="11" s="1"/>
  <c r="Y53" i="11"/>
  <c r="Y55" i="11" s="1"/>
  <c r="W54" i="11"/>
  <c r="W58" i="11" s="1"/>
  <c r="W53" i="11"/>
  <c r="W55" i="11" s="1"/>
  <c r="U54" i="11"/>
  <c r="U57" i="11" s="1"/>
  <c r="U53" i="11"/>
  <c r="U55" i="11" s="1"/>
  <c r="S54" i="11"/>
  <c r="S53" i="11"/>
  <c r="S55" i="11" s="1"/>
  <c r="Q54" i="11"/>
  <c r="Q53" i="11"/>
  <c r="Q55" i="11" s="1"/>
  <c r="O54" i="11"/>
  <c r="O53" i="11"/>
  <c r="O55" i="11" s="1"/>
  <c r="M54" i="11"/>
  <c r="M56" i="11" s="1"/>
  <c r="M53" i="11"/>
  <c r="M55" i="11" s="1"/>
  <c r="K54" i="11"/>
  <c r="K58" i="11" s="1"/>
  <c r="K53" i="11"/>
  <c r="K55" i="11" s="1"/>
  <c r="I54" i="11"/>
  <c r="I53" i="11"/>
  <c r="I55" i="11" s="1"/>
  <c r="G54" i="11"/>
  <c r="G53" i="11"/>
  <c r="G55" i="11" s="1"/>
  <c r="AE56" i="11"/>
  <c r="AC56" i="11"/>
  <c r="W56" i="11"/>
  <c r="O56" i="11"/>
  <c r="G56" i="11"/>
  <c r="AH57" i="11"/>
  <c r="AH53" i="11"/>
  <c r="AH55" i="11" s="1"/>
  <c r="AF53" i="11"/>
  <c r="AF55" i="11" s="1"/>
  <c r="AD58" i="11"/>
  <c r="AD53" i="11"/>
  <c r="AD55" i="11" s="1"/>
  <c r="AB54" i="11"/>
  <c r="AB53" i="11"/>
  <c r="AB55" i="11" s="1"/>
  <c r="Z54" i="11"/>
  <c r="Z56" i="11" s="1"/>
  <c r="Z53" i="11"/>
  <c r="Z55" i="11" s="1"/>
  <c r="X54" i="11"/>
  <c r="X58" i="11" s="1"/>
  <c r="X53" i="11"/>
  <c r="X55" i="11" s="1"/>
  <c r="V54" i="11"/>
  <c r="V53" i="11"/>
  <c r="V55" i="11" s="1"/>
  <c r="R57" i="11"/>
  <c r="R53" i="11"/>
  <c r="R55" i="11" s="1"/>
  <c r="P56" i="11"/>
  <c r="P53" i="11"/>
  <c r="P55" i="11" s="1"/>
  <c r="N57" i="11"/>
  <c r="N53" i="11"/>
  <c r="N55" i="11" s="1"/>
  <c r="L54" i="11"/>
  <c r="L53" i="11"/>
  <c r="L55" i="11" s="1"/>
  <c r="J54" i="11"/>
  <c r="J53" i="11"/>
  <c r="J55" i="11" s="1"/>
  <c r="H54" i="11"/>
  <c r="H58" i="11" s="1"/>
  <c r="H53" i="11"/>
  <c r="H55" i="11" s="1"/>
  <c r="F54" i="11"/>
  <c r="F53" i="11"/>
  <c r="F55" i="11" s="1"/>
  <c r="F56" i="11"/>
  <c r="AH58" i="11"/>
  <c r="Z58" i="11"/>
  <c r="V58" i="11"/>
  <c r="R58" i="11"/>
  <c r="N58" i="11"/>
  <c r="J58" i="11"/>
  <c r="F58" i="11"/>
  <c r="AB57" i="11"/>
  <c r="V57" i="11"/>
  <c r="H57" i="11"/>
  <c r="AF54" i="11"/>
  <c r="AF58" i="11" s="1"/>
  <c r="P54" i="11"/>
  <c r="AE58" i="11"/>
  <c r="AC58" i="11"/>
  <c r="AA58" i="11"/>
  <c r="U58" i="11"/>
  <c r="S58" i="11"/>
  <c r="Q58" i="11"/>
  <c r="O58" i="11"/>
  <c r="M58" i="11"/>
  <c r="I58" i="11"/>
  <c r="G58" i="11"/>
  <c r="R54" i="11"/>
  <c r="AA56" i="11"/>
  <c r="S56" i="11"/>
  <c r="AH56" i="11"/>
  <c r="R56" i="11"/>
  <c r="J56" i="11"/>
  <c r="J57" i="11"/>
  <c r="AH54" i="11"/>
  <c r="Q56" i="11"/>
  <c r="I56" i="11"/>
  <c r="P57" i="11"/>
  <c r="AG57" i="11"/>
  <c r="AE57" i="11"/>
  <c r="AC57" i="11"/>
  <c r="AA57" i="11"/>
  <c r="Y57" i="11"/>
  <c r="S57" i="11"/>
  <c r="Q57" i="11"/>
  <c r="O57" i="11"/>
  <c r="I57" i="11"/>
  <c r="G57" i="11"/>
  <c r="F51" i="23"/>
  <c r="F53" i="23" s="1"/>
  <c r="G51" i="23"/>
  <c r="G53" i="23" s="1"/>
  <c r="H51" i="23"/>
  <c r="H53" i="23" s="1"/>
  <c r="I51" i="23"/>
  <c r="I53" i="23" s="1"/>
  <c r="J51" i="23"/>
  <c r="J53" i="23" s="1"/>
  <c r="K51" i="23"/>
  <c r="K53" i="23" s="1"/>
  <c r="L51" i="23"/>
  <c r="L53" i="23" s="1"/>
  <c r="M51" i="23"/>
  <c r="M53" i="23" s="1"/>
  <c r="N51" i="23"/>
  <c r="N53" i="23" s="1"/>
  <c r="O51" i="23"/>
  <c r="O53" i="23" s="1"/>
  <c r="P51" i="23"/>
  <c r="P53" i="23" s="1"/>
  <c r="Q51" i="23"/>
  <c r="Q53" i="23" s="1"/>
  <c r="R51" i="23"/>
  <c r="R53" i="23" s="1"/>
  <c r="S51" i="23"/>
  <c r="S53" i="23" s="1"/>
  <c r="T51" i="23"/>
  <c r="T53" i="23" s="1"/>
  <c r="U51" i="23"/>
  <c r="U53" i="23" s="1"/>
  <c r="V51" i="23"/>
  <c r="V53" i="23" s="1"/>
  <c r="W51" i="23"/>
  <c r="W53" i="23" s="1"/>
  <c r="X51" i="23"/>
  <c r="X53" i="23" s="1"/>
  <c r="E51" i="23"/>
  <c r="E53" i="23" s="1"/>
  <c r="F68" i="18" l="1"/>
  <c r="C68" i="18"/>
  <c r="D68" i="18"/>
  <c r="H68" i="18" s="1"/>
  <c r="H56" i="11"/>
  <c r="Y56" i="11"/>
  <c r="K56" i="11"/>
  <c r="Z57" i="11"/>
  <c r="AG58" i="11"/>
  <c r="D71" i="18" s="1"/>
  <c r="U56" i="11"/>
  <c r="M57" i="11"/>
  <c r="D70" i="18" s="1"/>
  <c r="W57" i="11"/>
  <c r="T58" i="11"/>
  <c r="AF57" i="11"/>
  <c r="X57" i="11"/>
  <c r="K57" i="11"/>
  <c r="T56" i="11"/>
  <c r="AF56" i="11"/>
  <c r="X56" i="11"/>
  <c r="D66" i="18"/>
  <c r="F66" i="18"/>
  <c r="C125" i="18"/>
  <c r="D125" i="18"/>
  <c r="F125" i="18"/>
  <c r="F71" i="18"/>
  <c r="F67" i="18"/>
  <c r="D67" i="18"/>
  <c r="AP84" i="28"/>
  <c r="AP85" i="28"/>
  <c r="AP86" i="28"/>
  <c r="AF84" i="28"/>
  <c r="AG84" i="28"/>
  <c r="AH84" i="28"/>
  <c r="AI84" i="28"/>
  <c r="AJ84" i="28"/>
  <c r="AK84" i="28"/>
  <c r="AL84" i="28"/>
  <c r="AM84" i="28"/>
  <c r="AN84" i="28"/>
  <c r="AO84" i="28"/>
  <c r="AF85" i="28"/>
  <c r="AG85" i="28"/>
  <c r="AH85" i="28"/>
  <c r="AI85" i="28"/>
  <c r="AJ85" i="28"/>
  <c r="AK85" i="28"/>
  <c r="AL85" i="28"/>
  <c r="AM85" i="28"/>
  <c r="AN85" i="28"/>
  <c r="AO85" i="28"/>
  <c r="AF86" i="28"/>
  <c r="AG86" i="28"/>
  <c r="AH86" i="28"/>
  <c r="AI86" i="28"/>
  <c r="AJ86" i="28"/>
  <c r="AK86" i="28"/>
  <c r="AL86" i="28"/>
  <c r="AM86" i="28"/>
  <c r="AN86" i="28"/>
  <c r="AO86" i="28"/>
  <c r="G68" i="18" l="1"/>
  <c r="E68" i="18"/>
  <c r="D69" i="18"/>
  <c r="F70" i="18"/>
  <c r="F69" i="18"/>
  <c r="H66" i="18"/>
  <c r="G66" i="18" s="1"/>
  <c r="H125" i="18"/>
  <c r="A132" i="18"/>
  <c r="B132" i="18"/>
  <c r="C132" i="18"/>
  <c r="A133" i="18"/>
  <c r="B133" i="18"/>
  <c r="C133" i="18"/>
  <c r="B136" i="18"/>
  <c r="E66" i="18" l="1"/>
  <c r="E125" i="18"/>
  <c r="G125" i="18"/>
  <c r="F143" i="18" l="1"/>
  <c r="D143" i="18"/>
  <c r="F141" i="18"/>
  <c r="D140" i="18"/>
  <c r="F140" i="18"/>
  <c r="I12" i="27"/>
  <c r="G12" i="27"/>
  <c r="D141" i="18"/>
  <c r="H12" i="27"/>
  <c r="F12" i="27"/>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E8" i="11"/>
  <c r="H28" i="18" l="1"/>
  <c r="G28" i="18" s="1"/>
  <c r="E10" i="11"/>
  <c r="E11" i="11" s="1"/>
  <c r="E9" i="11"/>
  <c r="AG10" i="11"/>
  <c r="AG11" i="11" s="1"/>
  <c r="AG12" i="11" s="1"/>
  <c r="AG9" i="11"/>
  <c r="AE10" i="11"/>
  <c r="AE11" i="11" s="1"/>
  <c r="AE12" i="11" s="1"/>
  <c r="AE9" i="11"/>
  <c r="AC10" i="11"/>
  <c r="AC11" i="11" s="1"/>
  <c r="AC12" i="11" s="1"/>
  <c r="AC9" i="11"/>
  <c r="AA10" i="11"/>
  <c r="AA11" i="11" s="1"/>
  <c r="AA12" i="11" s="1"/>
  <c r="AA9" i="11"/>
  <c r="Y10" i="11"/>
  <c r="Y11" i="11" s="1"/>
  <c r="Y12" i="11" s="1"/>
  <c r="Y9" i="11"/>
  <c r="W10" i="11"/>
  <c r="W11" i="11" s="1"/>
  <c r="W12" i="11" s="1"/>
  <c r="W9" i="11"/>
  <c r="U10" i="11"/>
  <c r="U11" i="11" s="1"/>
  <c r="U12" i="11" s="1"/>
  <c r="U9" i="11"/>
  <c r="S10" i="11"/>
  <c r="S11" i="11" s="1"/>
  <c r="S12" i="11" s="1"/>
  <c r="S9" i="11"/>
  <c r="Q10" i="11"/>
  <c r="Q11" i="11" s="1"/>
  <c r="Q12" i="11" s="1"/>
  <c r="Q9" i="11"/>
  <c r="O10" i="11"/>
  <c r="O11" i="11" s="1"/>
  <c r="O12" i="11" s="1"/>
  <c r="O9" i="11"/>
  <c r="M10" i="11"/>
  <c r="M11" i="11" s="1"/>
  <c r="M12" i="11" s="1"/>
  <c r="M9" i="11"/>
  <c r="K10" i="11"/>
  <c r="K11" i="11" s="1"/>
  <c r="K12" i="11" s="1"/>
  <c r="K9" i="11"/>
  <c r="I10" i="11"/>
  <c r="I11" i="11" s="1"/>
  <c r="I12" i="11" s="1"/>
  <c r="I9" i="11"/>
  <c r="G10" i="11"/>
  <c r="G11" i="11" s="1"/>
  <c r="G12" i="11" s="1"/>
  <c r="G9" i="11"/>
  <c r="K142" i="18"/>
  <c r="H143" i="18"/>
  <c r="AH10" i="11"/>
  <c r="AH11" i="11" s="1"/>
  <c r="AH12" i="11" s="1"/>
  <c r="AH9" i="11"/>
  <c r="AF10" i="11"/>
  <c r="AF11" i="11" s="1"/>
  <c r="AF12" i="11" s="1"/>
  <c r="AF9" i="11"/>
  <c r="AD10" i="11"/>
  <c r="AD11" i="11" s="1"/>
  <c r="AD12" i="11" s="1"/>
  <c r="AD9" i="11"/>
  <c r="AB10" i="11"/>
  <c r="AB11" i="11" s="1"/>
  <c r="AB12" i="11" s="1"/>
  <c r="AB9" i="11"/>
  <c r="Z10" i="11"/>
  <c r="Z11" i="11" s="1"/>
  <c r="Z12" i="11" s="1"/>
  <c r="Z9" i="11"/>
  <c r="X10" i="11"/>
  <c r="X11" i="11" s="1"/>
  <c r="X12" i="11" s="1"/>
  <c r="X9" i="11"/>
  <c r="V10" i="11"/>
  <c r="V11" i="11" s="1"/>
  <c r="V12" i="11" s="1"/>
  <c r="V9" i="11"/>
  <c r="T10" i="11"/>
  <c r="T11" i="11" s="1"/>
  <c r="T12" i="11" s="1"/>
  <c r="T9" i="11"/>
  <c r="R10" i="11"/>
  <c r="R11" i="11" s="1"/>
  <c r="R12" i="11" s="1"/>
  <c r="R9" i="11"/>
  <c r="P10" i="11"/>
  <c r="P11" i="11" s="1"/>
  <c r="P12" i="11" s="1"/>
  <c r="P9" i="11"/>
  <c r="N10" i="11"/>
  <c r="N11" i="11" s="1"/>
  <c r="N12" i="11" s="1"/>
  <c r="N9" i="11"/>
  <c r="L10" i="11"/>
  <c r="L11" i="11" s="1"/>
  <c r="L12" i="11" s="1"/>
  <c r="L9" i="11"/>
  <c r="J10" i="11"/>
  <c r="J11" i="11" s="1"/>
  <c r="J12" i="11" s="1"/>
  <c r="J9" i="11"/>
  <c r="H10" i="11"/>
  <c r="H11" i="11" s="1"/>
  <c r="H12" i="11" s="1"/>
  <c r="H9" i="11"/>
  <c r="F10" i="11"/>
  <c r="F11" i="11" s="1"/>
  <c r="F12" i="11" s="1"/>
  <c r="F9" i="11"/>
  <c r="H141" i="18"/>
  <c r="G141" i="18" s="1"/>
  <c r="D142" i="18"/>
  <c r="K140" i="18" s="1"/>
  <c r="F142" i="18"/>
  <c r="H140" i="18"/>
  <c r="E17" i="11"/>
  <c r="E15" i="11"/>
  <c r="E13" i="11"/>
  <c r="E16" i="11"/>
  <c r="E14" i="11"/>
  <c r="A112" i="18"/>
  <c r="B112" i="18"/>
  <c r="B105" i="18"/>
  <c r="A98" i="18"/>
  <c r="B98" i="18"/>
  <c r="H98" i="18"/>
  <c r="G98" i="18" s="1"/>
  <c r="A62" i="18"/>
  <c r="B62" i="18"/>
  <c r="B23" i="18"/>
  <c r="C23" i="18"/>
  <c r="D23" i="18"/>
  <c r="F23" i="18"/>
  <c r="B20" i="18"/>
  <c r="B21" i="18"/>
  <c r="B22" i="18"/>
  <c r="C22" i="18"/>
  <c r="D22" i="18"/>
  <c r="F22" i="18"/>
  <c r="B19" i="18"/>
  <c r="B10" i="18"/>
  <c r="A8" i="18"/>
  <c r="B8" i="18"/>
  <c r="E12" i="11" l="1"/>
  <c r="F31" i="18"/>
  <c r="D31" i="18"/>
  <c r="D29" i="18"/>
  <c r="F29" i="18"/>
  <c r="D30" i="18"/>
  <c r="F30" i="18"/>
  <c r="E141" i="18"/>
  <c r="E143" i="18"/>
  <c r="G143" i="18"/>
  <c r="E140" i="18"/>
  <c r="G140" i="18"/>
  <c r="H142" i="18"/>
  <c r="E99" i="18"/>
  <c r="E100" i="18"/>
  <c r="G99" i="18"/>
  <c r="G100" i="18"/>
  <c r="H23" i="18"/>
  <c r="E23" i="18" s="1"/>
  <c r="H22" i="18"/>
  <c r="E22" i="18" s="1"/>
  <c r="H31" i="18" l="1"/>
  <c r="D32" i="18"/>
  <c r="H32" i="18" s="1"/>
  <c r="F32" i="18"/>
  <c r="E142" i="18"/>
  <c r="G142" i="18"/>
  <c r="G22" i="18"/>
  <c r="G23" i="18"/>
  <c r="F8" i="23"/>
  <c r="F17" i="23" s="1"/>
  <c r="G8" i="23"/>
  <c r="G17" i="23" s="1"/>
  <c r="H8" i="23"/>
  <c r="H17" i="23" s="1"/>
  <c r="I8" i="23"/>
  <c r="I17" i="23" s="1"/>
  <c r="J8" i="23"/>
  <c r="J17" i="23" s="1"/>
  <c r="K8" i="23"/>
  <c r="K17" i="23" s="1"/>
  <c r="L8" i="23"/>
  <c r="L17" i="23" s="1"/>
  <c r="M8" i="23"/>
  <c r="M17" i="23" s="1"/>
  <c r="N8" i="23"/>
  <c r="N17" i="23" s="1"/>
  <c r="O8" i="23"/>
  <c r="O17" i="23" s="1"/>
  <c r="P8" i="23"/>
  <c r="P17" i="23" s="1"/>
  <c r="Q8" i="23"/>
  <c r="Q17" i="23" s="1"/>
  <c r="R8" i="23"/>
  <c r="R17" i="23" s="1"/>
  <c r="S8" i="23"/>
  <c r="S17" i="23" s="1"/>
  <c r="T8" i="23"/>
  <c r="T17" i="23" s="1"/>
  <c r="U8" i="23"/>
  <c r="U17" i="23" s="1"/>
  <c r="V8" i="23"/>
  <c r="V17" i="23" s="1"/>
  <c r="W8" i="23"/>
  <c r="W17" i="23" s="1"/>
  <c r="X8" i="23"/>
  <c r="X17" i="23" s="1"/>
  <c r="E8" i="23"/>
  <c r="E17" i="23" s="1"/>
  <c r="G32" i="18" l="1"/>
  <c r="E32" i="18"/>
  <c r="G31" i="18"/>
  <c r="E31" i="18"/>
  <c r="T11" i="23"/>
  <c r="P11" i="23"/>
  <c r="L11" i="23"/>
  <c r="H11" i="23"/>
  <c r="X11" i="23"/>
  <c r="S11" i="23"/>
  <c r="O11" i="23"/>
  <c r="K11" i="23"/>
  <c r="G11" i="23"/>
  <c r="V11" i="23"/>
  <c r="R11" i="23"/>
  <c r="N11" i="23"/>
  <c r="J11" i="23"/>
  <c r="F11" i="23"/>
  <c r="W11" i="23"/>
  <c r="E11" i="23"/>
  <c r="U11" i="23"/>
  <c r="Q11" i="23"/>
  <c r="M11" i="23"/>
  <c r="I11" i="23"/>
  <c r="K86" i="18"/>
  <c r="J86" i="18"/>
  <c r="E9" i="23"/>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AE70" i="11"/>
  <c r="AF70" i="11"/>
  <c r="AG70" i="11"/>
  <c r="AH70" i="11"/>
  <c r="E70" i="11"/>
  <c r="F65" i="11"/>
  <c r="G65" i="11"/>
  <c r="H65" i="11"/>
  <c r="I65" i="11"/>
  <c r="J65" i="11"/>
  <c r="K65" i="11"/>
  <c r="L65" i="11"/>
  <c r="M65" i="11"/>
  <c r="N65" i="11"/>
  <c r="O65" i="11"/>
  <c r="P65" i="11"/>
  <c r="Q65" i="11"/>
  <c r="R65" i="11"/>
  <c r="S65" i="11"/>
  <c r="T65" i="11"/>
  <c r="U65" i="11"/>
  <c r="V65" i="11"/>
  <c r="W65" i="11"/>
  <c r="X65" i="11"/>
  <c r="Y65" i="11"/>
  <c r="Z65" i="11"/>
  <c r="AA65" i="11"/>
  <c r="AB65" i="11"/>
  <c r="AC65" i="11"/>
  <c r="AD65" i="11"/>
  <c r="AE65" i="11"/>
  <c r="AF65" i="11"/>
  <c r="AG65" i="11"/>
  <c r="AH65" i="11"/>
  <c r="E65"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E61"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E44"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E28"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E25" i="11"/>
  <c r="AH20" i="11"/>
  <c r="AH22" i="11" s="1"/>
  <c r="F20" i="11"/>
  <c r="G20" i="11"/>
  <c r="G22" i="11" s="1"/>
  <c r="H20" i="11"/>
  <c r="H22" i="11" s="1"/>
  <c r="I20" i="11"/>
  <c r="I22" i="11" s="1"/>
  <c r="J20" i="11"/>
  <c r="J22" i="11" s="1"/>
  <c r="K20" i="11"/>
  <c r="K22" i="11" s="1"/>
  <c r="L20" i="11"/>
  <c r="L22" i="11" s="1"/>
  <c r="M20" i="11"/>
  <c r="M22" i="11" s="1"/>
  <c r="N20" i="11"/>
  <c r="N22" i="11" s="1"/>
  <c r="O20" i="11"/>
  <c r="O22" i="11" s="1"/>
  <c r="P20" i="11"/>
  <c r="P22" i="11" s="1"/>
  <c r="Q20" i="11"/>
  <c r="Q22" i="11" s="1"/>
  <c r="R20" i="11"/>
  <c r="R22" i="11" s="1"/>
  <c r="S20" i="11"/>
  <c r="S22" i="11" s="1"/>
  <c r="T20" i="11"/>
  <c r="T22" i="11" s="1"/>
  <c r="U20" i="11"/>
  <c r="U22" i="11" s="1"/>
  <c r="V20" i="11"/>
  <c r="V22" i="11" s="1"/>
  <c r="W20" i="11"/>
  <c r="W22" i="11" s="1"/>
  <c r="X20" i="11"/>
  <c r="X22" i="11" s="1"/>
  <c r="Y20" i="11"/>
  <c r="Y22" i="11" s="1"/>
  <c r="Z20" i="11"/>
  <c r="Z22" i="11" s="1"/>
  <c r="AA20" i="11"/>
  <c r="AA22" i="11" s="1"/>
  <c r="AB20" i="11"/>
  <c r="AB22" i="11" s="1"/>
  <c r="AC20" i="11"/>
  <c r="AC22" i="11" s="1"/>
  <c r="AD20" i="11"/>
  <c r="AD22" i="11" s="1"/>
  <c r="AE20" i="11"/>
  <c r="AE22" i="11" s="1"/>
  <c r="AF20" i="11"/>
  <c r="AF22" i="11" s="1"/>
  <c r="AG20" i="11"/>
  <c r="AG22" i="11" s="1"/>
  <c r="H43" i="18" l="1"/>
  <c r="G43" i="18" s="1"/>
  <c r="H73" i="18"/>
  <c r="H76" i="18"/>
  <c r="F22" i="11"/>
  <c r="H39" i="18"/>
  <c r="H59" i="18"/>
  <c r="E71" i="11"/>
  <c r="H80" i="18"/>
  <c r="E37" i="23"/>
  <c r="H46" i="18"/>
  <c r="E26" i="11"/>
  <c r="E27" i="11"/>
  <c r="E46" i="11"/>
  <c r="E47" i="11"/>
  <c r="E49" i="11" s="1"/>
  <c r="E62" i="11"/>
  <c r="E66" i="11"/>
  <c r="AG31" i="11"/>
  <c r="AE31" i="11"/>
  <c r="AC31" i="11"/>
  <c r="AA31" i="11"/>
  <c r="Y31" i="11"/>
  <c r="W31" i="11"/>
  <c r="U31" i="11"/>
  <c r="S31" i="11"/>
  <c r="Q31" i="11"/>
  <c r="O31" i="11"/>
  <c r="M31" i="11"/>
  <c r="K31" i="11"/>
  <c r="I31" i="11"/>
  <c r="G31" i="11"/>
  <c r="AG36" i="11"/>
  <c r="AE36" i="11"/>
  <c r="AC36" i="11"/>
  <c r="AA36" i="11"/>
  <c r="Y36" i="11"/>
  <c r="W36" i="11"/>
  <c r="U36" i="11"/>
  <c r="S36" i="11"/>
  <c r="Q36" i="11"/>
  <c r="O36" i="11"/>
  <c r="M36" i="11"/>
  <c r="K36" i="11"/>
  <c r="I36" i="11"/>
  <c r="G36" i="11"/>
  <c r="AH31" i="11"/>
  <c r="AF31" i="11"/>
  <c r="AD31" i="11"/>
  <c r="AB31" i="11"/>
  <c r="Z31" i="11"/>
  <c r="X31" i="11"/>
  <c r="V31" i="11"/>
  <c r="T31" i="11"/>
  <c r="R31" i="11"/>
  <c r="P31" i="11"/>
  <c r="N31" i="11"/>
  <c r="L31" i="11"/>
  <c r="J31" i="11"/>
  <c r="H31" i="11"/>
  <c r="F31" i="11"/>
  <c r="AG46" i="11"/>
  <c r="AG47" i="11"/>
  <c r="AG49" i="11" s="1"/>
  <c r="AE46" i="11"/>
  <c r="AE47" i="11"/>
  <c r="AE49" i="11" s="1"/>
  <c r="AC46" i="11"/>
  <c r="AC47" i="11"/>
  <c r="AC49" i="11" s="1"/>
  <c r="AA46" i="11"/>
  <c r="AA47" i="11"/>
  <c r="AA49" i="11" s="1"/>
  <c r="Y46" i="11"/>
  <c r="Y47" i="11"/>
  <c r="Y49" i="11" s="1"/>
  <c r="W46" i="11"/>
  <c r="W47" i="11"/>
  <c r="W49" i="11" s="1"/>
  <c r="U46" i="11"/>
  <c r="U47" i="11"/>
  <c r="U49" i="11" s="1"/>
  <c r="S46" i="11"/>
  <c r="S47" i="11"/>
  <c r="S49" i="11" s="1"/>
  <c r="Q46" i="11"/>
  <c r="Q47" i="11"/>
  <c r="Q49" i="11" s="1"/>
  <c r="O46" i="11"/>
  <c r="O47" i="11"/>
  <c r="O49" i="11" s="1"/>
  <c r="M46" i="11"/>
  <c r="M47" i="11"/>
  <c r="M49" i="11" s="1"/>
  <c r="K46" i="11"/>
  <c r="K47" i="11"/>
  <c r="K49" i="11" s="1"/>
  <c r="I46" i="11"/>
  <c r="I47" i="11"/>
  <c r="I49" i="11" s="1"/>
  <c r="G46" i="11"/>
  <c r="G47" i="11"/>
  <c r="G49" i="11" s="1"/>
  <c r="AH47" i="11"/>
  <c r="AH49" i="11" s="1"/>
  <c r="AH46" i="11"/>
  <c r="AF46" i="11"/>
  <c r="AF47" i="11"/>
  <c r="AF49" i="11" s="1"/>
  <c r="AD47" i="11"/>
  <c r="AD49" i="11" s="1"/>
  <c r="AD46" i="11"/>
  <c r="AB46" i="11"/>
  <c r="AB47" i="11"/>
  <c r="AB49" i="11" s="1"/>
  <c r="Z47" i="11"/>
  <c r="Z49" i="11" s="1"/>
  <c r="Z46" i="11"/>
  <c r="X46" i="11"/>
  <c r="X47" i="11"/>
  <c r="X49" i="11" s="1"/>
  <c r="V47" i="11"/>
  <c r="V49" i="11" s="1"/>
  <c r="V46" i="11"/>
  <c r="T46" i="11"/>
  <c r="T47" i="11"/>
  <c r="T49" i="11" s="1"/>
  <c r="R47" i="11"/>
  <c r="R49" i="11" s="1"/>
  <c r="R46" i="11"/>
  <c r="P46" i="11"/>
  <c r="P47" i="11"/>
  <c r="P49" i="11" s="1"/>
  <c r="N47" i="11"/>
  <c r="N49" i="11" s="1"/>
  <c r="N46" i="11"/>
  <c r="L46" i="11"/>
  <c r="L47" i="11"/>
  <c r="L49" i="11" s="1"/>
  <c r="J47" i="11"/>
  <c r="J49" i="11" s="1"/>
  <c r="J46" i="11"/>
  <c r="H46" i="11"/>
  <c r="H47" i="11"/>
  <c r="H49" i="11" s="1"/>
  <c r="F47" i="11"/>
  <c r="F49" i="11" s="1"/>
  <c r="F46" i="11"/>
  <c r="F36" i="11"/>
  <c r="AH36" i="11"/>
  <c r="AF36" i="11"/>
  <c r="AD36" i="11"/>
  <c r="AB36" i="11"/>
  <c r="Z36" i="11"/>
  <c r="X36" i="11"/>
  <c r="V36" i="11"/>
  <c r="T36" i="11"/>
  <c r="R36" i="11"/>
  <c r="P36" i="11"/>
  <c r="N36" i="11"/>
  <c r="L36" i="11"/>
  <c r="J36" i="11"/>
  <c r="H36" i="11"/>
  <c r="J52" i="18" l="1"/>
  <c r="K52" i="18" s="1"/>
  <c r="H52" i="18"/>
  <c r="E67" i="11"/>
  <c r="F61" i="18"/>
  <c r="D61" i="18"/>
  <c r="H48" i="18"/>
  <c r="J48" i="18"/>
  <c r="K48" i="18" s="1"/>
  <c r="F60" i="18"/>
  <c r="D60" i="18"/>
  <c r="D41" i="18"/>
  <c r="F41" i="18"/>
  <c r="E48" i="11"/>
  <c r="Q48" i="11"/>
  <c r="I48" i="11"/>
  <c r="Y48" i="11"/>
  <c r="AG48" i="11"/>
  <c r="F48" i="11"/>
  <c r="J48" i="11"/>
  <c r="N48" i="11"/>
  <c r="R48" i="11"/>
  <c r="V48" i="11"/>
  <c r="Z48" i="11"/>
  <c r="AD48" i="11"/>
  <c r="AH48" i="11"/>
  <c r="M48" i="11"/>
  <c r="U48" i="11"/>
  <c r="AC48" i="11"/>
  <c r="G48" i="11"/>
  <c r="K48" i="11"/>
  <c r="O48" i="11"/>
  <c r="S48" i="11"/>
  <c r="W48" i="11"/>
  <c r="AA48" i="11"/>
  <c r="AE48" i="11"/>
  <c r="H48" i="11"/>
  <c r="L48" i="11"/>
  <c r="P48" i="11"/>
  <c r="T48" i="11"/>
  <c r="X48" i="11"/>
  <c r="AB48" i="11"/>
  <c r="AF48" i="11"/>
  <c r="E57" i="23"/>
  <c r="A92" i="18"/>
  <c r="B70" i="18"/>
  <c r="A70" i="18"/>
  <c r="B57" i="18"/>
  <c r="A57" i="18"/>
  <c r="B56" i="18"/>
  <c r="A56" i="18"/>
  <c r="B55" i="18"/>
  <c r="A55" i="18"/>
  <c r="F9" i="23"/>
  <c r="G9" i="23"/>
  <c r="H9" i="23"/>
  <c r="I9" i="23"/>
  <c r="J9" i="23"/>
  <c r="K9" i="23"/>
  <c r="L9" i="23"/>
  <c r="M9" i="23"/>
  <c r="N9" i="23"/>
  <c r="O9" i="23"/>
  <c r="P9" i="23"/>
  <c r="Q9" i="23"/>
  <c r="R9" i="23"/>
  <c r="S9" i="23"/>
  <c r="T9" i="23"/>
  <c r="U9" i="23"/>
  <c r="V9" i="23"/>
  <c r="W9" i="23"/>
  <c r="X9" i="23"/>
  <c r="F10" i="23"/>
  <c r="G10" i="23"/>
  <c r="H10" i="23"/>
  <c r="I10" i="23"/>
  <c r="J10" i="23"/>
  <c r="K10" i="23"/>
  <c r="L10" i="23"/>
  <c r="M10" i="23"/>
  <c r="N10" i="23"/>
  <c r="O10" i="23"/>
  <c r="P10" i="23"/>
  <c r="Q10" i="23"/>
  <c r="R10" i="23"/>
  <c r="S10" i="23"/>
  <c r="T10" i="23"/>
  <c r="U10" i="23"/>
  <c r="V10" i="23"/>
  <c r="W10" i="23"/>
  <c r="X10" i="23"/>
  <c r="F13" i="23"/>
  <c r="G13" i="23"/>
  <c r="H13" i="23"/>
  <c r="I13" i="23"/>
  <c r="J13" i="23"/>
  <c r="K13" i="23"/>
  <c r="L13" i="23"/>
  <c r="M13" i="23"/>
  <c r="N13" i="23"/>
  <c r="O13" i="23"/>
  <c r="P13" i="23"/>
  <c r="Q13" i="23"/>
  <c r="R13" i="23"/>
  <c r="S13" i="23"/>
  <c r="T13" i="23"/>
  <c r="U13" i="23"/>
  <c r="V13" i="23"/>
  <c r="W13" i="23"/>
  <c r="X13" i="23"/>
  <c r="F12" i="23"/>
  <c r="G12" i="23"/>
  <c r="H12" i="23"/>
  <c r="I12" i="23"/>
  <c r="J12" i="23"/>
  <c r="K12" i="23"/>
  <c r="L12" i="23"/>
  <c r="M12" i="23"/>
  <c r="N12" i="23"/>
  <c r="O12" i="23"/>
  <c r="P12" i="23"/>
  <c r="Q12" i="23"/>
  <c r="R12" i="23"/>
  <c r="S12" i="23"/>
  <c r="T12" i="23"/>
  <c r="U12" i="23"/>
  <c r="V12" i="23"/>
  <c r="W12" i="23"/>
  <c r="X12" i="23"/>
  <c r="F14" i="23"/>
  <c r="G14" i="23"/>
  <c r="H14" i="23"/>
  <c r="I14" i="23"/>
  <c r="J14" i="23"/>
  <c r="K14" i="23"/>
  <c r="L14" i="23"/>
  <c r="M14" i="23"/>
  <c r="N14" i="23"/>
  <c r="O14" i="23"/>
  <c r="P14" i="23"/>
  <c r="Q14" i="23"/>
  <c r="R14" i="23"/>
  <c r="S14" i="23"/>
  <c r="T14" i="23"/>
  <c r="U14" i="23"/>
  <c r="V14" i="23"/>
  <c r="W14" i="23"/>
  <c r="X14" i="23"/>
  <c r="E14" i="23"/>
  <c r="E12" i="23"/>
  <c r="F62" i="18" l="1"/>
  <c r="D62" i="18"/>
  <c r="F91" i="18"/>
  <c r="D92" i="18"/>
  <c r="D91" i="18"/>
  <c r="C92" i="18"/>
  <c r="F92" i="18"/>
  <c r="C91" i="18"/>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F37" i="11"/>
  <c r="H37" i="11"/>
  <c r="J37" i="11"/>
  <c r="L37" i="11"/>
  <c r="N37" i="11"/>
  <c r="P37" i="11"/>
  <c r="R37" i="11"/>
  <c r="T37" i="11"/>
  <c r="X37" i="11"/>
  <c r="Z37" i="11"/>
  <c r="AB37" i="11"/>
  <c r="AD37" i="11"/>
  <c r="AF37" i="11"/>
  <c r="AH37" i="11"/>
  <c r="F32" i="11"/>
  <c r="G32" i="11"/>
  <c r="G33" i="11" s="1"/>
  <c r="H32" i="11"/>
  <c r="H33" i="11" s="1"/>
  <c r="I32" i="11"/>
  <c r="I33" i="11" s="1"/>
  <c r="J32" i="11"/>
  <c r="J33" i="11" s="1"/>
  <c r="K32" i="11"/>
  <c r="K33" i="11" s="1"/>
  <c r="L32" i="11"/>
  <c r="L33" i="11" s="1"/>
  <c r="M32" i="11"/>
  <c r="M33" i="11" s="1"/>
  <c r="N32" i="11"/>
  <c r="N33" i="11" s="1"/>
  <c r="O32" i="11"/>
  <c r="O33" i="11" s="1"/>
  <c r="P32" i="11"/>
  <c r="P33" i="11" s="1"/>
  <c r="Q32" i="11"/>
  <c r="Q33" i="11" s="1"/>
  <c r="R32" i="11"/>
  <c r="R33" i="11" s="1"/>
  <c r="S32" i="11"/>
  <c r="S33" i="11" s="1"/>
  <c r="T32" i="11"/>
  <c r="T33" i="11" s="1"/>
  <c r="U32" i="11"/>
  <c r="U33" i="11" s="1"/>
  <c r="V32" i="11"/>
  <c r="V33" i="11" s="1"/>
  <c r="W32" i="11"/>
  <c r="W33" i="11" s="1"/>
  <c r="X32" i="11"/>
  <c r="X33" i="11" s="1"/>
  <c r="Y32" i="11"/>
  <c r="Y33" i="11" s="1"/>
  <c r="Z32" i="11"/>
  <c r="Z33" i="11" s="1"/>
  <c r="AA32" i="11"/>
  <c r="AA33" i="11" s="1"/>
  <c r="AB32" i="11"/>
  <c r="AB33" i="11" s="1"/>
  <c r="AC32" i="11"/>
  <c r="AC33" i="11" s="1"/>
  <c r="AD32" i="11"/>
  <c r="AD33" i="11" s="1"/>
  <c r="AE32" i="11"/>
  <c r="AE33" i="11" s="1"/>
  <c r="AF32" i="11"/>
  <c r="AF33" i="11" s="1"/>
  <c r="AG32" i="11"/>
  <c r="AG33" i="11" s="1"/>
  <c r="AH32" i="11"/>
  <c r="AH33" i="11" s="1"/>
  <c r="G37" i="11"/>
  <c r="I37" i="11"/>
  <c r="K37" i="11"/>
  <c r="M37" i="11"/>
  <c r="O37" i="11"/>
  <c r="Q37" i="11"/>
  <c r="S37" i="11"/>
  <c r="U37" i="11"/>
  <c r="W37" i="11"/>
  <c r="Y37" i="11"/>
  <c r="AA37" i="11"/>
  <c r="AC37" i="11"/>
  <c r="AE37" i="11"/>
  <c r="AG37" i="11"/>
  <c r="V37"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E40" i="11" l="1"/>
  <c r="AE41" i="11" s="1"/>
  <c r="AA40" i="11"/>
  <c r="AA41" i="11" s="1"/>
  <c r="W40" i="11"/>
  <c r="W41" i="11" s="1"/>
  <c r="S40" i="11"/>
  <c r="S41" i="11" s="1"/>
  <c r="O40" i="11"/>
  <c r="O41" i="11" s="1"/>
  <c r="K40" i="11"/>
  <c r="K41" i="11" s="1"/>
  <c r="G40" i="11"/>
  <c r="G41" i="11" s="1"/>
  <c r="AH40" i="11"/>
  <c r="AH41" i="11" s="1"/>
  <c r="F33" i="11"/>
  <c r="C112" i="18"/>
  <c r="D112" i="18"/>
  <c r="F112" i="18"/>
  <c r="F12" i="18"/>
  <c r="H91" i="18"/>
  <c r="G91" i="18" s="1"/>
  <c r="H92" i="18"/>
  <c r="G92" i="18" s="1"/>
  <c r="AD40" i="11"/>
  <c r="AD41" i="11" s="1"/>
  <c r="N40" i="11"/>
  <c r="N41" i="11" s="1"/>
  <c r="Z40" i="11"/>
  <c r="Z41" i="11" s="1"/>
  <c r="R40" i="11"/>
  <c r="R41" i="11" s="1"/>
  <c r="J40" i="11"/>
  <c r="J41" i="11" s="1"/>
  <c r="V40" i="11"/>
  <c r="V41" i="11" s="1"/>
  <c r="F40" i="11"/>
  <c r="AD38" i="11"/>
  <c r="AD39" i="11" s="1"/>
  <c r="V38" i="11"/>
  <c r="V39" i="11" s="1"/>
  <c r="N38" i="11"/>
  <c r="N39" i="11" s="1"/>
  <c r="F38" i="11"/>
  <c r="AG40" i="11"/>
  <c r="AG41" i="11" s="1"/>
  <c r="AG38" i="11"/>
  <c r="AG39" i="11" s="1"/>
  <c r="AC38" i="11"/>
  <c r="AC39" i="11" s="1"/>
  <c r="Y38" i="11"/>
  <c r="Y39" i="11" s="1"/>
  <c r="U38" i="11"/>
  <c r="U39" i="11" s="1"/>
  <c r="Q38" i="11"/>
  <c r="Q39" i="11" s="1"/>
  <c r="M38" i="11"/>
  <c r="M39" i="11" s="1"/>
  <c r="I38" i="11"/>
  <c r="I39" i="11" s="1"/>
  <c r="AH38" i="11"/>
  <c r="AH39" i="11" s="1"/>
  <c r="Z38" i="11"/>
  <c r="Z39" i="11" s="1"/>
  <c r="R38" i="11"/>
  <c r="R39" i="11" s="1"/>
  <c r="J38" i="11"/>
  <c r="J39" i="11" s="1"/>
  <c r="AE38" i="11"/>
  <c r="AE39" i="11" s="1"/>
  <c r="AA38" i="11"/>
  <c r="AA39" i="11" s="1"/>
  <c r="W38" i="11"/>
  <c r="W39" i="11" s="1"/>
  <c r="S38" i="11"/>
  <c r="S39" i="11" s="1"/>
  <c r="O38" i="11"/>
  <c r="O39" i="11" s="1"/>
  <c r="K38" i="11"/>
  <c r="K39" i="11" s="1"/>
  <c r="G38" i="11"/>
  <c r="G39" i="11" s="1"/>
  <c r="AF38" i="11"/>
  <c r="AF39" i="11" s="1"/>
  <c r="AB38" i="11"/>
  <c r="AB39" i="11" s="1"/>
  <c r="X38" i="11"/>
  <c r="X39" i="11" s="1"/>
  <c r="T38" i="11"/>
  <c r="T39" i="11" s="1"/>
  <c r="P38" i="11"/>
  <c r="P39" i="11" s="1"/>
  <c r="L38" i="11"/>
  <c r="L39" i="11" s="1"/>
  <c r="H38" i="11"/>
  <c r="H39" i="11" s="1"/>
  <c r="AF40" i="11"/>
  <c r="AF41" i="11" s="1"/>
  <c r="AB40" i="11"/>
  <c r="AB41" i="11" s="1"/>
  <c r="X40" i="11"/>
  <c r="X41" i="11" s="1"/>
  <c r="T40" i="11"/>
  <c r="T41" i="11" s="1"/>
  <c r="P40" i="11"/>
  <c r="P41" i="11" s="1"/>
  <c r="L40" i="11"/>
  <c r="L41" i="11" s="1"/>
  <c r="H40" i="11"/>
  <c r="H41" i="11" s="1"/>
  <c r="AC40" i="11"/>
  <c r="AC41" i="11" s="1"/>
  <c r="Y40" i="11"/>
  <c r="Y41" i="11" s="1"/>
  <c r="U40" i="11"/>
  <c r="U41" i="11" s="1"/>
  <c r="Q40" i="11"/>
  <c r="Q41" i="11" s="1"/>
  <c r="M40" i="11"/>
  <c r="M41" i="11" s="1"/>
  <c r="I40" i="11"/>
  <c r="I41" i="11" s="1"/>
  <c r="F41" i="11" l="1"/>
  <c r="C57" i="18" s="1"/>
  <c r="D56" i="18"/>
  <c r="F56" i="18"/>
  <c r="F39" i="11"/>
  <c r="C55" i="18" s="1"/>
  <c r="D50" i="18"/>
  <c r="F50" i="18"/>
  <c r="H112" i="18"/>
  <c r="G112" i="18" s="1"/>
  <c r="M30" i="25"/>
  <c r="E91" i="18"/>
  <c r="E92" i="18"/>
  <c r="C56" i="18"/>
  <c r="D55" i="18" l="1"/>
  <c r="F55" i="18"/>
  <c r="F57" i="18"/>
  <c r="D57" i="18"/>
  <c r="E112" i="18"/>
  <c r="N30" i="25"/>
  <c r="J30" i="25"/>
  <c r="F30" i="25"/>
  <c r="L30" i="25"/>
  <c r="H30" i="25"/>
  <c r="H56" i="18"/>
  <c r="G56" i="18" s="1"/>
  <c r="H57" i="18" l="1"/>
  <c r="H55" i="18"/>
  <c r="D20" i="18"/>
  <c r="F20" i="18"/>
  <c r="C20" i="18"/>
  <c r="G30" i="25"/>
  <c r="I30" i="25"/>
  <c r="K30" i="25"/>
  <c r="C10" i="18"/>
  <c r="F10" i="18"/>
  <c r="D10" i="18"/>
  <c r="E18" i="25"/>
  <c r="E20" i="25"/>
  <c r="E56" i="18"/>
  <c r="P25" i="23"/>
  <c r="E20" i="23"/>
  <c r="E21" i="23" s="1"/>
  <c r="E57" i="18" l="1"/>
  <c r="G57" i="18"/>
  <c r="E30" i="25"/>
  <c r="E55" i="18"/>
  <c r="G55" i="18"/>
  <c r="H20" i="18"/>
  <c r="D8" i="18"/>
  <c r="C8" i="18"/>
  <c r="F8" i="18"/>
  <c r="H10" i="18"/>
  <c r="X24" i="23"/>
  <c r="V18" i="23"/>
  <c r="T24" i="23"/>
  <c r="R18" i="23"/>
  <c r="P24" i="23"/>
  <c r="N18" i="23"/>
  <c r="L24" i="23"/>
  <c r="J18" i="23"/>
  <c r="H24" i="23"/>
  <c r="F18" i="23"/>
  <c r="L19" i="23"/>
  <c r="W25" i="23"/>
  <c r="U25" i="23"/>
  <c r="S25" i="23"/>
  <c r="Q25" i="23"/>
  <c r="O25" i="23"/>
  <c r="M25" i="23"/>
  <c r="K25" i="23"/>
  <c r="I25" i="23"/>
  <c r="G25" i="23"/>
  <c r="L27" i="23"/>
  <c r="P20" i="23"/>
  <c r="P21" i="23" s="1"/>
  <c r="P23" i="23" s="1"/>
  <c r="N26" i="23"/>
  <c r="R24" i="23"/>
  <c r="T19" i="23"/>
  <c r="T18" i="23"/>
  <c r="T27" i="23"/>
  <c r="V26" i="23"/>
  <c r="F26" i="23"/>
  <c r="X25" i="23"/>
  <c r="H25" i="23"/>
  <c r="J24" i="23"/>
  <c r="X20" i="23"/>
  <c r="X21" i="23" s="1"/>
  <c r="H20" i="23"/>
  <c r="H21" i="23" s="1"/>
  <c r="X19" i="23"/>
  <c r="P19" i="23"/>
  <c r="H19" i="23"/>
  <c r="L18" i="23"/>
  <c r="X27" i="23"/>
  <c r="P27" i="23"/>
  <c r="H27" i="23"/>
  <c r="R26" i="23"/>
  <c r="J26" i="23"/>
  <c r="T25" i="23"/>
  <c r="L25" i="23"/>
  <c r="V24" i="23"/>
  <c r="N24" i="23"/>
  <c r="F24" i="23"/>
  <c r="T20" i="23"/>
  <c r="T21" i="23" s="1"/>
  <c r="T22" i="23" s="1"/>
  <c r="L20" i="23"/>
  <c r="L21" i="23" s="1"/>
  <c r="V19" i="23"/>
  <c r="R19" i="23"/>
  <c r="N19" i="23"/>
  <c r="J19" i="23"/>
  <c r="F19" i="23"/>
  <c r="X18" i="23"/>
  <c r="P18" i="23"/>
  <c r="H18" i="23"/>
  <c r="W19" i="23"/>
  <c r="U19" i="23"/>
  <c r="S19" i="23"/>
  <c r="Q19" i="23"/>
  <c r="O19" i="23"/>
  <c r="M19" i="23"/>
  <c r="K19" i="23"/>
  <c r="I19" i="23"/>
  <c r="G19" i="23"/>
  <c r="V27" i="23"/>
  <c r="R27" i="23"/>
  <c r="N27" i="23"/>
  <c r="J27" i="23"/>
  <c r="F27" i="23"/>
  <c r="X26" i="23"/>
  <c r="T26" i="23"/>
  <c r="P26" i="23"/>
  <c r="L26" i="23"/>
  <c r="H26" i="23"/>
  <c r="V25" i="23"/>
  <c r="R25" i="23"/>
  <c r="N25" i="23"/>
  <c r="J25" i="23"/>
  <c r="F25" i="23"/>
  <c r="V20" i="23"/>
  <c r="V21" i="23" s="1"/>
  <c r="V23" i="23" s="1"/>
  <c r="R20" i="23"/>
  <c r="R21" i="23" s="1"/>
  <c r="R22" i="23" s="1"/>
  <c r="N20" i="23"/>
  <c r="N21" i="23" s="1"/>
  <c r="J20" i="23"/>
  <c r="J21" i="23" s="1"/>
  <c r="F20" i="23"/>
  <c r="F21" i="23" s="1"/>
  <c r="W26" i="23"/>
  <c r="U26" i="23"/>
  <c r="S26" i="23"/>
  <c r="Q26" i="23"/>
  <c r="O26" i="23"/>
  <c r="M26" i="23"/>
  <c r="K26" i="23"/>
  <c r="I26" i="23"/>
  <c r="G26" i="23"/>
  <c r="W24" i="23"/>
  <c r="U24" i="23"/>
  <c r="S24" i="23"/>
  <c r="Q24" i="23"/>
  <c r="O24" i="23"/>
  <c r="M24" i="23"/>
  <c r="K24" i="23"/>
  <c r="I24" i="23"/>
  <c r="G24" i="23"/>
  <c r="W27" i="23"/>
  <c r="U27" i="23"/>
  <c r="S27" i="23"/>
  <c r="Q27" i="23"/>
  <c r="O27" i="23"/>
  <c r="M27" i="23"/>
  <c r="K27" i="23"/>
  <c r="I27" i="23"/>
  <c r="G27" i="23"/>
  <c r="W18" i="23"/>
  <c r="W20" i="23"/>
  <c r="W21" i="23" s="1"/>
  <c r="U18" i="23"/>
  <c r="U20" i="23"/>
  <c r="U21" i="23" s="1"/>
  <c r="S18" i="23"/>
  <c r="S20" i="23"/>
  <c r="S21" i="23" s="1"/>
  <c r="Q18" i="23"/>
  <c r="Q20" i="23"/>
  <c r="Q21" i="23" s="1"/>
  <c r="O18" i="23"/>
  <c r="O20" i="23"/>
  <c r="O21" i="23" s="1"/>
  <c r="M18" i="23"/>
  <c r="M20" i="23"/>
  <c r="M21" i="23" s="1"/>
  <c r="K18" i="23"/>
  <c r="K20" i="23"/>
  <c r="K21" i="23" s="1"/>
  <c r="I18" i="23"/>
  <c r="I20" i="23"/>
  <c r="I21" i="23" s="1"/>
  <c r="G18" i="23"/>
  <c r="G20" i="23"/>
  <c r="G21" i="23" s="1"/>
  <c r="A140" i="18"/>
  <c r="B140" i="18"/>
  <c r="A141" i="18"/>
  <c r="B141" i="18"/>
  <c r="A142" i="18"/>
  <c r="B142" i="18"/>
  <c r="F131" i="18"/>
  <c r="C131" i="18"/>
  <c r="D131" i="18"/>
  <c r="G131" i="18" s="1"/>
  <c r="A137" i="18"/>
  <c r="A131" i="18"/>
  <c r="B137" i="18"/>
  <c r="B131" i="18"/>
  <c r="I86" i="18"/>
  <c r="H86" i="18" s="1"/>
  <c r="G86" i="18" s="1"/>
  <c r="H127" i="18"/>
  <c r="G127" i="18" s="1"/>
  <c r="H109" i="18"/>
  <c r="G109" i="18" s="1"/>
  <c r="H123" i="18"/>
  <c r="G123" i="18" s="1"/>
  <c r="C115" i="18"/>
  <c r="D115" i="18"/>
  <c r="F115" i="18"/>
  <c r="C117" i="18"/>
  <c r="D117" i="18"/>
  <c r="F117" i="18"/>
  <c r="C118" i="18"/>
  <c r="D118" i="18"/>
  <c r="F118" i="18"/>
  <c r="C119" i="18"/>
  <c r="D119" i="18"/>
  <c r="F119" i="18"/>
  <c r="C121" i="18"/>
  <c r="D121" i="18"/>
  <c r="F121" i="18"/>
  <c r="H106" i="18"/>
  <c r="G106" i="18" s="1"/>
  <c r="A107" i="18"/>
  <c r="A123" i="18"/>
  <c r="A124" i="18"/>
  <c r="A109" i="18"/>
  <c r="A110" i="18"/>
  <c r="A113" i="18"/>
  <c r="A111" i="18"/>
  <c r="A115" i="18"/>
  <c r="A117" i="18"/>
  <c r="A118" i="18"/>
  <c r="A119" i="18"/>
  <c r="A86" i="18"/>
  <c r="A87" i="18"/>
  <c r="A88" i="18"/>
  <c r="A89" i="18"/>
  <c r="A94" i="18"/>
  <c r="A95" i="18"/>
  <c r="A96" i="18"/>
  <c r="A97" i="18"/>
  <c r="A99" i="18"/>
  <c r="A100" i="18"/>
  <c r="A101" i="18"/>
  <c r="A102" i="18"/>
  <c r="A103" i="18"/>
  <c r="A104" i="18"/>
  <c r="A121" i="18"/>
  <c r="A127" i="18"/>
  <c r="A128" i="18"/>
  <c r="A106" i="18"/>
  <c r="B107" i="18"/>
  <c r="B122" i="18"/>
  <c r="B123" i="18"/>
  <c r="B124" i="18"/>
  <c r="B108" i="18"/>
  <c r="B109" i="18"/>
  <c r="B110" i="18"/>
  <c r="B113" i="18"/>
  <c r="B111" i="18"/>
  <c r="B114" i="18"/>
  <c r="B115" i="18"/>
  <c r="B117" i="18"/>
  <c r="B118" i="18"/>
  <c r="B119" i="18"/>
  <c r="B85" i="18"/>
  <c r="B93" i="18"/>
  <c r="B94" i="18"/>
  <c r="B95" i="18"/>
  <c r="B96" i="18"/>
  <c r="B97" i="18"/>
  <c r="B99" i="18"/>
  <c r="B100" i="18"/>
  <c r="B101" i="18"/>
  <c r="B102" i="18"/>
  <c r="B103" i="18"/>
  <c r="B104" i="18"/>
  <c r="B120" i="18"/>
  <c r="B121" i="18"/>
  <c r="B126" i="18"/>
  <c r="B127" i="18"/>
  <c r="B128" i="18"/>
  <c r="B106" i="18"/>
  <c r="C6" i="18"/>
  <c r="D6" i="18"/>
  <c r="F6" i="18"/>
  <c r="C9" i="18"/>
  <c r="D9" i="18"/>
  <c r="F9" i="18"/>
  <c r="C11" i="18"/>
  <c r="D11" i="18"/>
  <c r="F11" i="18"/>
  <c r="F5" i="18"/>
  <c r="D5" i="18"/>
  <c r="C5" i="18"/>
  <c r="A11" i="18"/>
  <c r="A13" i="18"/>
  <c r="A5" i="18"/>
  <c r="B6" i="18"/>
  <c r="B7" i="18"/>
  <c r="B9" i="18"/>
  <c r="B11" i="18"/>
  <c r="B12" i="18"/>
  <c r="B13" i="18"/>
  <c r="B14" i="18"/>
  <c r="B15" i="18"/>
  <c r="B16" i="18"/>
  <c r="B17" i="18"/>
  <c r="B18" i="18"/>
  <c r="B5" i="18"/>
  <c r="E20" i="18" l="1"/>
  <c r="G20" i="18"/>
  <c r="C18" i="18"/>
  <c r="F18" i="18"/>
  <c r="D18" i="18"/>
  <c r="D19" i="18"/>
  <c r="E10" i="18"/>
  <c r="G10" i="18"/>
  <c r="H8" i="18"/>
  <c r="D21" i="18"/>
  <c r="C21" i="18"/>
  <c r="F21" i="18"/>
  <c r="P22" i="23"/>
  <c r="H23" i="23"/>
  <c r="T23" i="23"/>
  <c r="J23" i="23"/>
  <c r="H22" i="23"/>
  <c r="L22" i="23"/>
  <c r="L23" i="23"/>
  <c r="X22" i="23"/>
  <c r="X23" i="23"/>
  <c r="V22" i="23"/>
  <c r="N23" i="23"/>
  <c r="J22" i="23"/>
  <c r="R23" i="23"/>
  <c r="F22" i="23"/>
  <c r="N22" i="23"/>
  <c r="G22" i="23"/>
  <c r="I22" i="23"/>
  <c r="K22" i="23"/>
  <c r="M22" i="23"/>
  <c r="O22" i="23"/>
  <c r="Q22" i="23"/>
  <c r="S22" i="23"/>
  <c r="U22" i="23"/>
  <c r="W22" i="23"/>
  <c r="H9" i="18"/>
  <c r="H121" i="18"/>
  <c r="H119" i="18"/>
  <c r="H117" i="18"/>
  <c r="H118" i="18"/>
  <c r="H115" i="18"/>
  <c r="H5" i="18"/>
  <c r="H11" i="18"/>
  <c r="H6" i="18"/>
  <c r="H18" i="18" l="1"/>
  <c r="C19" i="18"/>
  <c r="F19" i="18"/>
  <c r="H19" i="18" s="1"/>
  <c r="E8" i="18"/>
  <c r="G8" i="18"/>
  <c r="H21" i="18"/>
  <c r="C98" i="18"/>
  <c r="F23" i="23"/>
  <c r="W23" i="23"/>
  <c r="S23" i="23"/>
  <c r="O23" i="23"/>
  <c r="K23" i="23"/>
  <c r="G23" i="23"/>
  <c r="U23" i="23"/>
  <c r="Q23" i="23"/>
  <c r="M23" i="23"/>
  <c r="I23" i="23"/>
  <c r="B29" i="18"/>
  <c r="E19" i="18" l="1"/>
  <c r="G19" i="18"/>
  <c r="E21" i="18"/>
  <c r="G21" i="18"/>
  <c r="W18" i="25"/>
  <c r="V18" i="25"/>
  <c r="U18" i="25"/>
  <c r="T18" i="25"/>
  <c r="S18" i="25"/>
  <c r="R18" i="25"/>
  <c r="W19" i="25"/>
  <c r="V19" i="25"/>
  <c r="U19" i="25"/>
  <c r="T19" i="25"/>
  <c r="S19" i="25"/>
  <c r="R19" i="25"/>
  <c r="W17" i="25"/>
  <c r="W20" i="25" s="1"/>
  <c r="V17" i="25"/>
  <c r="V20" i="25" s="1"/>
  <c r="U17" i="25"/>
  <c r="U20" i="25" s="1"/>
  <c r="T17" i="25"/>
  <c r="T20" i="25" s="1"/>
  <c r="S17" i="25"/>
  <c r="S20" i="25" s="1"/>
  <c r="R17" i="25"/>
  <c r="R20" i="25" s="1"/>
  <c r="W14" i="25"/>
  <c r="V14" i="25"/>
  <c r="U14" i="25"/>
  <c r="T14" i="25"/>
  <c r="S14" i="25"/>
  <c r="R14" i="25"/>
  <c r="C12" i="18" l="1"/>
  <c r="D12" i="18"/>
  <c r="C7" i="18"/>
  <c r="F7" i="18"/>
  <c r="D7" i="18"/>
  <c r="E13" i="23"/>
  <c r="E10" i="23"/>
  <c r="F52" i="23"/>
  <c r="G52" i="23"/>
  <c r="H52" i="23"/>
  <c r="I52" i="23"/>
  <c r="J52" i="23"/>
  <c r="K52" i="23"/>
  <c r="L52" i="23"/>
  <c r="M52" i="23"/>
  <c r="N52" i="23"/>
  <c r="O52" i="23"/>
  <c r="P52" i="23"/>
  <c r="Q52" i="23"/>
  <c r="R52" i="23"/>
  <c r="S52" i="23"/>
  <c r="T52" i="23"/>
  <c r="U52" i="23"/>
  <c r="V52" i="23"/>
  <c r="W52" i="23"/>
  <c r="X52" i="23"/>
  <c r="J4" i="18" l="1"/>
  <c r="D113" i="18"/>
  <c r="C113" i="18"/>
  <c r="F113" i="18"/>
  <c r="H7" i="18"/>
  <c r="H12" i="18"/>
  <c r="E12" i="27"/>
  <c r="C16" i="18"/>
  <c r="F16" i="18"/>
  <c r="D16" i="18"/>
  <c r="D13" i="18"/>
  <c r="C13" i="18"/>
  <c r="F13" i="18"/>
  <c r="C14" i="18"/>
  <c r="F14" i="18"/>
  <c r="D14" i="18"/>
  <c r="D15" i="18"/>
  <c r="C15" i="18"/>
  <c r="F15" i="18"/>
  <c r="C87" i="18"/>
  <c r="F87" i="18"/>
  <c r="D87" i="18"/>
  <c r="C89" i="18"/>
  <c r="F89" i="18"/>
  <c r="D89" i="18"/>
  <c r="H94" i="18"/>
  <c r="G94" i="18" s="1"/>
  <c r="D88" i="18"/>
  <c r="C88" i="18"/>
  <c r="F88" i="18"/>
  <c r="D90" i="18"/>
  <c r="C90" i="18"/>
  <c r="F90" i="18"/>
  <c r="H87" i="18" l="1"/>
  <c r="E22" i="23"/>
  <c r="H113" i="18"/>
  <c r="H89" i="18"/>
  <c r="H14" i="18"/>
  <c r="H16" i="18"/>
  <c r="H88" i="18"/>
  <c r="H90" i="18"/>
  <c r="H15" i="18"/>
  <c r="H13" i="18"/>
  <c r="D17" i="18"/>
  <c r="J5" i="18" s="1"/>
  <c r="C17" i="18"/>
  <c r="F17" i="18"/>
  <c r="C97" i="18"/>
  <c r="F97" i="18"/>
  <c r="D97" i="18"/>
  <c r="E23" i="23" l="1"/>
  <c r="H97" i="18"/>
  <c r="H17" i="18"/>
  <c r="E27" i="23"/>
  <c r="E26" i="23"/>
  <c r="E25" i="23"/>
  <c r="E24" i="23"/>
  <c r="E19" i="23"/>
  <c r="E18" i="23"/>
  <c r="D100" i="18" l="1"/>
  <c r="F100" i="18"/>
  <c r="D101" i="18"/>
  <c r="C101" i="18"/>
  <c r="F101" i="18"/>
  <c r="D103" i="18"/>
  <c r="C103" i="18"/>
  <c r="F103" i="18"/>
  <c r="D99" i="18"/>
  <c r="C99" i="18"/>
  <c r="F99" i="18"/>
  <c r="C95" i="18"/>
  <c r="F95" i="18"/>
  <c r="D95" i="18"/>
  <c r="D96" i="18"/>
  <c r="C96" i="18"/>
  <c r="F96" i="18"/>
  <c r="C102" i="18"/>
  <c r="F102" i="18"/>
  <c r="D102" i="18"/>
  <c r="C104" i="18"/>
  <c r="F104" i="18"/>
  <c r="D104" i="18"/>
  <c r="X57" i="23"/>
  <c r="W57" i="23"/>
  <c r="V57" i="23"/>
  <c r="U57" i="23"/>
  <c r="T57" i="23"/>
  <c r="S57" i="23"/>
  <c r="R57" i="23"/>
  <c r="Q57" i="23"/>
  <c r="P57" i="23"/>
  <c r="O57" i="23"/>
  <c r="N57" i="23"/>
  <c r="M57" i="23"/>
  <c r="L57" i="23"/>
  <c r="K57" i="23"/>
  <c r="J57" i="23"/>
  <c r="I57" i="23"/>
  <c r="H57" i="23"/>
  <c r="G57" i="23"/>
  <c r="F57" i="23"/>
  <c r="AB11" i="23"/>
  <c r="AG9" i="23"/>
  <c r="AF9" i="23"/>
  <c r="AE9" i="23"/>
  <c r="AD9" i="23"/>
  <c r="AC9" i="23"/>
  <c r="AB9" i="23"/>
  <c r="AG52" i="23"/>
  <c r="AF52" i="23"/>
  <c r="AE52" i="23"/>
  <c r="AD52" i="23"/>
  <c r="AC52" i="23"/>
  <c r="AB52" i="23"/>
  <c r="E52" i="23"/>
  <c r="AG26" i="23"/>
  <c r="AF26" i="23"/>
  <c r="AE26" i="23"/>
  <c r="AD26" i="23"/>
  <c r="AC26" i="23"/>
  <c r="AB26" i="23"/>
  <c r="AB23" i="23"/>
  <c r="AI22" i="23"/>
  <c r="AH22" i="23"/>
  <c r="AG22" i="23"/>
  <c r="AF22" i="23"/>
  <c r="AE22" i="23"/>
  <c r="AD22" i="23"/>
  <c r="AC22" i="23"/>
  <c r="AB22" i="23"/>
  <c r="AB24" i="23" s="1"/>
  <c r="AG18" i="23"/>
  <c r="AF18" i="23"/>
  <c r="AE18" i="23"/>
  <c r="AD18" i="23"/>
  <c r="AC18" i="23"/>
  <c r="AB18" i="23"/>
  <c r="AM45" i="23"/>
  <c r="AL45" i="23"/>
  <c r="AK45" i="23"/>
  <c r="AJ45" i="23"/>
  <c r="AI45" i="23"/>
  <c r="AH45" i="23"/>
  <c r="AG45" i="23"/>
  <c r="AF45" i="23"/>
  <c r="AE45" i="23"/>
  <c r="AD45" i="23"/>
  <c r="AC45" i="23"/>
  <c r="AB45" i="23"/>
  <c r="AF43" i="23"/>
  <c r="AE43" i="23"/>
  <c r="AD43" i="23"/>
  <c r="AC43" i="23"/>
  <c r="AB43" i="23"/>
  <c r="AG38" i="23"/>
  <c r="AF38" i="23"/>
  <c r="AE38" i="23"/>
  <c r="AD38" i="23"/>
  <c r="AC38" i="23"/>
  <c r="AB38" i="23"/>
  <c r="AG35" i="23"/>
  <c r="AG36" i="23" s="1"/>
  <c r="AF35" i="23"/>
  <c r="AF36" i="23" s="1"/>
  <c r="AE35" i="23"/>
  <c r="AE36" i="23" s="1"/>
  <c r="AD35" i="23"/>
  <c r="AD36" i="23" s="1"/>
  <c r="AC35" i="23"/>
  <c r="AC36" i="23" s="1"/>
  <c r="AB35" i="23"/>
  <c r="AB36" i="23" s="1"/>
  <c r="X31" i="23"/>
  <c r="W31" i="23"/>
  <c r="W59" i="23" s="1"/>
  <c r="V31" i="23"/>
  <c r="V59" i="23" s="1"/>
  <c r="U31" i="23"/>
  <c r="U59" i="23" s="1"/>
  <c r="T31" i="23"/>
  <c r="S31" i="23"/>
  <c r="S59" i="23" s="1"/>
  <c r="R31" i="23"/>
  <c r="R59" i="23" s="1"/>
  <c r="Q31" i="23"/>
  <c r="Q59" i="23" s="1"/>
  <c r="P31" i="23"/>
  <c r="O31" i="23"/>
  <c r="O59" i="23" s="1"/>
  <c r="N31" i="23"/>
  <c r="N59" i="23" s="1"/>
  <c r="M31" i="23"/>
  <c r="M59" i="23" s="1"/>
  <c r="L31" i="23"/>
  <c r="K31" i="23"/>
  <c r="K59" i="23" s="1"/>
  <c r="J31" i="23"/>
  <c r="J59" i="23" s="1"/>
  <c r="I31" i="23"/>
  <c r="I59" i="23" s="1"/>
  <c r="H31" i="23"/>
  <c r="G31" i="23"/>
  <c r="G59" i="23" s="1"/>
  <c r="F31" i="23"/>
  <c r="F59" i="23" s="1"/>
  <c r="E31" i="23"/>
  <c r="AL10" i="11"/>
  <c r="AL13" i="11"/>
  <c r="AL14" i="11"/>
  <c r="AL15" i="11"/>
  <c r="AL16" i="11"/>
  <c r="AL21" i="11"/>
  <c r="AL22" i="11"/>
  <c r="AL26" i="11"/>
  <c r="AL27" i="11"/>
  <c r="AL28" i="11"/>
  <c r="AL32" i="11"/>
  <c r="AL37" i="11"/>
  <c r="AL38" i="11"/>
  <c r="AL45" i="11"/>
  <c r="AL49" i="11"/>
  <c r="AL62" i="11"/>
  <c r="AL66" i="11"/>
  <c r="AL67" i="11"/>
  <c r="B39" i="18"/>
  <c r="H59" i="23" l="1"/>
  <c r="L59" i="23"/>
  <c r="P59" i="23"/>
  <c r="T59" i="23"/>
  <c r="X59" i="23"/>
  <c r="E59" i="23"/>
  <c r="F54" i="18"/>
  <c r="D54" i="18"/>
  <c r="H100" i="18"/>
  <c r="C111" i="18"/>
  <c r="D111" i="18"/>
  <c r="J84" i="18" s="1"/>
  <c r="F111" i="18"/>
  <c r="C107" i="18"/>
  <c r="F107" i="18"/>
  <c r="D107" i="18"/>
  <c r="F110" i="18"/>
  <c r="C110" i="18"/>
  <c r="D110" i="18"/>
  <c r="D124" i="18"/>
  <c r="C124" i="18"/>
  <c r="F124" i="18"/>
  <c r="C128" i="18"/>
  <c r="F128" i="18"/>
  <c r="D128" i="18"/>
  <c r="H102" i="18"/>
  <c r="H95" i="18"/>
  <c r="H104" i="18"/>
  <c r="H103" i="18"/>
  <c r="H96" i="18"/>
  <c r="H99" i="18"/>
  <c r="H101" i="18"/>
  <c r="C100" i="18"/>
  <c r="G46" i="18"/>
  <c r="C43" i="18"/>
  <c r="L84" i="18" l="1"/>
  <c r="H110" i="18"/>
  <c r="H107" i="18"/>
  <c r="H124" i="18"/>
  <c r="H111" i="18"/>
  <c r="H128" i="18"/>
  <c r="F71" i="11"/>
  <c r="G71" i="11"/>
  <c r="H71" i="11"/>
  <c r="I71" i="11"/>
  <c r="J71" i="11"/>
  <c r="K71" i="11"/>
  <c r="L71" i="11"/>
  <c r="M71" i="11"/>
  <c r="N71" i="11"/>
  <c r="O71" i="11"/>
  <c r="P71" i="11"/>
  <c r="Q71" i="11"/>
  <c r="R71" i="11"/>
  <c r="S71" i="11"/>
  <c r="T71" i="11"/>
  <c r="U71" i="11"/>
  <c r="V71" i="11"/>
  <c r="W71" i="11"/>
  <c r="X71" i="11"/>
  <c r="Y71" i="11"/>
  <c r="Z71" i="11"/>
  <c r="AA71" i="11"/>
  <c r="AB71" i="11"/>
  <c r="AC71" i="11"/>
  <c r="AD71" i="11"/>
  <c r="AE71" i="11"/>
  <c r="AF71" i="11"/>
  <c r="AG71" i="11"/>
  <c r="AH71" i="11"/>
  <c r="F66" i="11"/>
  <c r="G66" i="11"/>
  <c r="H66" i="11"/>
  <c r="H67" i="11" s="1"/>
  <c r="I66" i="11"/>
  <c r="I67" i="11" s="1"/>
  <c r="J66" i="11"/>
  <c r="J67" i="11" s="1"/>
  <c r="K66" i="11"/>
  <c r="K67" i="11" s="1"/>
  <c r="L66" i="11"/>
  <c r="L67" i="11" s="1"/>
  <c r="M66" i="11"/>
  <c r="M67" i="11" s="1"/>
  <c r="N66" i="11"/>
  <c r="N67" i="11" s="1"/>
  <c r="O66" i="11"/>
  <c r="O67" i="11" s="1"/>
  <c r="P66" i="11"/>
  <c r="P67" i="11" s="1"/>
  <c r="Q66" i="11"/>
  <c r="Q67" i="11" s="1"/>
  <c r="R66" i="11"/>
  <c r="R67" i="11" s="1"/>
  <c r="S66" i="11"/>
  <c r="S67" i="11" s="1"/>
  <c r="T66" i="11"/>
  <c r="T67" i="11" s="1"/>
  <c r="U66" i="11"/>
  <c r="U67" i="11" s="1"/>
  <c r="V66" i="11"/>
  <c r="V67" i="11" s="1"/>
  <c r="W66" i="11"/>
  <c r="W67" i="11" s="1"/>
  <c r="X66" i="11"/>
  <c r="X67" i="11" s="1"/>
  <c r="Y66" i="11"/>
  <c r="Y67" i="11" s="1"/>
  <c r="Z66" i="11"/>
  <c r="Z67" i="11" s="1"/>
  <c r="AA66" i="11"/>
  <c r="AA67" i="11" s="1"/>
  <c r="AB66" i="11"/>
  <c r="AB67" i="11" s="1"/>
  <c r="AC66" i="11"/>
  <c r="AC67" i="11" s="1"/>
  <c r="AD66" i="11"/>
  <c r="AD67" i="11" s="1"/>
  <c r="AE66" i="11"/>
  <c r="AE67" i="11" s="1"/>
  <c r="AF66" i="11"/>
  <c r="AF67" i="11" s="1"/>
  <c r="AG66" i="11"/>
  <c r="AG67" i="11" s="1"/>
  <c r="AH66" i="11"/>
  <c r="AH67" i="11" s="1"/>
  <c r="G67"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D81" i="18" l="1"/>
  <c r="H81" i="18" s="1"/>
  <c r="F81" i="18"/>
  <c r="F67" i="11"/>
  <c r="E45" i="11"/>
  <c r="E72" i="11" s="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E81" i="18" l="1"/>
  <c r="G81" i="18"/>
  <c r="F36" i="18"/>
  <c r="D36" i="18"/>
  <c r="F34" i="18"/>
  <c r="D34" i="18"/>
  <c r="F40" i="18"/>
  <c r="D40" i="18"/>
  <c r="F78" i="18"/>
  <c r="D78" i="18"/>
  <c r="D37" i="18"/>
  <c r="F37" i="18"/>
  <c r="D35" i="18"/>
  <c r="F35" i="18"/>
  <c r="D33" i="18"/>
  <c r="F33" i="18"/>
  <c r="C62" i="18"/>
  <c r="H60" i="18"/>
  <c r="H62" i="18" l="1"/>
  <c r="G62" i="18" s="1"/>
  <c r="H61" i="18"/>
  <c r="E62" i="18" l="1"/>
  <c r="H72" i="11"/>
  <c r="L52" i="18"/>
  <c r="L48" i="18"/>
  <c r="M48" i="18" s="1"/>
  <c r="M52" i="18" l="1"/>
  <c r="B37" i="18"/>
  <c r="A37" i="18"/>
  <c r="C65" i="18" l="1"/>
  <c r="C39" i="18"/>
  <c r="C60" i="18"/>
  <c r="C61" i="18"/>
  <c r="C59" i="18"/>
  <c r="C28" i="18"/>
  <c r="C52" i="18"/>
  <c r="C48" i="18"/>
  <c r="C76" i="18"/>
  <c r="C73" i="18"/>
  <c r="B80" i="18"/>
  <c r="A80" i="18"/>
  <c r="B52" i="18"/>
  <c r="B54" i="18"/>
  <c r="A53" i="18"/>
  <c r="A54" i="18"/>
  <c r="B48" i="18"/>
  <c r="B49" i="18"/>
  <c r="B50" i="18"/>
  <c r="A49" i="18"/>
  <c r="A50" i="18"/>
  <c r="B76" i="18"/>
  <c r="B77" i="18"/>
  <c r="B78" i="18"/>
  <c r="A76" i="18"/>
  <c r="A77" i="18"/>
  <c r="A78" i="18"/>
  <c r="B73" i="18"/>
  <c r="B74" i="18"/>
  <c r="A73" i="18"/>
  <c r="A74" i="18"/>
  <c r="B65" i="18"/>
  <c r="B71" i="18"/>
  <c r="B69" i="18"/>
  <c r="B67" i="18"/>
  <c r="A67" i="18"/>
  <c r="A65" i="18"/>
  <c r="A71" i="18"/>
  <c r="A69" i="18"/>
  <c r="B60" i="18"/>
  <c r="B61" i="18"/>
  <c r="B63" i="18"/>
  <c r="A60" i="18"/>
  <c r="A61" i="18"/>
  <c r="A63" i="18"/>
  <c r="B59" i="18"/>
  <c r="A59" i="18"/>
  <c r="B40" i="18"/>
  <c r="B41" i="18"/>
  <c r="A40" i="18"/>
  <c r="A41" i="18"/>
  <c r="A39" i="18"/>
  <c r="B30" i="18"/>
  <c r="B33" i="18"/>
  <c r="B34" i="18"/>
  <c r="B35" i="18"/>
  <c r="B36" i="18"/>
  <c r="A28" i="18"/>
  <c r="A29" i="18"/>
  <c r="A30" i="18"/>
  <c r="A33" i="18"/>
  <c r="A34" i="18"/>
  <c r="A35" i="18"/>
  <c r="A36" i="18"/>
  <c r="B44" i="18"/>
  <c r="B45" i="18"/>
  <c r="B46" i="18"/>
  <c r="A44" i="18"/>
  <c r="A45" i="18"/>
  <c r="A46" i="18"/>
  <c r="A43" i="18"/>
  <c r="AM28" i="11" l="1"/>
  <c r="AM26" i="11"/>
  <c r="AN26" i="11"/>
  <c r="AO26" i="11"/>
  <c r="AP26" i="11"/>
  <c r="AM27" i="11"/>
  <c r="AN27" i="11"/>
  <c r="AO27" i="11"/>
  <c r="AP27" i="11"/>
  <c r="AQ27" i="11"/>
  <c r="AR27" i="11"/>
  <c r="AS27" i="11"/>
  <c r="AT27" i="11"/>
  <c r="AU27" i="11"/>
  <c r="AV27" i="11"/>
  <c r="AW27" i="11"/>
  <c r="AM13" i="11"/>
  <c r="AN13" i="11"/>
  <c r="AO13" i="11"/>
  <c r="AM15" i="11"/>
  <c r="AM16" i="11"/>
  <c r="AM14" i="11"/>
  <c r="AN14" i="11"/>
  <c r="AO14" i="11"/>
  <c r="AP14" i="11"/>
  <c r="AQ14" i="11"/>
  <c r="AM21" i="11"/>
  <c r="AN21" i="11"/>
  <c r="AO21" i="11"/>
  <c r="AP21" i="11"/>
  <c r="AQ21" i="11"/>
  <c r="AM22" i="11"/>
  <c r="AN22" i="11"/>
  <c r="AO22" i="11"/>
  <c r="AP22" i="11"/>
  <c r="AQ22" i="11"/>
  <c r="AM45" i="11"/>
  <c r="AN45" i="11"/>
  <c r="AO45" i="11"/>
  <c r="AP45" i="11"/>
  <c r="AQ45" i="11"/>
  <c r="AM49" i="11"/>
  <c r="AN49" i="11"/>
  <c r="AO49" i="11"/>
  <c r="AP49" i="11"/>
  <c r="AQ49" i="11"/>
  <c r="AM66" i="11"/>
  <c r="AN66" i="11"/>
  <c r="AO66" i="11"/>
  <c r="AP66" i="11"/>
  <c r="AQ66" i="11"/>
  <c r="AM62" i="11"/>
  <c r="AN62" i="11"/>
  <c r="AO62" i="11"/>
  <c r="AP62" i="11"/>
  <c r="AQ62" i="11"/>
  <c r="AM32" i="11"/>
  <c r="AN32" i="11"/>
  <c r="AO32" i="11"/>
  <c r="AP32" i="11"/>
  <c r="AQ32" i="11"/>
  <c r="AM37" i="11"/>
  <c r="AN37" i="11"/>
  <c r="AO37" i="11"/>
  <c r="AP37" i="11"/>
  <c r="AQ37" i="11"/>
  <c r="AR37" i="11"/>
  <c r="AS37" i="11"/>
  <c r="D74" i="18" l="1"/>
  <c r="D77" i="18"/>
  <c r="F77" i="18"/>
  <c r="F53" i="18"/>
  <c r="D53" i="18"/>
  <c r="F63" i="18"/>
  <c r="D63" i="18"/>
  <c r="D45" i="18"/>
  <c r="F45" i="18"/>
  <c r="D44" i="18"/>
  <c r="F44" i="18"/>
  <c r="D49" i="18"/>
  <c r="F49" i="18"/>
  <c r="G72" i="11"/>
  <c r="J72" i="11"/>
  <c r="L72" i="11"/>
  <c r="N72" i="11"/>
  <c r="P72" i="11"/>
  <c r="R72" i="11"/>
  <c r="T72" i="11"/>
  <c r="V72" i="11"/>
  <c r="X72" i="11"/>
  <c r="Z72" i="11"/>
  <c r="AB72" i="11"/>
  <c r="AD72" i="11"/>
  <c r="AF72" i="11"/>
  <c r="AH72" i="11"/>
  <c r="F72" i="11"/>
  <c r="I72" i="11"/>
  <c r="K72" i="11"/>
  <c r="M72" i="11"/>
  <c r="O72" i="11"/>
  <c r="Q72" i="11"/>
  <c r="S72" i="11"/>
  <c r="U72" i="11"/>
  <c r="W72" i="11"/>
  <c r="Y72" i="11"/>
  <c r="AA72" i="11"/>
  <c r="AC72" i="11"/>
  <c r="AE72" i="11"/>
  <c r="AG72" i="11"/>
  <c r="C45" i="18"/>
  <c r="C46" i="18"/>
  <c r="C37" i="18"/>
  <c r="C44" i="18"/>
  <c r="C29" i="18"/>
  <c r="C40" i="18"/>
  <c r="C30" i="18"/>
  <c r="C80" i="18"/>
  <c r="C53" i="18"/>
  <c r="C54" i="18"/>
  <c r="C49" i="18"/>
  <c r="C50" i="18"/>
  <c r="C77" i="18"/>
  <c r="C78" i="18"/>
  <c r="C74" i="18"/>
  <c r="F74" i="18"/>
  <c r="C63" i="18"/>
  <c r="C41" i="18"/>
  <c r="C34" i="18"/>
  <c r="C35" i="18"/>
  <c r="C36" i="18"/>
  <c r="C33" i="18"/>
  <c r="C81" i="18" l="1"/>
  <c r="H49" i="18"/>
  <c r="G49" i="18" s="1"/>
  <c r="H30" i="18"/>
  <c r="E30" i="18" s="1"/>
  <c r="G59" i="18"/>
  <c r="H34" i="18"/>
  <c r="G34" i="18" s="1"/>
  <c r="H41" i="18"/>
  <c r="E41" i="18" s="1"/>
  <c r="H63" i="18"/>
  <c r="G63" i="18" s="1"/>
  <c r="H53" i="18"/>
  <c r="G53" i="18" s="1"/>
  <c r="H35" i="18"/>
  <c r="E35" i="18" s="1"/>
  <c r="H78" i="18"/>
  <c r="G78" i="18" s="1"/>
  <c r="H44" i="18"/>
  <c r="G44" i="18" s="1"/>
  <c r="H74" i="18"/>
  <c r="E74" i="18" s="1"/>
  <c r="H54" i="18"/>
  <c r="G54" i="18" s="1"/>
  <c r="H77" i="18"/>
  <c r="G77" i="18" s="1"/>
  <c r="H50" i="18"/>
  <c r="G50" i="18" s="1"/>
  <c r="H33" i="18"/>
  <c r="E33" i="18" s="1"/>
  <c r="H29" i="18"/>
  <c r="G29" i="18" s="1"/>
  <c r="H37" i="18"/>
  <c r="E37" i="18" s="1"/>
  <c r="H45" i="18"/>
  <c r="G45" i="18" s="1"/>
  <c r="H36" i="18"/>
  <c r="G36" i="18" s="1"/>
  <c r="H40" i="18"/>
  <c r="G40" i="18" s="1"/>
  <c r="G121" i="18"/>
  <c r="E121" i="18"/>
  <c r="G119" i="18"/>
  <c r="E119" i="18"/>
  <c r="G5" i="18"/>
  <c r="E5" i="18"/>
  <c r="G7" i="18"/>
  <c r="G13" i="18"/>
  <c r="G14" i="18"/>
  <c r="G18" i="18"/>
  <c r="E13" i="18"/>
  <c r="E14" i="18"/>
  <c r="E7" i="18"/>
  <c r="G12" i="18"/>
  <c r="E12" i="18"/>
  <c r="G17" i="18"/>
  <c r="E17" i="18"/>
  <c r="G11" i="18"/>
  <c r="E11" i="18"/>
  <c r="G6" i="18"/>
  <c r="E6" i="18"/>
  <c r="E18" i="18"/>
  <c r="G16" i="18"/>
  <c r="E16" i="18"/>
  <c r="G9" i="18"/>
  <c r="E9" i="18"/>
  <c r="G15" i="18"/>
  <c r="E15" i="18"/>
  <c r="G60" i="18"/>
  <c r="E60" i="18"/>
  <c r="G61" i="18"/>
  <c r="E61" i="18"/>
  <c r="G107" i="18"/>
  <c r="E107" i="18"/>
  <c r="G124" i="18"/>
  <c r="E124" i="18"/>
  <c r="G110" i="18"/>
  <c r="E110" i="18"/>
  <c r="G115" i="18"/>
  <c r="E115" i="18"/>
  <c r="G113" i="18"/>
  <c r="G118" i="18"/>
  <c r="G117" i="18"/>
  <c r="G111" i="18"/>
  <c r="E111" i="18"/>
  <c r="E113" i="18"/>
  <c r="E118" i="18"/>
  <c r="E117" i="18"/>
  <c r="G87" i="18"/>
  <c r="E87" i="18"/>
  <c r="G90" i="18"/>
  <c r="G88" i="18"/>
  <c r="G89" i="18"/>
  <c r="E89" i="18"/>
  <c r="E90" i="18"/>
  <c r="E88" i="18"/>
  <c r="G95" i="18"/>
  <c r="E95" i="18"/>
  <c r="G97" i="18"/>
  <c r="E97" i="18"/>
  <c r="G96" i="18"/>
  <c r="G101" i="18"/>
  <c r="G103" i="18"/>
  <c r="E96" i="18"/>
  <c r="G102" i="18"/>
  <c r="E102" i="18"/>
  <c r="E101" i="18"/>
  <c r="G104" i="18"/>
  <c r="E104" i="18"/>
  <c r="E103" i="18"/>
  <c r="G128" i="18"/>
  <c r="E128" i="18"/>
  <c r="E49" i="18" l="1"/>
  <c r="G30" i="18"/>
  <c r="G35" i="18"/>
  <c r="G52" i="18"/>
  <c r="G73" i="18"/>
  <c r="E63" i="18"/>
  <c r="G48" i="18"/>
  <c r="G65" i="18"/>
  <c r="G80" i="18"/>
  <c r="G76" i="18"/>
  <c r="E50" i="18"/>
  <c r="G74" i="18"/>
  <c r="E34" i="18"/>
  <c r="G37" i="18"/>
  <c r="E36" i="18"/>
  <c r="G33" i="18"/>
  <c r="G41" i="18"/>
  <c r="E54" i="18"/>
  <c r="E44" i="18"/>
  <c r="E78" i="18"/>
  <c r="E29" i="18"/>
  <c r="E53" i="18"/>
  <c r="E77" i="18"/>
  <c r="E45" i="18"/>
  <c r="E40" i="18"/>
  <c r="C67" i="18"/>
  <c r="H67" i="18" l="1"/>
  <c r="E67" i="18" s="1"/>
  <c r="J26" i="18"/>
  <c r="G2" i="18" s="1"/>
  <c r="C69" i="18"/>
  <c r="G67" i="18" l="1"/>
  <c r="C70" i="18"/>
  <c r="H69" i="18"/>
  <c r="C71" i="18"/>
  <c r="J27" i="18" l="1"/>
  <c r="I2" i="18" s="1"/>
  <c r="H70" i="18"/>
  <c r="H71" i="18"/>
  <c r="G69" i="18"/>
  <c r="E69" i="18"/>
  <c r="G70" i="18" l="1"/>
  <c r="E70" i="18"/>
  <c r="E71" i="18"/>
  <c r="G71" i="18"/>
</calcChain>
</file>

<file path=xl/sharedStrings.xml><?xml version="1.0" encoding="utf-8"?>
<sst xmlns="http://schemas.openxmlformats.org/spreadsheetml/2006/main" count="1416" uniqueCount="471">
  <si>
    <t>Location of Data</t>
  </si>
  <si>
    <t>Participant last name</t>
  </si>
  <si>
    <t>Participant first name</t>
  </si>
  <si>
    <t>Reviewer Name</t>
  </si>
  <si>
    <t>X</t>
  </si>
  <si>
    <t>Veterans</t>
  </si>
  <si>
    <t>JOB SEEKER SERVICES</t>
  </si>
  <si>
    <t>List the job order number for the participant.</t>
  </si>
  <si>
    <t>Wage Rate</t>
  </si>
  <si>
    <t>7</t>
  </si>
  <si>
    <t>8</t>
  </si>
  <si>
    <t>9</t>
  </si>
  <si>
    <t>10</t>
  </si>
  <si>
    <t>1</t>
  </si>
  <si>
    <t>2</t>
  </si>
  <si>
    <t>3</t>
  </si>
  <si>
    <t>4</t>
  </si>
  <si>
    <t>5</t>
  </si>
  <si>
    <t>6</t>
  </si>
  <si>
    <t>I-9</t>
  </si>
  <si>
    <t>Other Information</t>
  </si>
  <si>
    <t>i</t>
  </si>
  <si>
    <t>No wage data available for employer</t>
  </si>
  <si>
    <t>u</t>
  </si>
  <si>
    <t>Unable to determine</t>
  </si>
  <si>
    <t>Private Employment Agency</t>
  </si>
  <si>
    <t>Job Order Details</t>
  </si>
  <si>
    <t>Paper or scanned copy</t>
  </si>
  <si>
    <t>Placements</t>
  </si>
  <si>
    <t>Counseling</t>
  </si>
  <si>
    <t>Job Development</t>
  </si>
  <si>
    <t>Assessment</t>
  </si>
  <si>
    <t>EDP</t>
  </si>
  <si>
    <t>Referrals</t>
  </si>
  <si>
    <t>Migrant &amp; Seasonal Farm Workers</t>
  </si>
  <si>
    <t>Soft Exit</t>
  </si>
  <si>
    <t>LEGEND</t>
  </si>
  <si>
    <t>Obtained Employment</t>
  </si>
  <si>
    <t>DATA COLLECTION QUESTION/OBSERVATION</t>
  </si>
  <si>
    <t>PREP</t>
  </si>
  <si>
    <t>BONDING</t>
  </si>
  <si>
    <t>State ID</t>
  </si>
  <si>
    <t>Yes</t>
  </si>
  <si>
    <t>No</t>
  </si>
  <si>
    <t>Total</t>
  </si>
  <si>
    <t>Percent Yes</t>
  </si>
  <si>
    <t>Percent No</t>
  </si>
  <si>
    <t>Career Center</t>
  </si>
  <si>
    <t>Bonding</t>
  </si>
  <si>
    <t>y</t>
  </si>
  <si>
    <t>n</t>
  </si>
  <si>
    <t>x</t>
  </si>
  <si>
    <t>1. write up for case no. 1
4. write up for case no. 4
8. write up for case no. 8</t>
  </si>
  <si>
    <t>.</t>
  </si>
  <si>
    <t>CORRECTIVE ACTION REQUIRED</t>
  </si>
  <si>
    <t>Not applicable</t>
  </si>
  <si>
    <t>Number of blank cells</t>
  </si>
  <si>
    <t>SELECT</t>
  </si>
  <si>
    <r>
      <t xml:space="preserve">Date of Review: </t>
    </r>
    <r>
      <rPr>
        <b/>
        <sz val="8"/>
        <color rgb="FF0070C0"/>
        <rFont val="Arial"/>
        <family val="2"/>
      </rPr>
      <t>mm/dd/yyyy</t>
    </r>
  </si>
  <si>
    <t>Number of registered veterans</t>
  </si>
  <si>
    <t>Number of MSFW</t>
  </si>
  <si>
    <t>Sample Size</t>
  </si>
  <si>
    <t>Vets -</t>
  </si>
  <si>
    <t>DEO Final Comments (Indicate case no.)</t>
  </si>
  <si>
    <t>DEO Prelim Comments (Indicate case no.)</t>
  </si>
  <si>
    <t>Job Order Number</t>
  </si>
  <si>
    <t>SSIC Code</t>
  </si>
  <si>
    <t>O*Net Code</t>
  </si>
  <si>
    <t>NAICS</t>
  </si>
  <si>
    <t>PERM</t>
  </si>
  <si>
    <t>H2a</t>
  </si>
  <si>
    <t>H2b</t>
  </si>
  <si>
    <t xml:space="preserve">Job Development </t>
  </si>
  <si>
    <t>Process Questions</t>
  </si>
  <si>
    <t>y - EFM</t>
  </si>
  <si>
    <t xml:space="preserve">DEO Prelim Comments </t>
  </si>
  <si>
    <t>DEO Final Comments</t>
  </si>
  <si>
    <t xml:space="preserve">Date of Review: </t>
  </si>
  <si>
    <t>mm/dd/yyyy</t>
  </si>
  <si>
    <t># of PERM</t>
  </si>
  <si>
    <t># of H2a</t>
  </si>
  <si>
    <t># of H2b</t>
  </si>
  <si>
    <t xml:space="preserve">Job Orders </t>
  </si>
  <si>
    <t>Total Findings</t>
  </si>
  <si>
    <t>Management Process</t>
  </si>
  <si>
    <t>Findings</t>
  </si>
  <si>
    <t>Wagner-Peyser Monitoring Summary</t>
  </si>
  <si>
    <t>Total all WP Services</t>
  </si>
  <si>
    <t>References</t>
  </si>
  <si>
    <t>TEGL 17-05</t>
  </si>
  <si>
    <t>Job Seeker Activities Screen</t>
  </si>
  <si>
    <t>Location of data</t>
  </si>
  <si>
    <t>Reviewer Name (1)</t>
  </si>
  <si>
    <t>Reviewer Name (2)</t>
  </si>
  <si>
    <t>NOTES</t>
  </si>
  <si>
    <t>CSF Admin Policy 068</t>
  </si>
  <si>
    <t>20 CFR 651.10</t>
  </si>
  <si>
    <t>Was an initial assessment (code 102) recorded for the participant? (y, n)</t>
  </si>
  <si>
    <t>Was labor market information (LMI) (code 107) recorded for the participant? (y, n)</t>
  </si>
  <si>
    <t>11</t>
  </si>
  <si>
    <t>12</t>
  </si>
  <si>
    <t>13</t>
  </si>
  <si>
    <t>14</t>
  </si>
  <si>
    <t>15</t>
  </si>
  <si>
    <t>16</t>
  </si>
  <si>
    <t>Performance Reporting and Analysis Unit Query</t>
  </si>
  <si>
    <t>20 CFR 653.103(a)</t>
  </si>
  <si>
    <t>Were crops/crop codes listed in a case note? (y, n, x)</t>
  </si>
  <si>
    <t>Were the documents prepared according to federal requirements? (y, n, x)</t>
  </si>
  <si>
    <t>20 CFR Part 1010</t>
  </si>
  <si>
    <t>Florida Veterans' Services Guide</t>
  </si>
  <si>
    <t>State Veterans’ Program Plan of Service-case management required on all VR&amp;E referrals</t>
  </si>
  <si>
    <t>Federal Definition of Assessment/UI Handbook-NO. 401-ETA 9048</t>
  </si>
  <si>
    <t>DEO FG 03-035</t>
  </si>
  <si>
    <t>Was the job start date recorded? (y, n, x)</t>
  </si>
  <si>
    <t>Is the name of the employer identified in the case note? (y, n, x)</t>
  </si>
  <si>
    <t>Federal Definition of Counseling/UI Handbook-NO. 401-ETA 9048/FG 00-016</t>
  </si>
  <si>
    <t>Federal Definition of Counseling/UI Handbook-NO. 401-ETA 9048</t>
  </si>
  <si>
    <t xml:space="preserve">Was a federal bonding service (code 124) recorded? (y, x) </t>
  </si>
  <si>
    <t>Federal Bonding Program-Procedures for Bond Issuance and Management</t>
  </si>
  <si>
    <t xml:space="preserve">Was a copy of the bond certification kept on file at the career center? (y, n, x) </t>
  </si>
  <si>
    <t xml:space="preserve"> 20 CFR 653; DEO FG 03-040</t>
  </si>
  <si>
    <t>Employer Registration NAICS code=111, 112, 115 Farming Category except 1125, 1152, &amp; 1153/Job Occupation</t>
  </si>
  <si>
    <t>Does the job order contain specific days and hours to be worked in the job description? (y, n, x)</t>
  </si>
  <si>
    <t>20 CFR 653.104; DEO FG 03-040</t>
  </si>
  <si>
    <t>Does the job order describe the job specifically (how to do the job, equipment used, height or other measurements/units, etc.)? (y, n, x)</t>
  </si>
  <si>
    <t>Does the job order contain both employer address and job site location(s)? (y, n, x)</t>
  </si>
  <si>
    <t>Job Details; Staff Information Category</t>
  </si>
  <si>
    <t>Job Details Earliest/Last Date to Display</t>
  </si>
  <si>
    <t>DEO FG OSPS-78</t>
  </si>
  <si>
    <t>Job Details Anticipated Hire Date/ Earliest/Last Date to Display</t>
  </si>
  <si>
    <t xml:space="preserve"> 20 CFR 652.3</t>
  </si>
  <si>
    <t>Employer Registration/Application; Job Order</t>
  </si>
  <si>
    <t>Equal Employment Opportunity Laws - Title VII of the Civil Rights Act of 1964, as amended, Section 2000e-3 (Section 704); Age Discrimination in Employment Act if 1967; Pregnancy Discrimination Act; Equal Pay Act of 1963; Title I of the Americans with Disabilities Act of 1990 and Florida Statutes 760; Sections 501 and 55 of the Rehabilitation Act of 1973; Genetic Information Nondiscrimination Act of 2008; TEGL 37-14; TEGL 10-14; TEGL 11-14</t>
  </si>
  <si>
    <t>Immigration and Nationality Act, 8 U.S.C. 1324B</t>
  </si>
  <si>
    <t>Employer Registration; Job Order</t>
  </si>
  <si>
    <t xml:space="preserve">Fair Labor Standards Act/FL Statutes - Title XXXI Labor Section 448.01 </t>
  </si>
  <si>
    <t>Wagner-Peyser Act of 1933 as amended Sec 13 (b)(1)</t>
  </si>
  <si>
    <t xml:space="preserve">Was an orientation (code 098 or 101) recorded for the participant? (y, n) </t>
  </si>
  <si>
    <t xml:space="preserve">Was an initial assessment service (code 102) recorded for the participant? (y, n) </t>
  </si>
  <si>
    <t xml:space="preserve">  </t>
  </si>
  <si>
    <t>stateid</t>
  </si>
  <si>
    <t>col_rea</t>
  </si>
  <si>
    <t>col_event_date</t>
  </si>
  <si>
    <t>col_event_id</t>
  </si>
  <si>
    <t>col_event_status</t>
  </si>
  <si>
    <t>Job Seekers</t>
  </si>
  <si>
    <t>usn</t>
  </si>
  <si>
    <t>fname</t>
  </si>
  <si>
    <t>lname</t>
  </si>
  <si>
    <t>ssn</t>
  </si>
  <si>
    <t>vetHitYN</t>
  </si>
  <si>
    <t>vet</t>
  </si>
  <si>
    <t>col_veteran</t>
  </si>
  <si>
    <t>vetstat</t>
  </si>
  <si>
    <t>col_vetstatus</t>
  </si>
  <si>
    <t>regxDte</t>
  </si>
  <si>
    <t>partxDte</t>
  </si>
  <si>
    <t>xdt</t>
  </si>
  <si>
    <t>empAtPartx</t>
  </si>
  <si>
    <t>pYQ</t>
  </si>
  <si>
    <t>xYQ</t>
  </si>
  <si>
    <t>migrant</t>
  </si>
  <si>
    <t>migranttype</t>
  </si>
  <si>
    <t>Job Orders</t>
  </si>
  <si>
    <t>createdate</t>
  </si>
  <si>
    <t>jodisplay</t>
  </si>
  <si>
    <t>closedate</t>
  </si>
  <si>
    <t>jobdev</t>
  </si>
  <si>
    <t>col_emp_h2b</t>
  </si>
  <si>
    <t>col_staff_h2b</t>
  </si>
  <si>
    <t>referrals</t>
  </si>
  <si>
    <t>Plx</t>
  </si>
  <si>
    <t>Ag</t>
  </si>
  <si>
    <t>JD</t>
  </si>
  <si>
    <t>Agency</t>
  </si>
  <si>
    <t>Asst./EDP</t>
  </si>
  <si>
    <t>Vet</t>
  </si>
  <si>
    <t>rwb</t>
  </si>
  <si>
    <t>sda</t>
  </si>
  <si>
    <t>svpjobnum</t>
  </si>
  <si>
    <t>joidnum</t>
  </si>
  <si>
    <t>category</t>
  </si>
  <si>
    <t>wgerte</t>
  </si>
  <si>
    <t>siccode</t>
  </si>
  <si>
    <t>onet</t>
  </si>
  <si>
    <t>Paper copy files</t>
  </si>
  <si>
    <t>20 CFR 653.103(b)-(c); DEO FG 03-040; Desk Aid</t>
  </si>
  <si>
    <t>20 CFR 653.103(d); DEO FG 03-040; Desk Aid</t>
  </si>
  <si>
    <t>20 CFR 653.107(j); 20 CFR 653.112(a)-(b); Florida DEO Agricultural Services Outreach Plan</t>
  </si>
  <si>
    <t>Notes</t>
  </si>
  <si>
    <t>I-9 and 516 INS</t>
  </si>
  <si>
    <t> References</t>
  </si>
  <si>
    <t>Location of Data </t>
  </si>
  <si>
    <t xml:space="preserve">Immigration Reform and Control Act of 1986;  8 CFR 274a.6; DEO FG 071 </t>
  </si>
  <si>
    <t xml:space="preserve">Was a service provided at registration? (Mark 'x' if the registration was self-service) (y, n, x) </t>
  </si>
  <si>
    <t xml:space="preserve">If the veteran did not receive an Automated Priority of Service (code 089) previously, is there a staff assisted priority of service (code 189) recorded? (y, n, x) </t>
  </si>
  <si>
    <t xml:space="preserve">Was the assessment documented in a case note or in a paper copy? (y, n, x) </t>
  </si>
  <si>
    <t xml:space="preserve">Notes </t>
  </si>
  <si>
    <t>Was a placement (code 750-879) recorded for the job seeker? (y, x) If not applicable (x), go to #33.</t>
  </si>
  <si>
    <t>20 CFR 651.10/DEO FG 03-035</t>
  </si>
  <si>
    <t>Employer's Recruitment Plan</t>
  </si>
  <si>
    <t xml:space="preserve">Was a counseling service (code 200 or 201) recorded during the review period? (y, x) If not applicable (x), go to #44. </t>
  </si>
  <si>
    <t>Wagner-Peyser Act of 1933 as amended SEC. 7. (a)(1)</t>
  </si>
  <si>
    <t xml:space="preserve">Is there an entry in the case note or a paper copy of the counseling plan? (y, n, x) </t>
  </si>
  <si>
    <r>
      <t> </t>
    </r>
    <r>
      <rPr>
        <b/>
        <sz val="9"/>
        <rFont val="Arial"/>
        <family val="2"/>
      </rPr>
      <t>References</t>
    </r>
  </si>
  <si>
    <t xml:space="preserve">Wagner-Peyser Act of 1933 as amended SEC. 7. (a)(1);
State Veterans’ Program Plan of Service
</t>
  </si>
  <si>
    <t>20 CFR 651.10; State Veterans’ Program Plan of Service</t>
  </si>
  <si>
    <r>
      <t>If coded as PERM,</t>
    </r>
    <r>
      <rPr>
        <sz val="10"/>
        <rFont val="Arial"/>
        <family val="2"/>
      </rPr>
      <t xml:space="preserve"> was the job order posted publicly for the full 30 days? (y, n, x) </t>
    </r>
  </si>
  <si>
    <r>
      <t>If coded as H-2A,</t>
    </r>
    <r>
      <rPr>
        <sz val="10"/>
        <rFont val="Arial"/>
        <family val="2"/>
      </rPr>
      <t xml:space="preserve"> were the results of the staff referral documented via case notes? (y, n, x)</t>
    </r>
  </si>
  <si>
    <t>20 CFR 655.15(e) (2008 Final Rule)</t>
  </si>
  <si>
    <t>Agricultural Job Orders</t>
  </si>
  <si>
    <t>Is the job order an agricultural job order? (y, x) If not applicable (x), go to #19.</t>
  </si>
  <si>
    <t xml:space="preserve">Does the job order specify a wage rate? ("Depending on experience" is not acceptable) (y, n, x) </t>
  </si>
  <si>
    <t>Is the pay by piece rate? (y, x) If not applicable (x), go to #15</t>
  </si>
  <si>
    <r>
      <t>If yes to #12,</t>
    </r>
    <r>
      <rPr>
        <sz val="10"/>
        <rFont val="Arial"/>
        <family val="2"/>
      </rPr>
      <t xml:space="preserve"> does the job description include the amount to be paid, the unit of measurement, and a description of the size or capacity of the measurement? (y, n, x)</t>
    </r>
  </si>
  <si>
    <r>
      <t>If yes to #12,</t>
    </r>
    <r>
      <rPr>
        <sz val="10"/>
        <rFont val="Arial"/>
        <family val="2"/>
      </rPr>
      <t xml:space="preserve"> is there a statement as to whether the employer is covered by the Fair Labor Standards Act (FLSA) or guarantees minimum wage? (y, n, x)</t>
    </r>
  </si>
  <si>
    <r>
      <t>If the job type is not regular or permanent,</t>
    </r>
    <r>
      <rPr>
        <sz val="10"/>
        <rFont val="Arial"/>
        <family val="2"/>
      </rPr>
      <t xml:space="preserve"> does the job description specify an estimated number of days or months? (y, n, x)</t>
    </r>
  </si>
  <si>
    <t>Are staff-assisted referrals available on the job order? (y, x) If not applicable (x), go to #21.</t>
  </si>
  <si>
    <t xml:space="preserve">Was the placement recorded on or after the referral date (staff assisted referral – application date)? (y, n, x) </t>
  </si>
  <si>
    <t>Was the job development job order created because there was not an existing job order with the same employer for a comparable position available at that time? (y, n, x, u)</t>
  </si>
  <si>
    <t>19</t>
  </si>
  <si>
    <t>case no.</t>
  </si>
  <si>
    <r>
      <t xml:space="preserve">If yes to #3, </t>
    </r>
    <r>
      <rPr>
        <sz val="10"/>
        <rFont val="Arial"/>
        <family val="2"/>
      </rPr>
      <t>do the assessment results evaluate/summarize the employment history, education, interests, and skills that result in the identification of employment goals, barriers to employment and services needed to obtain goals? (y, n, x)</t>
    </r>
  </si>
  <si>
    <r>
      <t xml:space="preserve">Was the placement recorded on or after the </t>
    </r>
    <r>
      <rPr>
        <b/>
        <sz val="10"/>
        <rFont val="Arial"/>
        <family val="2"/>
      </rPr>
      <t>job start</t>
    </r>
    <r>
      <rPr>
        <sz val="10"/>
        <rFont val="Arial"/>
        <family val="2"/>
      </rPr>
      <t xml:space="preserve"> date? (y, n, x, u) (placement must only be recorded once the jobseeker has started working)</t>
    </r>
    <r>
      <rPr>
        <b/>
        <sz val="10"/>
        <rFont val="Arial"/>
        <family val="2"/>
      </rPr>
      <t xml:space="preserve"> </t>
    </r>
  </si>
  <si>
    <t>Local Workforce Development Board</t>
  </si>
  <si>
    <t>LWDB 1 - Escarosa</t>
  </si>
  <si>
    <t>LWDB 2 - Okaloosa Walton</t>
  </si>
  <si>
    <t>LWDB 3 - Chipola</t>
  </si>
  <si>
    <t>LWDB 4 - Gulfcoast</t>
  </si>
  <si>
    <t>LWDB 6 - North Florida</t>
  </si>
  <si>
    <t>LWDB 7 - Florida Crown</t>
  </si>
  <si>
    <t>LWDB 8 - Northeast Florida</t>
  </si>
  <si>
    <t>LWDB 9 - North Central Florida</t>
  </si>
  <si>
    <t>LWDB 10 - Citrus Levy Marion</t>
  </si>
  <si>
    <t>LWDB 11 - Flagler Volusia</t>
  </si>
  <si>
    <t>LWDB 12 - Central Florida</t>
  </si>
  <si>
    <t>LWDB 13 - Brevard</t>
  </si>
  <si>
    <t>LWDB 14 - Pinellas</t>
  </si>
  <si>
    <t>LWDB 15 - Tampa Bay*</t>
  </si>
  <si>
    <t>LWDB 16 - Pasco Hernando</t>
  </si>
  <si>
    <t>LWDB 17 - Polk*</t>
  </si>
  <si>
    <t>LWDB 18 - Suncoast*</t>
  </si>
  <si>
    <t>LWDB 19 - Heartland*</t>
  </si>
  <si>
    <t>LWDB 20 - Research Coast*</t>
  </si>
  <si>
    <t>LWDB 21 - Palm Beach County*</t>
  </si>
  <si>
    <t>LWDB 22 - Broward</t>
  </si>
  <si>
    <t>LWDB 23 - South Florida*</t>
  </si>
  <si>
    <t>LWDB 24 - Southwest Florida*</t>
  </si>
  <si>
    <t>rgn_wpc</t>
  </si>
  <si>
    <t>appid</t>
  </si>
  <si>
    <t>Migrant</t>
  </si>
  <si>
    <t>Does the job order comply with EEO laws regarding discriminatory language and restrictions that are not bona fide occupational qualifications? ( based on race/color, equal pay/compensation, genetic information, harassment, pregnancy, retaliation, religion, sex, sexual harassment, national origin, age, disability or marital status) (y, n)</t>
  </si>
  <si>
    <t>Does the job order comply with Immigration and Nationality Act Laws? (Discrimination based on national origin or citizenship status; or document abuse - i.e. specifying particular I-9 documents to verify employment eligibility) (y, n)</t>
  </si>
  <si>
    <t>Immigration Reform and Control Act of 1986; 8 CFR 274a.6; I-9 Employer Handbook; DEO FG 071</t>
  </si>
  <si>
    <t>20 CFR 653.104; DEO FG 03-040; Migrant and Seasonal Agricultural Worker Protection Act</t>
  </si>
  <si>
    <t>20 CFR 653.104; DEO FG 03-040; Fair Labor Standards Act</t>
  </si>
  <si>
    <t>Workforce Innovation and Opportunity Act of 2014; local workforce services plan</t>
  </si>
  <si>
    <t>N/Y</t>
  </si>
  <si>
    <r>
      <t xml:space="preserve">Does the plan state the applicant's specific </t>
    </r>
    <r>
      <rPr>
        <b/>
        <sz val="10"/>
        <rFont val="Arial"/>
        <family val="2"/>
      </rPr>
      <t xml:space="preserve">short-range </t>
    </r>
    <r>
      <rPr>
        <sz val="10"/>
        <rFont val="Arial"/>
        <family val="2"/>
      </rPr>
      <t>occupational goals? (y, n, x)</t>
    </r>
  </si>
  <si>
    <r>
      <t xml:space="preserve">Does the plan state the applicant's specific </t>
    </r>
    <r>
      <rPr>
        <b/>
        <sz val="10"/>
        <rFont val="Arial"/>
        <family val="2"/>
      </rPr>
      <t>long-range</t>
    </r>
    <r>
      <rPr>
        <sz val="10"/>
        <rFont val="Arial"/>
        <family val="2"/>
      </rPr>
      <t xml:space="preserve"> occupational goals? (y, n, x)</t>
    </r>
  </si>
  <si>
    <t xml:space="preserve">Was the last reportable service recorded within 180 days of the job start date? (y, n, x, u) </t>
  </si>
  <si>
    <t xml:space="preserve">Did the job start date occur within 180 days of the date the obtained employment was recorded? (y, n, x, u) </t>
  </si>
  <si>
    <t>y - paper copy</t>
  </si>
  <si>
    <t>Was an orientation (codes 098 and 101) recorded for the participant? (y, n)</t>
  </si>
  <si>
    <t>Did the LWBD ensure that cases more than 90 days old did not drop off the Red Flag Report? (y, n)</t>
  </si>
  <si>
    <t xml:space="preserve">http://data.fldoe.org/workforce/contacts/default.cfm?action=showList&amp;ListID=62 </t>
  </si>
  <si>
    <t>Andy Windsor</t>
  </si>
  <si>
    <t>Immigration Reform and Control Act of 1986;  8 CFR 274a.6; I-9 Employer Handbook; DEO FG 071</t>
  </si>
  <si>
    <t>20 CFR 651.10; DEO FG 03-035</t>
  </si>
  <si>
    <t>Tier One Certification</t>
  </si>
  <si>
    <t>Continuing Education Units (CEUs)</t>
  </si>
  <si>
    <t>RESEA</t>
  </si>
  <si>
    <r>
      <t>If yes to #5,</t>
    </r>
    <r>
      <rPr>
        <sz val="10"/>
        <rFont val="Arial"/>
        <family val="2"/>
      </rPr>
      <t xml:space="preserve"> was the LMI specific to an occupation based on the participant's education/employment experience, skills, and desired occupation? (y, n, x)</t>
    </r>
  </si>
  <si>
    <r>
      <t>If yes to #16,</t>
    </r>
    <r>
      <rPr>
        <sz val="10"/>
        <rFont val="Arial"/>
        <family val="2"/>
      </rPr>
      <t xml:space="preserve"> does the RESEA Responsibility Statement list the same work search activity from #14 with the date(s) the participant is to attend? (y, n, x)</t>
    </r>
  </si>
  <si>
    <t xml:space="preserve">Does the plan include at least one work specific work search activity?  (y, n, x) </t>
  </si>
  <si>
    <t xml:space="preserve">Was a copy of the RESEA Responsibility Statement form available and does it include the signature and date of the RESEA participant and case manager? (y, n) </t>
  </si>
  <si>
    <t>17</t>
  </si>
  <si>
    <r>
      <t xml:space="preserve">If yes to #10, </t>
    </r>
    <r>
      <rPr>
        <sz val="10"/>
        <rFont val="Arial"/>
        <family val="2"/>
      </rPr>
      <t>are there specific action steps listed for the participant to work toward achievement of the short-range goal? (y, n, x)</t>
    </r>
  </si>
  <si>
    <r>
      <t xml:space="preserve">If yes to #12, </t>
    </r>
    <r>
      <rPr>
        <sz val="10"/>
        <rFont val="Arial"/>
        <family val="2"/>
      </rPr>
      <t>are there specific action steps listed for the participant to work toward achievement of the long-range goal? (y, n, x)</t>
    </r>
  </si>
  <si>
    <t xml:space="preserve">Was the assessment documented in a case note or in a paper copy?  (y, n)   </t>
  </si>
  <si>
    <t>20 CFR 653.103(a), 20 CFR 651.10; DEO FG 03-040; Desk Aid</t>
  </si>
  <si>
    <t>20 CFR 651.10/UI Handbook-NO. 401-ETA 9048</t>
  </si>
  <si>
    <t>20 CFR 651.10 /UI Handbook-NO. 401-ETA 9048</t>
  </si>
  <si>
    <r>
      <t>20 CFR 651.10;</t>
    </r>
    <r>
      <rPr>
        <sz val="10"/>
        <rFont val="Arial"/>
        <family val="2"/>
      </rPr>
      <t xml:space="preserve"> DEO FG 03-035</t>
    </r>
  </si>
  <si>
    <r>
      <t xml:space="preserve">20 CFR 651.10; </t>
    </r>
    <r>
      <rPr>
        <sz val="10"/>
        <rFont val="Arial"/>
        <family val="2"/>
      </rPr>
      <t>DEO FG 03-035</t>
    </r>
  </si>
  <si>
    <t xml:space="preserve">DEO FG 03-035 </t>
  </si>
  <si>
    <t>20 CFR 651.10;DEO FG 03-035</t>
  </si>
  <si>
    <t>DEO FG 03-040; Migrant and Seasonal Agricultural Worker Protection Act</t>
  </si>
  <si>
    <t>Did the job seeker’s qualifications match the minimum requirements on the staff-assisted job order referral? (y, n, x)</t>
  </si>
  <si>
    <t>36</t>
  </si>
  <si>
    <t>37</t>
  </si>
  <si>
    <t>38</t>
  </si>
  <si>
    <t>39</t>
  </si>
  <si>
    <t>Employer Registration NAICS 5613XX</t>
  </si>
  <si>
    <r>
      <t>If yes to #3,</t>
    </r>
    <r>
      <rPr>
        <sz val="10"/>
        <rFont val="Arial"/>
        <family val="2"/>
      </rPr>
      <t xml:space="preserve">  do the assessment results evaluate/summarize the employment history, education, interests and skills that result in the identification of employment goals, barriers to employment and services needed to obtain goals? (y, n, x) </t>
    </r>
  </si>
  <si>
    <t>LWDB Comments</t>
  </si>
  <si>
    <t>LWDB Comments (Indicate case no.)</t>
  </si>
  <si>
    <t>Is there a Farmworker Career Development Program (FCDP) service provider located in the LWDB’s jurisdiction? (y, x)  If not applicable (x), go to #5.</t>
  </si>
  <si>
    <t>Does the LWDB have an established partnership with the FCDP service provider? (y, n)</t>
  </si>
  <si>
    <t>Did the LWDB work their "Referrals Pending Review" list? (y, n)</t>
  </si>
  <si>
    <r>
      <t xml:space="preserve">Has each front-line staff member who obtained a Tier One Certification in the prior program year completed at least 15 continuing education credit hours? 
</t>
    </r>
    <r>
      <rPr>
        <b/>
        <sz val="10"/>
        <rFont val="Arial"/>
        <family val="2"/>
      </rPr>
      <t>Note:</t>
    </r>
    <r>
      <rPr>
        <sz val="10"/>
        <rFont val="Arial"/>
        <family val="2"/>
      </rPr>
      <t xml:space="preserve"> All of the 15 clock hours should relate to at least one of the stated Continuing Education Focus Areas for the Workforce Professional Tier I Certificate or a job-related software training, a program-specific training or an economic development symposium.</t>
    </r>
  </si>
  <si>
    <t> Provided by LWDB</t>
  </si>
  <si>
    <t>RESEA SERVICES</t>
  </si>
  <si>
    <t>Total ONI</t>
  </si>
  <si>
    <t>ONI</t>
  </si>
  <si>
    <t>Credentialing</t>
  </si>
  <si>
    <r>
      <t>If coded as H-2A</t>
    </r>
    <r>
      <rPr>
        <sz val="10"/>
        <rFont val="Arial"/>
        <family val="2"/>
      </rPr>
      <t>, were applicant status results verified and recorded within 10 business days of the job referral date or anticipated hire date as listed on the job order, whichever is later? (y, n, x)</t>
    </r>
  </si>
  <si>
    <t>Was the obtained employment coded correctly? (code 882 - must have exited the system) (y, n, x)</t>
  </si>
  <si>
    <t>Was a vocational plan (EDP, IEP, ISS) (code 205) recorded during the review period? (y, n, x) If not applicable (x), go to #25 (Note: required for veterans who had case management conducted)</t>
  </si>
  <si>
    <t>Did the LWBD ensure that the RESEA Red Flag report did not contain cases with a schedule date that is more than 7 days old? (y, n)</t>
  </si>
  <si>
    <t>REAprepRgn</t>
  </si>
  <si>
    <t>REA</t>
  </si>
  <si>
    <t>Has each front-line staff member who obtained a Tier One Certification in the prior program year completed at least 15 continuing education credit hours? 
Note: All of the 15 clock hours should relate to at least one of the stated Continuing Education Focus Areas for the Workforce Professional Tier I Certificate or a job-related software training, a program-specific training or an economic development symposium.</t>
  </si>
  <si>
    <t>Has each front-line staff member obtained a Tier One Certification within 6 months of their hire date? 
Note: If an individual fails the test, there should be documentation that it was retaken a second time within 6 months and if that individual fails again, he/she must attempt a third time 4 months later. If the individual fails a third time, there must be evidence of a 6 month or annual evaluation to show the individual is meeting or exceeding expectations of the job.</t>
  </si>
  <si>
    <t>LWDB 5 - Capital Region</t>
  </si>
  <si>
    <t>Employ Florida User ID</t>
  </si>
  <si>
    <t>Employ Florida Activity History/Service Plan</t>
  </si>
  <si>
    <t>Employ Florida Activity History/Service Plan, Objective Assessment, Paper EDP, Counseling Record Card, Assessment instrument</t>
  </si>
  <si>
    <t>FL Administrative Rule 73B-11.028</t>
  </si>
  <si>
    <t>Employ Florida Case Notes, Employ Florida Objective Assessment Summary, Career Center's paper copy files</t>
  </si>
  <si>
    <t>Employ Florida Case Notes, Career Center's Paper Copy files</t>
  </si>
  <si>
    <t>Is the EDP available in the Employ Florida plan wizard or in a paper copy? (y, n). If no (n), go to #16.</t>
  </si>
  <si>
    <t>Employ Florida Case Notes, Plan Wizard or Career Center's Paper copy files</t>
  </si>
  <si>
    <t>Employ Florida Case Notes, Plan Wizard or Career Center's Paper Copy files</t>
  </si>
  <si>
    <t>Employ Florida Event Calendar, Category - REA Work Search Activity</t>
  </si>
  <si>
    <t>Employ Florida Custom Reports</t>
  </si>
  <si>
    <t>UIPL 3-17; CSF Admin Policy 068</t>
  </si>
  <si>
    <t>UIPL 3-17; CSF Admin Policy 068; Federal Definition of Assessment; UI Handbook-NO. 401-ETA 9048</t>
  </si>
  <si>
    <t>UIPL 3-17; 20 CFR 651.10</t>
  </si>
  <si>
    <t xml:space="preserve">Was an employability plan (EDP, IRP, IEP, etc.) (code 205) recorded for the participant? (y, n)  </t>
  </si>
  <si>
    <t xml:space="preserve">If the EDP is available in the Employ Florida plan wizard, was the objective assessment summary wizard complete and code 203 recorded in Employ Florida? (y, n, x) </t>
  </si>
  <si>
    <t>Was the job seeker coded as a migrant and seasonal farmworker (MSFW)? (y, x) If not applicable (x), go to #9.</t>
  </si>
  <si>
    <t>Employ Florida WP Registration, Personal/General Information, and Background/Employment History</t>
  </si>
  <si>
    <t>Employ Florida Personal/ Background/ Employment History</t>
  </si>
  <si>
    <t xml:space="preserve">Employ Florida WP Application, Personal/General Information, and/or Background/ Education and Training </t>
  </si>
  <si>
    <t>Employ Florida WP Application/ Employment Information/ "Desired Occupation/Type of Job Looking for"</t>
  </si>
  <si>
    <t>Employ Florida Job Seeker Case Notes</t>
  </si>
  <si>
    <t>Employ Florida Registration - General Information</t>
  </si>
  <si>
    <t>Employ Florida Activity History/Service Plan or Objective Assessment, Paper EDP, Counseling Record Card, Assessment instrument</t>
  </si>
  <si>
    <t>Is the plan available in the Employ Florida plan wizard or in a paper copy? (y, n, x) If no (n), go to #25.</t>
  </si>
  <si>
    <t>Employ Florida Case Notes/Service Plan</t>
  </si>
  <si>
    <t>Employ Florida Case Notes; Career Center Paper Copy</t>
  </si>
  <si>
    <t>Employ Florida Activity History/Service Plan or Case Notes; Employ Florida Job Order Statistics notes/change status or Staff notes on job order</t>
  </si>
  <si>
    <t>Employ Florida Activity History/Service Plan or Case Notes ; Employ Florida Job Order Statistics notes/change status or Staff notes on job order</t>
  </si>
  <si>
    <t xml:space="preserve">Employ Florida Activity History/Service Plan </t>
  </si>
  <si>
    <t xml:space="preserve">Employ Florida Case Notes </t>
  </si>
  <si>
    <t>Employ Florida Case Notes</t>
  </si>
  <si>
    <t>Employ Florida Case Notes/Obj. Assessment or Counseling Case File</t>
  </si>
  <si>
    <t>Employ Florida Wagner-Peyser (WP) Registration, Personal/General Information</t>
  </si>
  <si>
    <t>Was a full Wagner-Peyser application completed by the MSFW in Employ Florida? (y, n, x, u)</t>
  </si>
  <si>
    <r>
      <rPr>
        <b/>
        <sz val="10"/>
        <rFont val="Arial"/>
        <family val="2"/>
      </rPr>
      <t>If no to #4</t>
    </r>
    <r>
      <rPr>
        <sz val="10"/>
        <rFont val="Arial"/>
        <family val="2"/>
      </rPr>
      <t>, was a case note entered explaining the reason a full application was not completed? (y, n, x)</t>
    </r>
  </si>
  <si>
    <t>Was the 511N (service code 099) added? (y, n, x)</t>
  </si>
  <si>
    <t>Did the MSFW’s Wagner-Peyser application contain, to the extent possible, a significant history of the MSFW’s prior employment? (y, n, x)</t>
  </si>
  <si>
    <t>Did the MSFW’s Wagner-Peyser application contain his/her training and education background?  (y, n, x)</t>
  </si>
  <si>
    <t>Did the MSFW’s Wagner-Peyser application contain information about the MSFW’s desired employment and training? (y, n, x)</t>
  </si>
  <si>
    <t>Was the MSFW referred to supportive services (Employ Florida service codes 169-178)? (y, n, x)</t>
  </si>
  <si>
    <t>Are the original Form I-9 and a copy of the 516INS on file? (y, n, x)</t>
  </si>
  <si>
    <t>Was a Form I-9 (code 100) recorded for the individual? (y, x) If not applicable (x), go to #14.</t>
  </si>
  <si>
    <t>Is the job seeker registered as a veteran in Employ Florida? (y, x) If not applicable (x), go to #18.</t>
  </si>
  <si>
    <t xml:space="preserve">20 CFR Part 1010; CSF Administrative Policy 096; Employ Florida Jobseeker Service Codes Guide. </t>
  </si>
  <si>
    <t>Was case management code 128 or 129 recorded? (y, n, x) If yes, must answer questions #18-26</t>
  </si>
  <si>
    <t>18</t>
  </si>
  <si>
    <t>20</t>
  </si>
  <si>
    <t>21</t>
  </si>
  <si>
    <t>Was an initial assessment (code 102) or objective assessment (code 203) recorded during the review period? (y, x) If not applicable (x), go to #21 (Note: required for veterans who had case management conducted).</t>
  </si>
  <si>
    <r>
      <t>If yes to #18,</t>
    </r>
    <r>
      <rPr>
        <sz val="10"/>
        <rFont val="Arial"/>
        <family val="2"/>
      </rPr>
      <t xml:space="preserve"> do the assessment results evaluate/summarize the employment history, education, interests and skills that result in the identification of employment goals, barriers to employment and services needed to obtain goals? (y, n, x) </t>
    </r>
  </si>
  <si>
    <t>22</t>
  </si>
  <si>
    <t>23</t>
  </si>
  <si>
    <t>24</t>
  </si>
  <si>
    <t>25</t>
  </si>
  <si>
    <t>26</t>
  </si>
  <si>
    <r>
      <t>If yes to #23,</t>
    </r>
    <r>
      <rPr>
        <sz val="10"/>
        <rFont val="Arial"/>
        <family val="2"/>
      </rPr>
      <t xml:space="preserve"> are there specific action steps listed for the participant to work toward achievement of the short term goal? (y, n, x)</t>
    </r>
  </si>
  <si>
    <r>
      <t>If yes to #25,</t>
    </r>
    <r>
      <rPr>
        <sz val="10"/>
        <rFont val="Arial"/>
        <family val="2"/>
      </rPr>
      <t xml:space="preserve"> are there specific action steps listed for the participant to work toward achievement of the long term goal? (y, n, x)</t>
    </r>
  </si>
  <si>
    <t>20 CFR 651.10; 20 CFR 680.170; TEGL 19-16</t>
  </si>
  <si>
    <t>27</t>
  </si>
  <si>
    <t>28</t>
  </si>
  <si>
    <t>29</t>
  </si>
  <si>
    <r>
      <t xml:space="preserve">Was the placement recorded on or after the </t>
    </r>
    <r>
      <rPr>
        <b/>
        <sz val="10"/>
        <rFont val="Arial"/>
        <family val="2"/>
      </rPr>
      <t>referral</t>
    </r>
    <r>
      <rPr>
        <sz val="10"/>
        <rFont val="Arial"/>
        <family val="2"/>
      </rPr>
      <t xml:space="preserve"> date (staff-assisted referral – application date)? (y, n, x) </t>
    </r>
  </si>
  <si>
    <t>30</t>
  </si>
  <si>
    <t xml:space="preserve">Is there a case note on the job order or job seeker Activity History/Service Plan to verify the placement? (y, n, x) (Note: placement verification not necessary if employer entered) If no (n), go to #33   </t>
  </si>
  <si>
    <t>31</t>
  </si>
  <si>
    <t>Does the case note contain the following:
• Customer’s name
• Employer’s name;
• Reliable source of verification; and
• Actual job start date?</t>
  </si>
  <si>
    <t>Was the employer's name recorded (y, n, x)</t>
  </si>
  <si>
    <t xml:space="preserve">Was there only one placement (obtained/post exit obtained employment code) recorded for the jobseeker for the same employer, same position, and same job start date? (y, n, x) </t>
  </si>
  <si>
    <t>40</t>
  </si>
  <si>
    <t>41</t>
  </si>
  <si>
    <t>Was a Job Development contact (code 123) recorded for the job seeker? (y, x) If not applicable (x), go to #42.</t>
  </si>
  <si>
    <t>Was an obtained employment (code 880), or post exit obtained employment (code 882), recorded for the job seeker? (y, x) If not applicable (x), go to #40.</t>
  </si>
  <si>
    <t>42</t>
  </si>
  <si>
    <t>43</t>
  </si>
  <si>
    <t>44</t>
  </si>
  <si>
    <r>
      <t xml:space="preserve">If yes to #43, </t>
    </r>
    <r>
      <rPr>
        <sz val="10"/>
        <rFont val="Arial"/>
        <family val="2"/>
      </rPr>
      <t>does the plan indicate the purpose of the counseling as a change of careers, a choice of careers, or adjustment/adaptation to a job or personal situation? (y, n, x)</t>
    </r>
  </si>
  <si>
    <t>45</t>
  </si>
  <si>
    <t>46</t>
  </si>
  <si>
    <r>
      <t xml:space="preserve">     Wagner-Peyser Programmatic Review Tool 2017-2018
</t>
    </r>
    <r>
      <rPr>
        <b/>
        <sz val="10"/>
        <color rgb="FF0070C0"/>
        <rFont val="Arial"/>
        <family val="2"/>
      </rPr>
      <t xml:space="preserve"> Priority Re-employment Planning Program (PREP)</t>
    </r>
  </si>
  <si>
    <r>
      <t xml:space="preserve">     Wagner-Peyser Programmatic Review Tool 2017-2018
</t>
    </r>
    <r>
      <rPr>
        <b/>
        <sz val="10"/>
        <color rgb="FF0070C0"/>
        <rFont val="Arial"/>
        <family val="2"/>
      </rPr>
      <t>RESEA SERVICES</t>
    </r>
  </si>
  <si>
    <r>
      <t xml:space="preserve">    Wagner-Peyser Programmatic Review Tool 2017-2018
</t>
    </r>
    <r>
      <rPr>
        <b/>
        <sz val="10"/>
        <color rgb="FF0070C0"/>
        <rFont val="Arial"/>
        <family val="2"/>
      </rPr>
      <t>JOB SEEKER SERVICES</t>
    </r>
  </si>
  <si>
    <r>
      <t xml:space="preserve">    Wagner-Peyser Programmatic Review Tool 2017-2018
</t>
    </r>
    <r>
      <rPr>
        <b/>
        <sz val="10"/>
        <color rgb="FF0070C0"/>
        <rFont val="Arial"/>
        <family val="2"/>
      </rPr>
      <t>JOB ORDER SERVICES</t>
    </r>
  </si>
  <si>
    <r>
      <t xml:space="preserve">     Wagner-Peyser Programmatic Review Tool 2017-2018
</t>
    </r>
    <r>
      <rPr>
        <b/>
        <sz val="10"/>
        <color rgb="FF0070C0"/>
        <rFont val="Arial"/>
        <family val="2"/>
      </rPr>
      <t>Management Process Questions</t>
    </r>
  </si>
  <si>
    <r>
      <t xml:space="preserve">   Wagner-Peyser Programmatic Review Tool 2017-2018
</t>
    </r>
    <r>
      <rPr>
        <b/>
        <sz val="10"/>
        <color rgb="FF0070C0"/>
        <rFont val="Arial"/>
        <family val="2"/>
      </rPr>
      <t>Credentialing</t>
    </r>
  </si>
  <si>
    <t>Foreign Labor</t>
  </si>
  <si>
    <t>Immigration Reform and Control Act; 20 CFR 655</t>
  </si>
  <si>
    <t>Employ Florida Job Order Statistics notes/change status or Staff notes on job order</t>
  </si>
  <si>
    <t>Employ Florida Job Order Description</t>
  </si>
  <si>
    <t xml:space="preserve"> Employ Florida Job Order Description</t>
  </si>
  <si>
    <t xml:space="preserve">Employ Florida Job Order Description; DBPR website </t>
  </si>
  <si>
    <t>Employ Florida Job Order "View applicants"- Application Method – Staff Referred/Resume</t>
  </si>
  <si>
    <t>Employ Florida Individual application-résumé</t>
  </si>
  <si>
    <t>Employ Florida Job Order Statistics</t>
  </si>
  <si>
    <t>Employ Florida Job Order Statistics notes/change status or Staff Information on job order</t>
  </si>
  <si>
    <t>Employ Florida Activity History/Service Plan; Employ Florida Data Store</t>
  </si>
  <si>
    <t>Employ Florida Job Order - Job Description, Hiring Requirements, Minimum Education, Experience and Age Requirements</t>
  </si>
  <si>
    <t>Employ Florida Job Order Occupation and Description</t>
  </si>
  <si>
    <t xml:space="preserve">Employ Florida Job Order Compensation and Hours </t>
  </si>
  <si>
    <t>Employ Florida Job Order - Job Description or Staff Information - Category or Job Developer/ Mandatory Listing</t>
  </si>
  <si>
    <t>Employ Florida Activity History/Service Plan and Jobseeker Case Notes</t>
  </si>
  <si>
    <t>20 CFR 656.17(e)(1)(i)(A)</t>
  </si>
  <si>
    <t>Employ Florida Job Order View Applicants/
Applicant Status</t>
  </si>
  <si>
    <r>
      <t>If coded as H-2B</t>
    </r>
    <r>
      <rPr>
        <sz val="10"/>
        <rFont val="Arial"/>
        <family val="2"/>
      </rPr>
      <t xml:space="preserve">, was the job order immediately placed on hold status until further notice from DEO? (y, n, x) </t>
    </r>
  </si>
  <si>
    <t>20 CFR 655.16 (2015 Interim Final Rule); Processing H-2B Temporary Non-Agricultural Employment Job Orders Memorandum dated June 2, 2015</t>
  </si>
  <si>
    <t>Job Order Order
View History/
Status Column (col_status)</t>
  </si>
  <si>
    <r>
      <t>If coded as H-2B</t>
    </r>
    <r>
      <rPr>
        <sz val="10"/>
        <rFont val="Arial"/>
        <family val="2"/>
      </rPr>
      <t>, was the job order posted until at least 21 days prior to the start date? (y, n, x)</t>
    </r>
  </si>
  <si>
    <t xml:space="preserve">20 CFR 611.18(a)(2); DEO FG 03-040 </t>
  </si>
  <si>
    <t xml:space="preserve">Job Order
Positions Available; 
View History/Positions Column (col_positions) </t>
  </si>
  <si>
    <t>Does the job description state "Referrals within commuting distance only" if the job is not regular or permanent? (y, n, x)</t>
  </si>
  <si>
    <t>Does the case note contain the following:
• Customer’s name
• Employer’s name;
• Reliable source of verification; and
• Actual job start date? (y, n, x)</t>
  </si>
  <si>
    <t>Was a placement (code 750-879) recorded for the job order? (y, x) If not applicable (x), go to #26.</t>
  </si>
  <si>
    <t>Is there a case note on the job order or job seeker Activity History/Service Plan to verify the placement? (not applicable if closed by the employer) (y, n, x) If no (n), go to #26.</t>
  </si>
  <si>
    <r>
      <t xml:space="preserve">If yes to #24, </t>
    </r>
    <r>
      <rPr>
        <sz val="10"/>
        <rFont val="Arial"/>
        <family val="2"/>
      </rPr>
      <t>Was the placement recorded on or after the</t>
    </r>
    <r>
      <rPr>
        <b/>
        <sz val="10"/>
        <rFont val="Arial"/>
        <family val="2"/>
      </rPr>
      <t xml:space="preserve"> </t>
    </r>
    <r>
      <rPr>
        <sz val="10"/>
        <rFont val="Arial"/>
        <family val="2"/>
      </rPr>
      <t>job start date?</t>
    </r>
    <r>
      <rPr>
        <b/>
        <sz val="10"/>
        <rFont val="Arial"/>
        <family val="2"/>
      </rPr>
      <t xml:space="preserve"> </t>
    </r>
    <r>
      <rPr>
        <sz val="10"/>
        <rFont val="Arial"/>
        <family val="2"/>
      </rPr>
      <t>(y, n, x, u) (placement must only be recorded once the jobseeker has started working)</t>
    </r>
  </si>
  <si>
    <t>33</t>
  </si>
  <si>
    <t>Does the job order comply with the Employ Florida Terms and Conditions of Use Conduct Rules? (y, n)</t>
  </si>
  <si>
    <t>Does the job order comply with the Employ Florida Terms and Conditions of Use Rules for Job Posting? (y, n)</t>
  </si>
  <si>
    <t>Employ Florida Terms of Use Terms and Conditions of Use, Section 8.</t>
  </si>
  <si>
    <t xml:space="preserve">Does the O*Net code match the job order description? (y, n) Note: job orders may only list one type of position. If the employer has multiple openings for different positions, separate job orders must be created. </t>
  </si>
  <si>
    <t>Was a job development contact (code 123) to the specific employer recorded on the job seeker’s Activity History/Service Plan prior to the referral and placement? (y, n, x)</t>
  </si>
  <si>
    <t xml:space="preserve"> 20 CFR 651.10/ DEO FG 03-035</t>
  </si>
  <si>
    <t>32</t>
  </si>
  <si>
    <t>If the job order is not exempt by FLSA, is the compensation greater than or equal to the Florida Minimum Wage? (y, n, i) ($8.10/hr after Jan. 1, 2017)</t>
  </si>
  <si>
    <t xml:space="preserve">Does the job order’s job description contain the phrase "Position offered by no fee agency"? (y, n, x) </t>
  </si>
  <si>
    <t>34</t>
  </si>
  <si>
    <t>35</t>
  </si>
  <si>
    <t xml:space="preserve">Is the job order from a private employment agency? (y, x) </t>
  </si>
  <si>
    <t>Was the job order written as a "job development" (JD) job order? (y, x) If not applicable (x), go to #35.</t>
  </si>
  <si>
    <t>Employ Florida Guide and Memo issued 7/12/07</t>
  </si>
  <si>
    <t>Did all of the non-significant offices/career centers meet all five of the MSFW Equity Ratio Indicators during the review period? (y, n, x)  If no, please note the career centers, number and indicator(s) not met. Note: For significant office(s)/career center(s), please refer to the MSFW significant office tool.</t>
  </si>
  <si>
    <t xml:space="preserve">Did all of the non-significant offices/career centers meet the required number of MSFW Minimum Service Level Indicators during the review period (one indicator for non-significant career centers and two or more for significant centers)? (y, n, x)  If no, please note the career centers, number and indicator(s) not met. Note: For significant office(s)/career center(s), please refer to the MSFW significant office tool. </t>
  </si>
  <si>
    <t>20 CFR 653.103(b)-(c); DEO FG 03-040</t>
  </si>
  <si>
    <t>Employ Florida Federal Reports; Indicators of Compliance (MIC) Report</t>
  </si>
  <si>
    <t>Were participants allowed to exit in Employ Florida if no further services were scheduled? (y, n)</t>
  </si>
  <si>
    <r>
      <t xml:space="preserve">Does the LWDB ensure that all front line staff successfully complete the Florida Workforce Professional Tier 1 certification withinthe required amount of time from the employee start date (6 months for staff hired prior to 12/15/2016 and 12 months for staff hired after 12/15/2016)? (y, n)
</t>
    </r>
    <r>
      <rPr>
        <b/>
        <sz val="10"/>
        <rFont val="Arial"/>
        <family val="2"/>
      </rPr>
      <t>Note:</t>
    </r>
    <r>
      <rPr>
        <sz val="10"/>
        <rFont val="Arial"/>
        <family val="2"/>
      </rPr>
      <t xml:space="preserve"> If an individual fails the test, there should be documentation that it was retaken a second time within 6 months.</t>
    </r>
  </si>
  <si>
    <t>Minerva Figueroa</t>
  </si>
  <si>
    <t>TBD</t>
  </si>
  <si>
    <t>Marcie Mullins</t>
  </si>
  <si>
    <t>One-Stop Credentialing and Skills Standards - CSF FG-092</t>
  </si>
  <si>
    <t>DEO Memorandum – February 2, 2005; One-Stop Credentialing and Skills Standards - CSF FG-092</t>
  </si>
  <si>
    <t>Does the plan state the applicant's specific short-range occupational goals? (y, n, x)</t>
  </si>
  <si>
    <t>Does the plan state the applicant's specific long-range occupational goals?  (y, n, x)</t>
  </si>
  <si>
    <r>
      <t xml:space="preserve">If yes to #14, </t>
    </r>
    <r>
      <rPr>
        <sz val="10"/>
        <rFont val="Arial"/>
        <family val="2"/>
      </rPr>
      <t>was the work search activity scheduled and resulted through the Employ Florida Event Calendar module? (y, n, x)</t>
    </r>
  </si>
  <si>
    <t xml:space="preserve">Was the MSFW properly identified as a seasonal or migrant farmworker? (y, n, x, u) </t>
  </si>
  <si>
    <t>Employ Florida Case Notes, objective assessment, hard copy.</t>
  </si>
  <si>
    <r>
      <rPr>
        <b/>
        <sz val="8"/>
        <rFont val="Arial"/>
        <family val="2"/>
      </rPr>
      <t>Other Noncompliance Issues (ONI) -</t>
    </r>
    <r>
      <rPr>
        <sz val="8"/>
        <rFont val="Arial"/>
        <family val="2"/>
      </rPr>
      <t xml:space="preserve">  Noncompliance conditions of the LWDB that may have been observed and documented by the monitors based on established law, procedures, or other authoritative guidance. Although these noncompliance conditions are considered low risk, they could potentially result in a higher risk finding. General Noncompliance issues are expected to be responded to in the CAP.</t>
    </r>
  </si>
  <si>
    <r>
      <rPr>
        <b/>
        <sz val="8"/>
        <rFont val="Arial"/>
        <family val="2"/>
      </rPr>
      <t xml:space="preserve">Finding </t>
    </r>
    <r>
      <rPr>
        <sz val="8"/>
        <rFont val="Arial"/>
        <family val="2"/>
      </rPr>
      <t>- Noncompliance with requirements contained in federal or state law, regulations, administrative code, guidance or other documents, and are considered to be issues that are of high risk that could result in questioned costs and/or impact the integrity of program operations. Findings are expected to be responded to in the Corrective Action Plan (CAP).</t>
    </r>
  </si>
  <si>
    <t>Was the job order listed as a Foreign Labor Certification job order? (PERM, H2A, H2B) If not applicable, mark (x) for #'s 2-7 and go to #8.</t>
  </si>
  <si>
    <r>
      <t>If coded as H-2B</t>
    </r>
    <r>
      <rPr>
        <sz val="10"/>
        <rFont val="Arial"/>
        <family val="2"/>
      </rPr>
      <t>, were the number of available job positions listed in Employ Florida the same number of positions found on the employer’s approved application with the Department of Labor (DOL)?</t>
    </r>
  </si>
  <si>
    <t>If the employer is a crew leader/farm labor contractor (FLC) or FLC employee (FLCE), is the FLC/FLCE's federal and state registration number listed on the job order? (y, n, x)</t>
  </si>
  <si>
    <t>Employ Florida Terms and Conditions of Use, Section 7.</t>
  </si>
  <si>
    <r>
      <rPr>
        <b/>
        <sz val="8"/>
        <rFont val="Arial"/>
        <family val="2"/>
      </rPr>
      <t>Other Noncompliance Issues (ONI) -</t>
    </r>
    <r>
      <rPr>
        <sz val="8"/>
        <rFont val="Arial"/>
        <family val="2"/>
      </rPr>
      <t xml:space="preserve">  Noncompliance conditions of the RWB that may have been observed and documented by the monitors based on established law, procedures, or other authoritative guidance. Although these noncompliance conditions are considered low risk, they could potentially result in a higher risk finding. General Noncompliance issues are expected to be responded to in the CAP.</t>
    </r>
  </si>
  <si>
    <r>
      <rPr>
        <b/>
        <sz val="8"/>
        <rFont val="Arial"/>
        <family val="2"/>
      </rPr>
      <t xml:space="preserve">Finding </t>
    </r>
    <r>
      <rPr>
        <sz val="8"/>
        <rFont val="Arial"/>
        <family val="2"/>
      </rPr>
      <t>- Noncompliance with requirements contained in federal or State law, regulations, administrative code, guidance or other documents, and are considered to be issues that are of high risk that could result in questioned costs and/or impact the integrity of program operations. Findings are expected to be responded to in the Corrective Action Plan (CAP).</t>
    </r>
  </si>
  <si>
    <r>
      <rPr>
        <b/>
        <sz val="8"/>
        <rFont val="Arial"/>
        <family val="2"/>
      </rPr>
      <t xml:space="preserve">Finding </t>
    </r>
    <r>
      <rPr>
        <sz val="8"/>
        <rFont val="Arial"/>
        <family val="2"/>
      </rPr>
      <t>- Noncompliance with requirements contained in federal or state law, regulations, administrative code, guidance or other documents, and are considered to be issues that are of high risk that could result in questioned costs and/or impact the integrity of program operations. Findings are expected to be responded to in the  Corrective Action Plan (CAP).</t>
    </r>
  </si>
  <si>
    <t>Employ Florida "Manage Labor Exchange"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</si>
</sst>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8"/>
      <name val="Arial"/>
      <family val="2"/>
    </font>
    <font>
      <sz val="9"/>
      <name val="Arial"/>
      <family val="2"/>
    </font>
    <font>
      <b/>
      <sz val="8"/>
      <name val="Arial"/>
      <family val="2"/>
    </font>
    <font>
      <b/>
      <i/>
      <sz val="8"/>
      <name val="Arial"/>
      <family val="2"/>
    </font>
    <font>
      <sz val="10"/>
      <name val="Arial"/>
      <family val="2"/>
    </font>
    <font>
      <b/>
      <sz val="9"/>
      <name val="Arial"/>
      <family val="2"/>
    </font>
    <font>
      <b/>
      <sz val="8"/>
      <color rgb="FF0070C0"/>
      <name val="Arial"/>
      <family val="2"/>
    </font>
    <font>
      <b/>
      <sz val="10"/>
      <color rgb="FF0070C0"/>
      <name val="Arial"/>
      <family val="2"/>
    </font>
    <font>
      <i/>
      <sz val="8"/>
      <name val="Arial"/>
      <family val="2"/>
    </font>
    <font>
      <b/>
      <i/>
      <sz val="12"/>
      <color theme="0"/>
      <name val="Arial"/>
      <family val="2"/>
    </font>
    <font>
      <b/>
      <i/>
      <sz val="10"/>
      <color theme="4" tint="-0.249977111117893"/>
      <name val="Arial"/>
      <family val="2"/>
    </font>
    <font>
      <b/>
      <i/>
      <sz val="9"/>
      <color theme="0" tint="-4.9989318521683403E-2"/>
      <name val="Arial"/>
      <family val="2"/>
    </font>
    <font>
      <sz val="9"/>
      <color theme="0" tint="-4.9989318521683403E-2"/>
      <name val="Arial"/>
      <family val="2"/>
    </font>
    <font>
      <b/>
      <sz val="10"/>
      <color theme="4" tint="-0.249977111117893"/>
      <name val="Arial"/>
      <family val="2"/>
    </font>
    <font>
      <b/>
      <sz val="14"/>
      <name val="Arial"/>
      <family val="2"/>
    </font>
    <font>
      <b/>
      <i/>
      <sz val="9"/>
      <name val="Arial"/>
      <family val="2"/>
    </font>
    <font>
      <b/>
      <sz val="16"/>
      <color theme="0"/>
      <name val="Arial"/>
      <family val="2"/>
    </font>
    <font>
      <b/>
      <u/>
      <sz val="10"/>
      <color rgb="FFFF0000"/>
      <name val="Arial"/>
      <family val="2"/>
    </font>
    <font>
      <b/>
      <sz val="12"/>
      <name val="Arial"/>
      <family val="2"/>
    </font>
    <font>
      <sz val="11"/>
      <color rgb="FFFF0000"/>
      <name val="Calibri"/>
      <family val="2"/>
      <scheme val="minor"/>
    </font>
    <font>
      <b/>
      <i/>
      <sz val="10"/>
      <color rgb="FFFFFFFF"/>
      <name val="Arial"/>
      <family val="2"/>
    </font>
    <font>
      <b/>
      <sz val="10"/>
      <color rgb="FF000000"/>
      <name val="Arial"/>
      <family val="2"/>
    </font>
    <font>
      <sz val="9"/>
      <color rgb="FF000000"/>
      <name val="Arial"/>
      <family val="2"/>
    </font>
    <font>
      <b/>
      <i/>
      <sz val="10"/>
      <color theme="0"/>
      <name val="Arial"/>
      <family val="2"/>
    </font>
    <font>
      <sz val="10"/>
      <name val="Calibri"/>
      <family val="2"/>
    </font>
    <font>
      <b/>
      <sz val="12"/>
      <color theme="0"/>
      <name val="Arial"/>
      <family val="2"/>
    </font>
    <font>
      <b/>
      <sz val="11"/>
      <color theme="1"/>
      <name val="Calibri"/>
      <family val="2"/>
      <scheme val="minor"/>
    </font>
    <font>
      <u/>
      <sz val="10"/>
      <color theme="10"/>
      <name val="Arial"/>
      <family val="2"/>
    </font>
    <font>
      <i/>
      <sz val="10"/>
      <color theme="4" tint="-0.249977111117893"/>
      <name val="Arial"/>
      <family val="2"/>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C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92D050"/>
        <bgColor indexed="64"/>
      </patternFill>
    </fill>
    <fill>
      <gradientFill degree="90">
        <stop position="0">
          <color theme="0"/>
        </stop>
        <stop position="1">
          <color rgb="FFFF0000"/>
        </stop>
      </gradientFill>
    </fill>
    <fill>
      <patternFill patternType="solid">
        <fgColor theme="4" tint="-0.249977111117893"/>
        <bgColor indexed="64"/>
      </patternFill>
    </fill>
    <fill>
      <patternFill patternType="solid">
        <fgColor rgb="FFFFFFFF"/>
        <bgColor indexed="64"/>
      </patternFill>
    </fill>
    <fill>
      <patternFill patternType="solid">
        <fgColor theme="4" tint="0.79998168889431442"/>
        <bgColor indexed="64"/>
      </patternFill>
    </fill>
    <fill>
      <patternFill patternType="solid">
        <fgColor rgb="FF366092"/>
        <bgColor indexed="64"/>
      </patternFill>
    </fill>
    <fill>
      <patternFill patternType="solid">
        <fgColor theme="4" tint="0.59999389629810485"/>
        <bgColor indexed="64"/>
      </patternFill>
    </fill>
    <fill>
      <patternFill patternType="solid">
        <fgColor rgb="FF00B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7">
    <xf numFmtId="49" fontId="0" fillId="0" borderId="0" applyProtection="0"/>
    <xf numFmtId="9" fontId="11" fillId="0" borderId="0" applyFont="0" applyFill="0" applyBorder="0" applyAlignment="0" applyProtection="0"/>
    <xf numFmtId="49" fontId="4" fillId="0" borderId="0" applyProtection="0"/>
    <xf numFmtId="0" fontId="3" fillId="0" borderId="0"/>
    <xf numFmtId="0" fontId="2" fillId="0" borderId="0"/>
    <xf numFmtId="49" fontId="34" fillId="0" borderId="0" applyNumberFormat="0" applyFill="0" applyBorder="0" applyAlignment="0" applyProtection="0"/>
    <xf numFmtId="0" fontId="1" fillId="0" borderId="0"/>
  </cellStyleXfs>
  <cellXfs count="435">
    <xf numFmtId="49" fontId="0" fillId="0" borderId="0" xfId="0"/>
    <xf numFmtId="49" fontId="4" fillId="0" borderId="6" xfId="0" applyFont="1" applyFill="1" applyBorder="1" applyAlignment="1">
      <alignment vertical="top" wrapText="1"/>
    </xf>
    <xf numFmtId="49" fontId="4" fillId="0" borderId="0" xfId="0" applyFont="1"/>
    <xf numFmtId="49" fontId="4" fillId="0" borderId="0" xfId="0" applyFont="1" applyBorder="1"/>
    <xf numFmtId="49" fontId="5" fillId="4" borderId="1" xfId="0" applyFont="1" applyFill="1" applyBorder="1" applyAlignment="1">
      <alignment horizontal="center" vertical="center"/>
    </xf>
    <xf numFmtId="49" fontId="4" fillId="0" borderId="21" xfId="0" applyFont="1" applyBorder="1"/>
    <xf numFmtId="49" fontId="4" fillId="0" borderId="21" xfId="0" applyFont="1" applyBorder="1" applyProtection="1"/>
    <xf numFmtId="0" fontId="4" fillId="2" borderId="0" xfId="0" applyNumberFormat="1" applyFont="1" applyFill="1" applyBorder="1"/>
    <xf numFmtId="49" fontId="9" fillId="0" borderId="1" xfId="0" applyFont="1" applyFill="1" applyBorder="1" applyAlignment="1">
      <alignment horizontal="center" vertical="center" wrapText="1"/>
    </xf>
    <xf numFmtId="49" fontId="0" fillId="2" borderId="0" xfId="0" applyFill="1"/>
    <xf numFmtId="49" fontId="4" fillId="2" borderId="0" xfId="0" applyFont="1" applyFill="1"/>
    <xf numFmtId="49" fontId="4" fillId="2" borderId="0" xfId="0" applyFont="1" applyFill="1" applyBorder="1"/>
    <xf numFmtId="49" fontId="4" fillId="2" borderId="0" xfId="0" applyFont="1" applyFill="1" applyBorder="1" applyAlignment="1">
      <alignment wrapText="1"/>
    </xf>
    <xf numFmtId="49" fontId="4" fillId="2" borderId="0" xfId="0" applyFont="1" applyFill="1" applyBorder="1" applyAlignment="1">
      <alignment horizontal="center" vertical="center" wrapText="1"/>
    </xf>
    <xf numFmtId="49" fontId="4" fillId="0" borderId="8" xfId="0" applyFont="1" applyBorder="1"/>
    <xf numFmtId="49" fontId="6" fillId="2" borderId="0" xfId="0" applyFont="1" applyFill="1" applyBorder="1" applyAlignment="1">
      <alignment horizontal="left" vertical="top" wrapText="1"/>
    </xf>
    <xf numFmtId="49" fontId="4" fillId="0" borderId="14" xfId="0" applyFont="1" applyBorder="1"/>
    <xf numFmtId="0" fontId="4" fillId="2" borderId="0" xfId="0" applyNumberFormat="1" applyFont="1" applyFill="1" applyBorder="1" applyAlignment="1">
      <alignment wrapText="1"/>
    </xf>
    <xf numFmtId="49" fontId="9" fillId="4" borderId="1" xfId="0" applyFont="1" applyFill="1" applyBorder="1" applyAlignment="1">
      <alignment horizontal="center" vertical="center" wrapText="1"/>
    </xf>
    <xf numFmtId="49" fontId="4" fillId="0" borderId="0" xfId="0" applyFont="1" applyAlignment="1">
      <alignment horizontal="center" vertical="center"/>
    </xf>
    <xf numFmtId="49" fontId="5" fillId="4" borderId="2" xfId="0" applyFont="1" applyFill="1" applyBorder="1" applyAlignment="1">
      <alignment horizontal="center" vertical="center" wrapText="1"/>
    </xf>
    <xf numFmtId="49" fontId="9" fillId="6" borderId="1" xfId="0" applyFont="1" applyFill="1" applyBorder="1" applyAlignment="1">
      <alignment horizontal="center" vertical="center" wrapText="1"/>
    </xf>
    <xf numFmtId="49" fontId="5" fillId="6" borderId="1" xfId="0" applyFont="1" applyFill="1" applyBorder="1" applyAlignment="1">
      <alignment horizontal="center" vertical="center"/>
    </xf>
    <xf numFmtId="49" fontId="9" fillId="0" borderId="1" xfId="0" applyFont="1" applyBorder="1" applyAlignment="1">
      <alignment horizontal="left" vertical="top" wrapText="1"/>
    </xf>
    <xf numFmtId="49" fontId="7" fillId="0" borderId="1" xfId="0" applyFont="1" applyBorder="1" applyAlignment="1">
      <alignment horizontal="left" vertical="top" wrapText="1"/>
    </xf>
    <xf numFmtId="49" fontId="9" fillId="2" borderId="9" xfId="0" applyFont="1" applyFill="1" applyBorder="1" applyAlignment="1">
      <alignment horizontal="center" vertical="center" wrapText="1"/>
    </xf>
    <xf numFmtId="49" fontId="9" fillId="2" borderId="10" xfId="0" applyFont="1" applyFill="1" applyBorder="1" applyAlignment="1">
      <alignment horizontal="center" vertical="center" wrapText="1"/>
    </xf>
    <xf numFmtId="49" fontId="5" fillId="2" borderId="9" xfId="0" applyFont="1" applyFill="1" applyBorder="1" applyAlignment="1">
      <alignment horizontal="center" vertical="center" wrapText="1"/>
    </xf>
    <xf numFmtId="0" fontId="7" fillId="0" borderId="1" xfId="0" applyNumberFormat="1" applyFont="1" applyBorder="1" applyAlignment="1">
      <alignment horizontal="center" vertical="center"/>
    </xf>
    <xf numFmtId="49" fontId="4" fillId="2" borderId="6" xfId="0" applyFont="1" applyFill="1" applyBorder="1" applyAlignment="1">
      <alignment vertical="top" wrapText="1"/>
    </xf>
    <xf numFmtId="165" fontId="7" fillId="0" borderId="1" xfId="1"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Alignment="1">
      <alignment horizontal="center" vertical="center" wrapText="1"/>
    </xf>
    <xf numFmtId="0" fontId="4" fillId="0" borderId="5" xfId="0" applyNumberFormat="1" applyFont="1" applyFill="1" applyBorder="1" applyAlignment="1">
      <alignment horizontal="center" vertical="center" wrapText="1"/>
    </xf>
    <xf numFmtId="49" fontId="4" fillId="8" borderId="1" xfId="0" applyFont="1" applyFill="1" applyBorder="1" applyAlignment="1">
      <alignment horizontal="center" vertical="center" wrapText="1"/>
    </xf>
    <xf numFmtId="49" fontId="4" fillId="0" borderId="0" xfId="0" applyFont="1" applyBorder="1" applyAlignment="1">
      <alignment horizontal="center" vertical="center" wrapText="1"/>
    </xf>
    <xf numFmtId="49" fontId="5" fillId="10" borderId="1" xfId="0" applyNumberFormat="1" applyFont="1" applyFill="1" applyBorder="1" applyAlignment="1">
      <alignment horizontal="center" vertical="center" wrapText="1"/>
    </xf>
    <xf numFmtId="49" fontId="4" fillId="0" borderId="1" xfId="0" applyFont="1" applyBorder="1" applyAlignment="1">
      <alignment horizontal="left" vertical="center" wrapText="1"/>
    </xf>
    <xf numFmtId="49" fontId="8" fillId="0" borderId="11" xfId="0" applyFont="1" applyFill="1" applyBorder="1" applyAlignment="1">
      <alignment horizontal="left" vertical="center" wrapText="1"/>
    </xf>
    <xf numFmtId="49" fontId="4" fillId="8" borderId="5" xfId="0" applyFont="1" applyFill="1" applyBorder="1" applyAlignment="1">
      <alignment horizontal="center" vertical="center" wrapText="1"/>
    </xf>
    <xf numFmtId="164" fontId="9" fillId="8" borderId="3" xfId="0" applyNumberFormat="1" applyFont="1" applyFill="1" applyBorder="1" applyAlignment="1">
      <alignment horizontal="right" wrapText="1"/>
    </xf>
    <xf numFmtId="49" fontId="9" fillId="8" borderId="3" xfId="0" applyFont="1" applyFill="1" applyBorder="1" applyAlignment="1">
      <alignment horizontal="right"/>
    </xf>
    <xf numFmtId="0" fontId="5" fillId="10" borderId="18" xfId="0" applyNumberFormat="1" applyFont="1" applyFill="1" applyBorder="1" applyAlignment="1">
      <alignment horizontal="left" vertical="center" wrapText="1"/>
    </xf>
    <xf numFmtId="49" fontId="9" fillId="8" borderId="24" xfId="0" applyFont="1" applyFill="1" applyBorder="1" applyAlignment="1">
      <alignment horizontal="right" wrapText="1"/>
    </xf>
    <xf numFmtId="49" fontId="7" fillId="2" borderId="0" xfId="0" applyFont="1" applyFill="1" applyBorder="1"/>
    <xf numFmtId="49" fontId="16" fillId="12" borderId="1" xfId="0" applyFont="1" applyFill="1" applyBorder="1" applyAlignment="1">
      <alignment horizontal="center" vertical="top" wrapText="1"/>
    </xf>
    <xf numFmtId="49" fontId="10" fillId="12" borderId="1" xfId="0" applyFont="1" applyFill="1" applyBorder="1" applyAlignment="1">
      <alignment horizontal="center" vertical="center" wrapText="1"/>
    </xf>
    <xf numFmtId="49" fontId="17" fillId="12" borderId="5" xfId="0" applyFont="1" applyFill="1" applyBorder="1" applyAlignment="1">
      <alignment horizontal="center" vertical="center" wrapText="1"/>
    </xf>
    <xf numFmtId="49" fontId="9" fillId="0" borderId="5" xfId="0" applyFont="1" applyFill="1" applyBorder="1" applyAlignment="1">
      <alignment horizontal="left" vertical="top" wrapText="1"/>
    </xf>
    <xf numFmtId="49" fontId="9" fillId="0" borderId="8" xfId="0" applyFont="1" applyBorder="1" applyAlignment="1">
      <alignment horizontal="left" vertical="top" wrapText="1"/>
    </xf>
    <xf numFmtId="49" fontId="7" fillId="0" borderId="8" xfId="0" applyFont="1" applyBorder="1" applyAlignment="1">
      <alignment horizontal="left" vertical="top" wrapText="1"/>
    </xf>
    <xf numFmtId="0" fontId="7" fillId="0" borderId="25" xfId="0" applyNumberFormat="1" applyFont="1" applyFill="1" applyBorder="1" applyAlignment="1">
      <alignment vertical="top" wrapText="1"/>
    </xf>
    <xf numFmtId="49" fontId="9" fillId="0" borderId="8" xfId="0" applyFont="1" applyFill="1" applyBorder="1" applyAlignment="1">
      <alignment horizontal="center" vertical="center" wrapText="1"/>
    </xf>
    <xf numFmtId="49" fontId="9" fillId="4" borderId="25" xfId="0" applyFont="1" applyFill="1" applyBorder="1" applyAlignment="1">
      <alignment horizontal="center" vertical="center" wrapText="1"/>
    </xf>
    <xf numFmtId="49" fontId="9" fillId="6" borderId="25" xfId="0" applyFont="1" applyFill="1" applyBorder="1" applyAlignment="1">
      <alignment horizontal="center" vertical="center" wrapText="1"/>
    </xf>
    <xf numFmtId="49" fontId="9" fillId="5" borderId="1" xfId="0" applyFont="1" applyFill="1" applyBorder="1" applyAlignment="1">
      <alignment horizontal="center" vertical="center" wrapText="1"/>
    </xf>
    <xf numFmtId="49" fontId="4" fillId="0" borderId="0" xfId="0" applyFont="1" applyAlignment="1">
      <alignment wrapText="1"/>
    </xf>
    <xf numFmtId="49" fontId="5" fillId="10" borderId="22" xfId="0" applyFont="1" applyFill="1" applyBorder="1"/>
    <xf numFmtId="49" fontId="18" fillId="12" borderId="7" xfId="0" applyFont="1" applyFill="1" applyBorder="1" applyAlignment="1">
      <alignment horizontal="center" vertical="top" wrapText="1"/>
    </xf>
    <xf numFmtId="0" fontId="4" fillId="0" borderId="0" xfId="0" applyNumberFormat="1" applyFont="1" applyAlignment="1">
      <alignment wrapText="1"/>
    </xf>
    <xf numFmtId="49" fontId="4" fillId="10" borderId="19" xfId="0" applyFont="1" applyFill="1" applyBorder="1" applyAlignment="1">
      <alignment horizontal="center" vertical="center"/>
    </xf>
    <xf numFmtId="49" fontId="9" fillId="8" borderId="1" xfId="0" applyFont="1" applyFill="1" applyBorder="1" applyAlignment="1">
      <alignment horizontal="right" wrapText="1"/>
    </xf>
    <xf numFmtId="49" fontId="5" fillId="0" borderId="1" xfId="0" applyFont="1" applyFill="1" applyBorder="1" applyAlignment="1">
      <alignment horizontal="center" vertical="center"/>
    </xf>
    <xf numFmtId="0" fontId="4" fillId="0" borderId="1" xfId="0" applyNumberFormat="1" applyFont="1" applyBorder="1"/>
    <xf numFmtId="0" fontId="4" fillId="0" borderId="33" xfId="0" applyNumberFormat="1" applyFont="1" applyBorder="1"/>
    <xf numFmtId="0" fontId="4" fillId="0" borderId="25" xfId="0" applyNumberFormat="1" applyFont="1" applyBorder="1"/>
    <xf numFmtId="49" fontId="5" fillId="10" borderId="14" xfId="0" applyFont="1" applyFill="1" applyBorder="1" applyAlignment="1">
      <alignment horizontal="center" vertical="center" wrapText="1"/>
    </xf>
    <xf numFmtId="49" fontId="5" fillId="10" borderId="8" xfId="0" applyNumberFormat="1" applyFont="1" applyFill="1" applyBorder="1" applyAlignment="1">
      <alignment horizontal="center" vertical="center" wrapText="1"/>
    </xf>
    <xf numFmtId="49" fontId="18" fillId="12" borderId="1" xfId="0" applyFont="1" applyFill="1" applyBorder="1" applyAlignment="1">
      <alignment horizontal="center" vertical="center" wrapText="1"/>
    </xf>
    <xf numFmtId="49" fontId="18" fillId="12" borderId="1" xfId="0" applyFont="1" applyFill="1" applyBorder="1" applyAlignment="1">
      <alignment horizontal="center" vertical="top" wrapText="1"/>
    </xf>
    <xf numFmtId="49" fontId="19" fillId="12" borderId="1" xfId="0" applyFont="1" applyFill="1" applyBorder="1"/>
    <xf numFmtId="49" fontId="18" fillId="12" borderId="1" xfId="0" applyFont="1" applyFill="1" applyBorder="1" applyAlignment="1">
      <alignment vertical="top" wrapText="1"/>
    </xf>
    <xf numFmtId="49" fontId="18" fillId="12" borderId="13" xfId="0" applyFont="1" applyFill="1" applyBorder="1" applyAlignment="1">
      <alignment horizontal="center" vertical="center" wrapText="1"/>
    </xf>
    <xf numFmtId="49" fontId="18" fillId="12" borderId="13" xfId="0" applyFont="1" applyFill="1" applyBorder="1" applyAlignment="1">
      <alignment horizontal="center" vertical="top" wrapText="1"/>
    </xf>
    <xf numFmtId="49" fontId="19" fillId="12" borderId="13" xfId="0" applyFont="1" applyFill="1" applyBorder="1"/>
    <xf numFmtId="49" fontId="18" fillId="12" borderId="13" xfId="0" applyFont="1" applyFill="1" applyBorder="1" applyAlignment="1">
      <alignment vertical="top" wrapText="1"/>
    </xf>
    <xf numFmtId="49" fontId="5" fillId="0" borderId="1" xfId="0" applyFont="1" applyBorder="1"/>
    <xf numFmtId="49" fontId="5" fillId="4" borderId="4" xfId="0" applyFont="1" applyFill="1" applyBorder="1"/>
    <xf numFmtId="49" fontId="0" fillId="0" borderId="19" xfId="0" applyBorder="1"/>
    <xf numFmtId="49" fontId="5" fillId="0" borderId="20" xfId="0" applyFont="1" applyBorder="1" applyAlignment="1">
      <alignment horizontal="right"/>
    </xf>
    <xf numFmtId="49" fontId="0" fillId="0" borderId="20" xfId="0" applyBorder="1"/>
    <xf numFmtId="49" fontId="5" fillId="0" borderId="20" xfId="0" applyFont="1" applyBorder="1"/>
    <xf numFmtId="49" fontId="0" fillId="0" borderId="26" xfId="0" applyBorder="1"/>
    <xf numFmtId="49" fontId="12" fillId="4" borderId="13" xfId="0" applyNumberFormat="1" applyFont="1" applyFill="1" applyBorder="1" applyAlignment="1">
      <alignment horizontal="center" vertical="center"/>
    </xf>
    <xf numFmtId="49" fontId="8" fillId="0" borderId="13" xfId="0" applyNumberFormat="1" applyFont="1" applyBorder="1" applyAlignment="1">
      <alignment wrapText="1"/>
    </xf>
    <xf numFmtId="49" fontId="12" fillId="4" borderId="1" xfId="0" applyNumberFormat="1" applyFont="1" applyFill="1" applyBorder="1" applyAlignment="1">
      <alignment horizontal="center" vertical="center"/>
    </xf>
    <xf numFmtId="49" fontId="8" fillId="0" borderId="1" xfId="0" applyNumberFormat="1" applyFont="1" applyBorder="1" applyAlignment="1">
      <alignment wrapText="1"/>
    </xf>
    <xf numFmtId="49" fontId="12" fillId="7" borderId="1" xfId="0" applyNumberFormat="1" applyFont="1" applyFill="1" applyBorder="1" applyAlignment="1">
      <alignment horizontal="center" vertical="center"/>
    </xf>
    <xf numFmtId="49" fontId="8" fillId="0" borderId="0" xfId="0" applyFont="1"/>
    <xf numFmtId="49" fontId="12" fillId="0" borderId="0" xfId="0" applyFont="1"/>
    <xf numFmtId="49" fontId="12" fillId="0" borderId="0" xfId="0" applyFont="1" applyAlignment="1">
      <alignment horizontal="right"/>
    </xf>
    <xf numFmtId="0" fontId="12" fillId="3" borderId="34" xfId="0" applyNumberFormat="1" applyFont="1" applyFill="1" applyBorder="1"/>
    <xf numFmtId="49" fontId="12" fillId="10" borderId="35" xfId="0" applyFont="1" applyFill="1" applyBorder="1" applyAlignment="1">
      <alignment horizontal="center"/>
    </xf>
    <xf numFmtId="49" fontId="12" fillId="10" borderId="35" xfId="0" applyFont="1" applyFill="1" applyBorder="1" applyAlignment="1">
      <alignment horizontal="center" vertical="center" wrapText="1"/>
    </xf>
    <xf numFmtId="0" fontId="12" fillId="10" borderId="37" xfId="0" applyNumberFormat="1" applyFont="1" applyFill="1" applyBorder="1" applyAlignment="1">
      <alignment horizontal="center" vertical="center" wrapText="1"/>
    </xf>
    <xf numFmtId="49" fontId="12" fillId="5" borderId="26" xfId="0" applyFont="1" applyFill="1" applyBorder="1" applyAlignment="1">
      <alignment wrapText="1"/>
    </xf>
    <xf numFmtId="0" fontId="8" fillId="0" borderId="13" xfId="0" applyNumberFormat="1" applyFont="1" applyBorder="1" applyAlignment="1">
      <alignment horizontal="center" vertical="center"/>
    </xf>
    <xf numFmtId="165" fontId="8" fillId="0" borderId="13" xfId="1" applyNumberFormat="1" applyFont="1" applyFill="1" applyBorder="1" applyAlignment="1">
      <alignment horizontal="center" vertical="center"/>
    </xf>
    <xf numFmtId="165" fontId="8" fillId="0" borderId="13" xfId="1" applyNumberFormat="1" applyFont="1" applyBorder="1" applyAlignment="1">
      <alignment horizontal="center" vertical="center"/>
    </xf>
    <xf numFmtId="49" fontId="12" fillId="5" borderId="26" xfId="0" applyFont="1" applyFill="1" applyBorder="1"/>
    <xf numFmtId="0" fontId="8" fillId="0" borderId="1" xfId="0" applyNumberFormat="1" applyFont="1" applyBorder="1" applyAlignment="1">
      <alignment horizontal="center" vertical="center"/>
    </xf>
    <xf numFmtId="165" fontId="8" fillId="0" borderId="1" xfId="1" applyNumberFormat="1" applyFont="1" applyFill="1" applyBorder="1" applyAlignment="1">
      <alignment horizontal="center" vertical="center"/>
    </xf>
    <xf numFmtId="165" fontId="8" fillId="0" borderId="1" xfId="1" applyNumberFormat="1" applyFont="1" applyBorder="1" applyAlignment="1">
      <alignment horizontal="center" vertical="center"/>
    </xf>
    <xf numFmtId="0" fontId="12" fillId="3" borderId="8" xfId="0" applyNumberFormat="1" applyFont="1" applyFill="1" applyBorder="1"/>
    <xf numFmtId="49" fontId="8" fillId="12" borderId="13" xfId="0" applyFont="1" applyFill="1" applyBorder="1"/>
    <xf numFmtId="49" fontId="22" fillId="12" borderId="13" xfId="0" applyFont="1" applyFill="1" applyBorder="1" applyAlignment="1">
      <alignment horizontal="center" vertical="top" wrapText="1"/>
    </xf>
    <xf numFmtId="49" fontId="1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9" borderId="1" xfId="0" applyNumberFormat="1" applyFont="1" applyFill="1" applyBorder="1" applyAlignment="1">
      <alignment horizontal="center" vertical="center"/>
    </xf>
    <xf numFmtId="49" fontId="8" fillId="9" borderId="1" xfId="0" applyFont="1" applyFill="1" applyBorder="1"/>
    <xf numFmtId="49" fontId="12" fillId="4" borderId="1" xfId="0" applyNumberFormat="1"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49" fontId="8" fillId="12" borderId="1" xfId="0" applyFont="1" applyFill="1" applyBorder="1"/>
    <xf numFmtId="49" fontId="22" fillId="12" borderId="1" xfId="0" applyFont="1" applyFill="1" applyBorder="1" applyAlignment="1">
      <alignment horizontal="center" vertical="top" wrapText="1"/>
    </xf>
    <xf numFmtId="0" fontId="8" fillId="2" borderId="1" xfId="0" applyNumberFormat="1" applyFont="1" applyFill="1" applyBorder="1" applyAlignment="1">
      <alignment horizontal="center" vertical="center"/>
    </xf>
    <xf numFmtId="165" fontId="8" fillId="9" borderId="1" xfId="1" applyNumberFormat="1" applyFont="1" applyFill="1" applyBorder="1" applyAlignment="1">
      <alignment horizontal="center" vertical="center"/>
    </xf>
    <xf numFmtId="49" fontId="12" fillId="0" borderId="1" xfId="0" applyFont="1" applyFill="1" applyBorder="1" applyAlignment="1">
      <alignment horizontal="right"/>
    </xf>
    <xf numFmtId="49" fontId="8" fillId="2" borderId="0" xfId="0" applyFont="1" applyFill="1"/>
    <xf numFmtId="49" fontId="12" fillId="0" borderId="13" xfId="0" applyFont="1" applyFill="1" applyBorder="1" applyAlignment="1">
      <alignment horizontal="center" vertical="center" wrapText="1"/>
    </xf>
    <xf numFmtId="0" fontId="8" fillId="9" borderId="13" xfId="0" applyNumberFormat="1" applyFont="1" applyFill="1" applyBorder="1" applyAlignment="1">
      <alignment horizontal="center" vertical="center"/>
    </xf>
    <xf numFmtId="49" fontId="8" fillId="9" borderId="13" xfId="0" applyFont="1" applyFill="1" applyBorder="1"/>
    <xf numFmtId="49" fontId="12" fillId="6" borderId="1" xfId="0" applyFont="1" applyFill="1" applyBorder="1" applyAlignment="1">
      <alignment horizontal="center" vertical="center" wrapText="1"/>
    </xf>
    <xf numFmtId="49" fontId="22" fillId="12" borderId="1" xfId="0" applyFont="1" applyFill="1" applyBorder="1" applyAlignment="1">
      <alignment horizontal="center" vertical="center" wrapText="1"/>
    </xf>
    <xf numFmtId="49" fontId="12" fillId="0" borderId="1" xfId="0" applyFont="1" applyFill="1" applyBorder="1" applyAlignment="1">
      <alignment horizontal="center" vertical="center" wrapText="1"/>
    </xf>
    <xf numFmtId="49" fontId="12" fillId="0" borderId="1" xfId="0" applyFont="1" applyFill="1" applyBorder="1" applyAlignment="1">
      <alignment horizontal="center" vertical="center"/>
    </xf>
    <xf numFmtId="49" fontId="12" fillId="4" borderId="1" xfId="0" applyFont="1" applyFill="1" applyBorder="1" applyAlignment="1">
      <alignment horizontal="center" vertical="center"/>
    </xf>
    <xf numFmtId="49" fontId="12" fillId="6" borderId="1" xfId="0" applyFont="1" applyFill="1" applyBorder="1" applyAlignment="1">
      <alignment horizontal="center" vertical="center"/>
    </xf>
    <xf numFmtId="49" fontId="12" fillId="0" borderId="1" xfId="0" applyFont="1" applyBorder="1"/>
    <xf numFmtId="0" fontId="8" fillId="0" borderId="1" xfId="0" applyNumberFormat="1" applyFont="1" applyBorder="1"/>
    <xf numFmtId="49" fontId="12" fillId="0" borderId="1" xfId="0" applyFont="1" applyBorder="1" applyAlignment="1">
      <alignment horizontal="center" vertical="center"/>
    </xf>
    <xf numFmtId="49" fontId="12" fillId="4" borderId="1" xfId="0" applyFont="1" applyFill="1" applyBorder="1" applyAlignment="1">
      <alignment horizontal="center" vertical="center" wrapText="1"/>
    </xf>
    <xf numFmtId="49" fontId="12" fillId="10" borderId="4" xfId="0" applyFont="1" applyFill="1" applyBorder="1" applyAlignment="1">
      <alignment horizontal="center"/>
    </xf>
    <xf numFmtId="49" fontId="12" fillId="10" borderId="23" xfId="0" applyFont="1" applyFill="1" applyBorder="1" applyAlignment="1">
      <alignment horizontal="center"/>
    </xf>
    <xf numFmtId="49" fontId="12" fillId="2" borderId="2" xfId="0" applyFont="1" applyFill="1" applyBorder="1" applyAlignment="1">
      <alignment horizontal="center" vertical="center"/>
    </xf>
    <xf numFmtId="49" fontId="8" fillId="0" borderId="11" xfId="0" applyNumberFormat="1" applyFont="1" applyBorder="1" applyAlignment="1">
      <alignment wrapText="1"/>
    </xf>
    <xf numFmtId="49" fontId="8" fillId="0" borderId="32" xfId="0" applyFont="1" applyBorder="1"/>
    <xf numFmtId="0" fontId="8" fillId="0" borderId="33" xfId="0" applyNumberFormat="1" applyFont="1" applyBorder="1"/>
    <xf numFmtId="49" fontId="12" fillId="5" borderId="30" xfId="0" applyFont="1" applyFill="1" applyBorder="1"/>
    <xf numFmtId="49" fontId="8" fillId="5" borderId="31" xfId="0" applyFont="1" applyFill="1" applyBorder="1"/>
    <xf numFmtId="49" fontId="8" fillId="12" borderId="6" xfId="0" applyFont="1" applyFill="1" applyBorder="1"/>
    <xf numFmtId="49" fontId="12" fillId="4" borderId="2" xfId="0" applyFont="1" applyFill="1" applyBorder="1" applyAlignment="1">
      <alignment horizontal="center" vertical="center" wrapText="1"/>
    </xf>
    <xf numFmtId="49" fontId="5" fillId="2" borderId="0" xfId="0" applyFont="1" applyFill="1" applyBorder="1" applyAlignment="1">
      <alignment horizontal="center" vertical="center" wrapText="1"/>
    </xf>
    <xf numFmtId="49" fontId="4" fillId="0" borderId="0" xfId="0" applyFont="1" applyBorder="1" applyProtection="1"/>
    <xf numFmtId="49" fontId="9" fillId="0" borderId="0" xfId="0" applyFont="1" applyFill="1" applyBorder="1" applyAlignment="1">
      <alignment horizontal="left" vertical="top" wrapText="1"/>
    </xf>
    <xf numFmtId="49" fontId="9" fillId="0" borderId="0" xfId="0" applyFont="1" applyBorder="1" applyAlignment="1">
      <alignment horizontal="left" vertical="top" wrapText="1"/>
    </xf>
    <xf numFmtId="49" fontId="7" fillId="0" borderId="0" xfId="0" applyFont="1" applyBorder="1" applyAlignment="1">
      <alignment horizontal="left" vertical="top" wrapText="1"/>
    </xf>
    <xf numFmtId="0" fontId="5" fillId="10" borderId="1" xfId="0" applyNumberFormat="1" applyFont="1" applyFill="1" applyBorder="1" applyAlignment="1">
      <alignment horizontal="left" vertical="center" wrapText="1"/>
    </xf>
    <xf numFmtId="49" fontId="9" fillId="2" borderId="1" xfId="0" applyFont="1" applyFill="1" applyBorder="1" applyAlignment="1">
      <alignment horizontal="right" vertical="center"/>
    </xf>
    <xf numFmtId="164" fontId="9" fillId="8" borderId="1" xfId="0" applyNumberFormat="1" applyFont="1" applyFill="1" applyBorder="1" applyAlignment="1">
      <alignment horizontal="left" wrapText="1"/>
    </xf>
    <xf numFmtId="0" fontId="5" fillId="10" borderId="10" xfId="0" applyNumberFormat="1" applyFont="1" applyFill="1" applyBorder="1" applyAlignment="1">
      <alignment horizontal="left" vertical="center" wrapText="1"/>
    </xf>
    <xf numFmtId="49" fontId="9" fillId="2" borderId="26" xfId="0" applyFont="1" applyFill="1" applyBorder="1" applyAlignment="1">
      <alignment horizontal="right" vertical="center"/>
    </xf>
    <xf numFmtId="49" fontId="16" fillId="12" borderId="16" xfId="0" applyFont="1" applyFill="1" applyBorder="1" applyAlignment="1">
      <alignment horizontal="center" vertical="top" wrapText="1"/>
    </xf>
    <xf numFmtId="49" fontId="4" fillId="0" borderId="1" xfId="0" applyFont="1" applyBorder="1" applyAlignment="1">
      <alignment vertical="center" wrapText="1"/>
    </xf>
    <xf numFmtId="49" fontId="5" fillId="0" borderId="1" xfId="0" applyFont="1" applyBorder="1" applyAlignment="1">
      <alignment vertical="center" wrapText="1"/>
    </xf>
    <xf numFmtId="49" fontId="10" fillId="12" borderId="8" xfId="0" applyFont="1" applyFill="1" applyBorder="1" applyAlignment="1">
      <alignment horizontal="center" vertical="center" wrapText="1"/>
    </xf>
    <xf numFmtId="49" fontId="16" fillId="12" borderId="8" xfId="0" applyFont="1" applyFill="1" applyBorder="1" applyAlignment="1">
      <alignment horizontal="center" vertical="top" wrapText="1"/>
    </xf>
    <xf numFmtId="49" fontId="9" fillId="0" borderId="15" xfId="0" applyFont="1" applyFill="1" applyBorder="1" applyAlignment="1">
      <alignment horizontal="center" vertical="center"/>
    </xf>
    <xf numFmtId="49" fontId="8" fillId="0" borderId="1" xfId="0" applyFont="1" applyBorder="1" applyAlignment="1">
      <alignment vertical="center" wrapText="1"/>
    </xf>
    <xf numFmtId="49" fontId="12" fillId="7" borderId="1" xfId="0" applyFont="1" applyFill="1" applyBorder="1" applyAlignment="1">
      <alignment horizontal="center" vertical="center"/>
    </xf>
    <xf numFmtId="49" fontId="25" fillId="0" borderId="0" xfId="0" applyFont="1"/>
    <xf numFmtId="49" fontId="0" fillId="0" borderId="0" xfId="0" applyFill="1" applyBorder="1"/>
    <xf numFmtId="0" fontId="0" fillId="0" borderId="0" xfId="0" applyNumberFormat="1" applyFill="1" applyBorder="1"/>
    <xf numFmtId="14" fontId="0" fillId="0" borderId="0" xfId="0" applyNumberFormat="1" applyFill="1" applyBorder="1"/>
    <xf numFmtId="49" fontId="0" fillId="0" borderId="0" xfId="0" applyFill="1" applyBorder="1" applyAlignment="1">
      <alignment horizontal="center"/>
    </xf>
    <xf numFmtId="49" fontId="0" fillId="0" borderId="0" xfId="0" applyBorder="1"/>
    <xf numFmtId="49" fontId="0" fillId="0" borderId="0" xfId="0" applyAlignment="1">
      <alignment wrapText="1"/>
    </xf>
    <xf numFmtId="49" fontId="0" fillId="0" borderId="1" xfId="0" applyFill="1" applyBorder="1"/>
    <xf numFmtId="14" fontId="0" fillId="0" borderId="1" xfId="0" applyNumberFormat="1" applyFill="1" applyBorder="1"/>
    <xf numFmtId="49" fontId="0" fillId="0" borderId="1" xfId="0" applyBorder="1"/>
    <xf numFmtId="49" fontId="4" fillId="2" borderId="1" xfId="0" applyFont="1" applyFill="1" applyBorder="1"/>
    <xf numFmtId="49" fontId="0" fillId="0" borderId="1" xfId="0" applyBorder="1" applyAlignment="1">
      <alignment horizontal="left"/>
    </xf>
    <xf numFmtId="49" fontId="4" fillId="8" borderId="5" xfId="0" applyNumberFormat="1" applyFont="1" applyFill="1" applyBorder="1" applyAlignment="1">
      <alignment horizontal="center" vertical="center" wrapText="1"/>
    </xf>
    <xf numFmtId="49" fontId="0" fillId="0" borderId="0" xfId="0" applyBorder="1" applyAlignment="1">
      <alignment horizontal="left"/>
    </xf>
    <xf numFmtId="49" fontId="26" fillId="0" borderId="1" xfId="0" applyFont="1" applyBorder="1" applyAlignment="1">
      <alignment horizontal="center"/>
    </xf>
    <xf numFmtId="49" fontId="26" fillId="0" borderId="1" xfId="0" applyFont="1" applyBorder="1" applyAlignment="1">
      <alignment horizontal="left"/>
    </xf>
    <xf numFmtId="49" fontId="26" fillId="0" borderId="1" xfId="0" applyFont="1" applyBorder="1"/>
    <xf numFmtId="14" fontId="26" fillId="0" borderId="1" xfId="0" applyNumberFormat="1" applyFont="1" applyBorder="1"/>
    <xf numFmtId="49" fontId="8" fillId="0" borderId="1" xfId="0" applyFont="1" applyBorder="1" applyAlignment="1">
      <alignment horizontal="left" vertical="top" wrapText="1"/>
    </xf>
    <xf numFmtId="49" fontId="8" fillId="0" borderId="0" xfId="0" applyFont="1" applyBorder="1" applyAlignment="1">
      <alignment horizontal="left" vertical="top" wrapText="1"/>
    </xf>
    <xf numFmtId="49" fontId="12" fillId="0" borderId="5" xfId="0" applyFont="1" applyFill="1" applyBorder="1" applyAlignment="1">
      <alignment horizontal="left" vertical="top" wrapText="1"/>
    </xf>
    <xf numFmtId="49" fontId="8" fillId="0" borderId="0" xfId="0" applyFont="1" applyBorder="1" applyProtection="1"/>
    <xf numFmtId="49" fontId="8" fillId="0" borderId="0" xfId="0" applyFont="1" applyBorder="1"/>
    <xf numFmtId="49" fontId="6" fillId="12" borderId="1" xfId="0" applyFont="1" applyFill="1" applyBorder="1" applyAlignment="1">
      <alignment horizontal="center" vertical="center" wrapText="1"/>
    </xf>
    <xf numFmtId="49" fontId="30" fillId="12" borderId="1" xfId="0" applyFont="1" applyFill="1" applyBorder="1" applyAlignment="1">
      <alignment horizontal="center" vertical="top" wrapText="1"/>
    </xf>
    <xf numFmtId="49" fontId="5" fillId="4" borderId="1" xfId="0" applyFont="1" applyFill="1" applyBorder="1" applyAlignment="1">
      <alignment horizontal="center" vertical="center" wrapText="1"/>
    </xf>
    <xf numFmtId="49" fontId="5" fillId="6" borderId="1" xfId="0" applyFont="1" applyFill="1" applyBorder="1" applyAlignment="1">
      <alignment horizontal="center" vertical="center" wrapText="1"/>
    </xf>
    <xf numFmtId="49" fontId="5" fillId="0" borderId="1" xfId="0" applyFont="1" applyBorder="1" applyAlignment="1">
      <alignment horizontal="center" vertical="center" wrapText="1"/>
    </xf>
    <xf numFmtId="49" fontId="5" fillId="13" borderId="1" xfId="0" applyFont="1" applyFill="1" applyBorder="1" applyAlignment="1">
      <alignment horizontal="center" vertical="center" wrapText="1"/>
    </xf>
    <xf numFmtId="49" fontId="12" fillId="2" borderId="17" xfId="0" applyFont="1" applyFill="1" applyBorder="1" applyAlignment="1">
      <alignment horizontal="center" vertical="center" wrapText="1"/>
    </xf>
    <xf numFmtId="49" fontId="12" fillId="2" borderId="25" xfId="0" applyFont="1" applyFill="1" applyBorder="1" applyAlignment="1">
      <alignment horizontal="right" vertical="center"/>
    </xf>
    <xf numFmtId="49" fontId="12" fillId="2" borderId="0" xfId="0" applyFont="1" applyFill="1" applyBorder="1" applyAlignment="1">
      <alignment horizontal="center" vertical="center" wrapText="1"/>
    </xf>
    <xf numFmtId="49" fontId="8" fillId="2" borderId="0" xfId="0" applyFont="1" applyFill="1" applyBorder="1"/>
    <xf numFmtId="49" fontId="12" fillId="0" borderId="1" xfId="0" applyFont="1" applyBorder="1" applyAlignment="1">
      <alignment horizontal="left" vertical="top" wrapText="1"/>
    </xf>
    <xf numFmtId="49" fontId="12" fillId="0" borderId="0" xfId="0" applyFont="1" applyBorder="1" applyAlignment="1">
      <alignment horizontal="left" vertical="top" wrapText="1"/>
    </xf>
    <xf numFmtId="0" fontId="12" fillId="10" borderId="1" xfId="0" applyNumberFormat="1" applyFont="1" applyFill="1" applyBorder="1" applyAlignment="1">
      <alignment horizontal="left" vertical="center" wrapText="1"/>
    </xf>
    <xf numFmtId="49" fontId="5" fillId="0" borderId="1" xfId="0" applyFont="1" applyFill="1" applyBorder="1" applyAlignment="1">
      <alignment horizontal="center" vertical="center" wrapText="1"/>
    </xf>
    <xf numFmtId="49" fontId="4" fillId="0" borderId="1" xfId="0" applyFont="1" applyFill="1" applyBorder="1" applyAlignment="1">
      <alignment horizontal="left" vertical="center" wrapText="1"/>
    </xf>
    <xf numFmtId="49" fontId="8" fillId="0" borderId="1" xfId="0" applyFont="1" applyFill="1" applyBorder="1" applyAlignment="1">
      <alignment vertical="top" wrapText="1"/>
    </xf>
    <xf numFmtId="49" fontId="5" fillId="11" borderId="1" xfId="0" applyFont="1" applyFill="1" applyBorder="1" applyAlignment="1">
      <alignment horizontal="center" vertical="center" wrapText="1"/>
    </xf>
    <xf numFmtId="49" fontId="4" fillId="13" borderId="1" xfId="0" applyFont="1" applyFill="1" applyBorder="1" applyAlignment="1">
      <alignment vertical="center" wrapText="1"/>
    </xf>
    <xf numFmtId="49" fontId="5" fillId="13" borderId="1" xfId="0" applyFont="1" applyFill="1" applyBorder="1" applyAlignment="1">
      <alignment vertical="center" wrapText="1"/>
    </xf>
    <xf numFmtId="49" fontId="28" fillId="6" borderId="1" xfId="0" applyFont="1" applyFill="1" applyBorder="1" applyAlignment="1">
      <alignment horizontal="center" vertical="center" wrapText="1"/>
    </xf>
    <xf numFmtId="49" fontId="31" fillId="15" borderId="1" xfId="0" applyFont="1" applyFill="1" applyBorder="1" applyAlignment="1">
      <alignment vertical="top" wrapText="1"/>
    </xf>
    <xf numFmtId="49" fontId="27" fillId="15" borderId="1" xfId="0" applyFont="1" applyFill="1" applyBorder="1" applyAlignment="1">
      <alignment horizontal="center" vertical="center" wrapText="1"/>
    </xf>
    <xf numFmtId="49" fontId="12" fillId="10" borderId="1" xfId="0" applyFont="1" applyFill="1" applyBorder="1" applyAlignment="1">
      <alignment vertical="center" wrapText="1"/>
    </xf>
    <xf numFmtId="49" fontId="8" fillId="13" borderId="1" xfId="0" applyFont="1" applyFill="1" applyBorder="1" applyAlignment="1">
      <alignment vertical="center" wrapText="1"/>
    </xf>
    <xf numFmtId="49" fontId="5" fillId="13" borderId="1" xfId="0" applyFont="1" applyFill="1" applyBorder="1" applyAlignment="1">
      <alignment horizontal="center" vertical="center"/>
    </xf>
    <xf numFmtId="49" fontId="6" fillId="15" borderId="1" xfId="0" applyFont="1" applyFill="1" applyBorder="1" applyAlignment="1">
      <alignment horizontal="center" vertical="center"/>
    </xf>
    <xf numFmtId="49" fontId="5" fillId="10" borderId="1" xfId="0" applyFont="1" applyFill="1" applyBorder="1" applyAlignment="1">
      <alignment vertical="center"/>
    </xf>
    <xf numFmtId="49" fontId="5" fillId="0" borderId="1" xfId="0" applyFont="1" applyBorder="1" applyAlignment="1">
      <alignment horizontal="center" vertical="center"/>
    </xf>
    <xf numFmtId="49" fontId="4" fillId="0" borderId="1" xfId="0" applyFont="1" applyBorder="1" applyAlignment="1">
      <alignment vertical="center"/>
    </xf>
    <xf numFmtId="49" fontId="9" fillId="0" borderId="1" xfId="0" applyFont="1" applyFill="1" applyBorder="1" applyAlignment="1">
      <alignment horizontal="left" vertical="top" wrapText="1"/>
    </xf>
    <xf numFmtId="49" fontId="9" fillId="5" borderId="8" xfId="0" applyFont="1" applyFill="1" applyBorder="1" applyAlignment="1">
      <alignment horizontal="center" vertical="center" wrapText="1"/>
    </xf>
    <xf numFmtId="0" fontId="7" fillId="0" borderId="1" xfId="0" applyNumberFormat="1" applyFont="1" applyFill="1" applyBorder="1" applyAlignment="1">
      <alignment vertical="top" wrapText="1"/>
    </xf>
    <xf numFmtId="49" fontId="16" fillId="12" borderId="10" xfId="0" applyFont="1" applyFill="1" applyBorder="1" applyAlignment="1">
      <alignment horizontal="center" vertical="top" wrapText="1"/>
    </xf>
    <xf numFmtId="0" fontId="5" fillId="10" borderId="8" xfId="0" applyNumberFormat="1" applyFont="1" applyFill="1" applyBorder="1" applyAlignment="1">
      <alignment horizontal="left" vertical="center" wrapText="1"/>
    </xf>
    <xf numFmtId="49" fontId="10" fillId="12" borderId="34" xfId="0" applyFont="1" applyFill="1" applyBorder="1" applyAlignment="1">
      <alignment horizontal="center" vertical="center" wrapText="1"/>
    </xf>
    <xf numFmtId="49" fontId="9" fillId="0" borderId="1" xfId="0" applyFont="1" applyFill="1" applyBorder="1" applyAlignment="1">
      <alignment horizontal="center" vertical="center"/>
    </xf>
    <xf numFmtId="49" fontId="12" fillId="7" borderId="1" xfId="0" applyNumberFormat="1" applyFont="1" applyFill="1" applyBorder="1" applyAlignment="1">
      <alignment horizontal="center" vertical="center" wrapText="1"/>
    </xf>
    <xf numFmtId="1" fontId="7" fillId="0" borderId="1" xfId="0" applyNumberFormat="1" applyFont="1" applyBorder="1" applyAlignment="1">
      <alignment horizontal="center" vertical="center"/>
    </xf>
    <xf numFmtId="1" fontId="4" fillId="0" borderId="25" xfId="0" applyNumberFormat="1" applyFont="1" applyBorder="1"/>
    <xf numFmtId="49" fontId="18" fillId="12" borderId="1" xfId="0" applyNumberFormat="1" applyFont="1" applyFill="1" applyBorder="1" applyAlignment="1">
      <alignment horizontal="center" vertical="top" wrapText="1"/>
    </xf>
    <xf numFmtId="0" fontId="4" fillId="0" borderId="20" xfId="0" applyNumberFormat="1" applyFont="1" applyBorder="1"/>
    <xf numFmtId="1" fontId="4" fillId="0" borderId="20" xfId="0" applyNumberFormat="1" applyFont="1" applyBorder="1"/>
    <xf numFmtId="49" fontId="25" fillId="16" borderId="0" xfId="0" applyFont="1" applyFill="1"/>
    <xf numFmtId="49" fontId="32" fillId="12" borderId="0" xfId="0" applyFont="1" applyFill="1"/>
    <xf numFmtId="0" fontId="5" fillId="0" borderId="0" xfId="0" applyNumberFormat="1" applyFont="1" applyAlignment="1">
      <alignment horizontal="left"/>
    </xf>
    <xf numFmtId="0" fontId="5" fillId="0" borderId="0" xfId="0" applyNumberFormat="1" applyFont="1" applyFill="1" applyBorder="1" applyAlignment="1">
      <alignment horizontal="left"/>
    </xf>
    <xf numFmtId="49" fontId="5" fillId="0" borderId="0" xfId="0" applyFont="1"/>
    <xf numFmtId="49" fontId="25" fillId="14" borderId="0" xfId="0" applyFont="1" applyFill="1" applyBorder="1"/>
    <xf numFmtId="0" fontId="0" fillId="0" borderId="0" xfId="0" applyNumberFormat="1" applyBorder="1" applyAlignment="1" applyProtection="1">
      <alignment horizontal="left"/>
    </xf>
    <xf numFmtId="49" fontId="0" fillId="0" borderId="1" xfId="0" applyFill="1" applyBorder="1" applyAlignment="1">
      <alignment horizontal="left"/>
    </xf>
    <xf numFmtId="49" fontId="4" fillId="0" borderId="0" xfId="0" applyFont="1" applyAlignment="1">
      <alignment horizontal="right"/>
    </xf>
    <xf numFmtId="49" fontId="0" fillId="0" borderId="0" xfId="0" applyFont="1" applyFill="1" applyBorder="1" applyAlignment="1">
      <alignment horizontal="right"/>
    </xf>
    <xf numFmtId="14" fontId="0" fillId="0" borderId="1" xfId="0" applyNumberFormat="1" applyBorder="1" applyAlignment="1">
      <alignment horizontal="left"/>
    </xf>
    <xf numFmtId="0" fontId="4" fillId="8" borderId="1" xfId="0" applyNumberFormat="1" applyFont="1" applyFill="1" applyBorder="1" applyAlignment="1">
      <alignment horizontal="center" vertical="center" wrapText="1"/>
    </xf>
    <xf numFmtId="0" fontId="4" fillId="8" borderId="5" xfId="0" applyNumberFormat="1" applyFont="1" applyFill="1" applyBorder="1" applyAlignment="1">
      <alignment horizontal="center" vertical="center" wrapText="1"/>
    </xf>
    <xf numFmtId="49" fontId="7" fillId="0" borderId="1" xfId="0" applyFont="1" applyFill="1" applyBorder="1" applyAlignment="1">
      <alignment vertical="top" wrapText="1" shrinkToFit="1"/>
    </xf>
    <xf numFmtId="49" fontId="9" fillId="2" borderId="16" xfId="0" applyFont="1" applyFill="1" applyBorder="1" applyAlignment="1">
      <alignment horizontal="center" vertical="center" wrapText="1"/>
    </xf>
    <xf numFmtId="49" fontId="9"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10" borderId="1" xfId="0" applyNumberFormat="1" applyFont="1" applyFill="1" applyBorder="1" applyAlignment="1">
      <alignment horizontal="center" vertical="center" wrapText="1"/>
    </xf>
    <xf numFmtId="49" fontId="25" fillId="17" borderId="0" xfId="0" applyFont="1" applyFill="1" applyBorder="1"/>
    <xf numFmtId="0" fontId="3" fillId="0" borderId="1" xfId="3" applyBorder="1"/>
    <xf numFmtId="1" fontId="4" fillId="8" borderId="5" xfId="0" applyNumberFormat="1" applyFont="1" applyFill="1" applyBorder="1" applyAlignment="1">
      <alignment horizontal="center" vertical="center" wrapText="1"/>
    </xf>
    <xf numFmtId="0" fontId="2" fillId="0" borderId="1" xfId="4" applyBorder="1"/>
    <xf numFmtId="0" fontId="2" fillId="0" borderId="1" xfId="4" applyBorder="1" applyAlignment="1">
      <alignment horizontal="left"/>
    </xf>
    <xf numFmtId="49" fontId="8" fillId="0" borderId="1" xfId="0" applyFont="1" applyFill="1" applyBorder="1" applyAlignment="1">
      <alignment horizontal="left" vertical="top" wrapText="1"/>
    </xf>
    <xf numFmtId="49" fontId="8" fillId="0" borderId="1" xfId="0" applyFont="1" applyBorder="1" applyAlignment="1">
      <alignment horizontal="left" vertical="center" wrapText="1"/>
    </xf>
    <xf numFmtId="49" fontId="29" fillId="0" borderId="1" xfId="0" applyFont="1" applyBorder="1" applyAlignment="1">
      <alignment horizontal="left" vertical="center" wrapText="1"/>
    </xf>
    <xf numFmtId="49" fontId="22" fillId="10" borderId="1" xfId="0" applyFont="1" applyFill="1" applyBorder="1" applyAlignment="1">
      <alignment horizontal="left" vertical="center" wrapText="1"/>
    </xf>
    <xf numFmtId="49" fontId="8" fillId="13" borderId="1" xfId="0" applyFont="1" applyFill="1" applyBorder="1" applyAlignment="1">
      <alignment horizontal="left" vertical="center" wrapText="1"/>
    </xf>
    <xf numFmtId="49" fontId="8" fillId="0" borderId="1" xfId="0" applyFont="1" applyFill="1" applyBorder="1" applyAlignment="1">
      <alignment vertical="top" wrapText="1" shrinkToFit="1"/>
    </xf>
    <xf numFmtId="49" fontId="5" fillId="2" borderId="5" xfId="0" applyFont="1" applyFill="1" applyBorder="1" applyAlignment="1">
      <alignment horizontal="center" vertical="center"/>
    </xf>
    <xf numFmtId="49" fontId="4" fillId="2" borderId="10" xfId="0" applyFont="1" applyFill="1" applyBorder="1" applyAlignment="1">
      <alignment vertical="top" wrapText="1"/>
    </xf>
    <xf numFmtId="49" fontId="5" fillId="4" borderId="5" xfId="0" applyFont="1" applyFill="1" applyBorder="1" applyAlignment="1">
      <alignment horizontal="center" vertical="center"/>
    </xf>
    <xf numFmtId="49" fontId="12" fillId="4" borderId="2" xfId="0" applyFont="1" applyFill="1" applyBorder="1" applyAlignment="1">
      <alignment horizontal="center" vertical="center"/>
    </xf>
    <xf numFmtId="0" fontId="33" fillId="0" borderId="1" xfId="4" applyFont="1" applyBorder="1" applyAlignment="1">
      <alignment horizontal="left"/>
    </xf>
    <xf numFmtId="49" fontId="34" fillId="0" borderId="1" xfId="5" applyBorder="1" applyAlignment="1">
      <alignment wrapText="1"/>
    </xf>
    <xf numFmtId="49" fontId="8" fillId="0" borderId="13" xfId="0" applyFont="1" applyBorder="1" applyAlignment="1">
      <alignment vertical="center" wrapText="1"/>
    </xf>
    <xf numFmtId="49" fontId="5" fillId="6" borderId="5" xfId="0" applyFont="1" applyFill="1" applyBorder="1" applyAlignment="1">
      <alignment horizontal="center" vertical="center"/>
    </xf>
    <xf numFmtId="49" fontId="5" fillId="6" borderId="2" xfId="0" applyFont="1" applyFill="1" applyBorder="1" applyAlignment="1">
      <alignment horizontal="center" vertical="center" wrapText="1"/>
    </xf>
    <xf numFmtId="49" fontId="35" fillId="12" borderId="5" xfId="0" applyFont="1" applyFill="1" applyBorder="1" applyAlignment="1">
      <alignment horizontal="center" vertical="center" wrapText="1"/>
    </xf>
    <xf numFmtId="49" fontId="5" fillId="6" borderId="2" xfId="0" applyFont="1" applyFill="1" applyBorder="1" applyAlignment="1">
      <alignment horizontal="center" vertical="center"/>
    </xf>
    <xf numFmtId="49" fontId="4" fillId="0" borderId="1" xfId="0" applyFont="1" applyFill="1" applyBorder="1" applyAlignment="1">
      <alignment vertical="center" wrapText="1"/>
    </xf>
    <xf numFmtId="49" fontId="4" fillId="0" borderId="1" xfId="0" applyFont="1" applyBorder="1" applyAlignment="1">
      <alignment wrapText="1"/>
    </xf>
    <xf numFmtId="49" fontId="5" fillId="0" borderId="1" xfId="0" applyFont="1" applyFill="1" applyBorder="1" applyAlignment="1">
      <alignment vertical="center" wrapText="1"/>
    </xf>
    <xf numFmtId="49" fontId="8" fillId="0" borderId="13" xfId="0" applyFont="1" applyFill="1" applyBorder="1" applyAlignment="1">
      <alignment horizontal="left" vertical="center" wrapText="1"/>
    </xf>
    <xf numFmtId="49" fontId="8" fillId="0" borderId="5" xfId="0" applyFont="1" applyFill="1" applyBorder="1" applyAlignment="1">
      <alignment vertical="top" wrapText="1"/>
    </xf>
    <xf numFmtId="49" fontId="4" fillId="0" borderId="13" xfId="0" applyFont="1" applyFill="1" applyBorder="1" applyAlignment="1">
      <alignment horizontal="left" vertical="center" wrapText="1"/>
    </xf>
    <xf numFmtId="49" fontId="8" fillId="0" borderId="13" xfId="0" applyFont="1" applyBorder="1" applyAlignment="1">
      <alignment horizontal="left" vertical="top" wrapText="1"/>
    </xf>
    <xf numFmtId="49" fontId="8" fillId="0" borderId="5" xfId="0" applyFont="1" applyBorder="1" applyAlignment="1">
      <alignment vertical="center" wrapText="1"/>
    </xf>
    <xf numFmtId="49" fontId="8" fillId="0" borderId="13" xfId="0" applyFont="1" applyBorder="1" applyAlignment="1">
      <alignment horizontal="left" vertical="center" wrapText="1"/>
    </xf>
    <xf numFmtId="49" fontId="5" fillId="0" borderId="13" xfId="0" applyFont="1" applyBorder="1" applyAlignment="1">
      <alignment horizontal="center" vertical="center" wrapText="1"/>
    </xf>
    <xf numFmtId="49" fontId="5" fillId="0" borderId="13" xfId="0" applyFont="1" applyBorder="1" applyAlignment="1">
      <alignment vertical="center" wrapText="1"/>
    </xf>
    <xf numFmtId="49" fontId="5" fillId="13" borderId="13" xfId="0" applyFont="1" applyFill="1" applyBorder="1" applyAlignment="1">
      <alignment horizontal="center" vertical="center" wrapText="1"/>
    </xf>
    <xf numFmtId="49" fontId="4" fillId="13" borderId="13" xfId="0" applyFont="1" applyFill="1" applyBorder="1" applyAlignment="1">
      <alignment vertical="center" wrapText="1"/>
    </xf>
    <xf numFmtId="49" fontId="8" fillId="13" borderId="13" xfId="0" applyFont="1" applyFill="1" applyBorder="1" applyAlignment="1">
      <alignment horizontal="left" vertical="center" wrapText="1"/>
    </xf>
    <xf numFmtId="49" fontId="8" fillId="13" borderId="13" xfId="0" applyFont="1" applyFill="1" applyBorder="1" applyAlignment="1">
      <alignment vertical="center" wrapText="1"/>
    </xf>
    <xf numFmtId="49" fontId="4" fillId="0" borderId="13" xfId="0" applyFont="1" applyBorder="1" applyAlignment="1">
      <alignment vertical="center" wrapText="1"/>
    </xf>
    <xf numFmtId="49" fontId="5" fillId="10" borderId="8" xfId="0" applyFont="1" applyFill="1" applyBorder="1" applyAlignment="1">
      <alignment vertical="center"/>
    </xf>
    <xf numFmtId="49" fontId="5" fillId="13" borderId="13" xfId="0" applyFont="1" applyFill="1" applyBorder="1" applyAlignment="1">
      <alignment vertical="center" wrapText="1"/>
    </xf>
    <xf numFmtId="49" fontId="4" fillId="0" borderId="1" xfId="0" applyFont="1" applyFill="1" applyBorder="1" applyAlignment="1">
      <alignment vertical="top" wrapText="1" shrinkToFit="1"/>
    </xf>
    <xf numFmtId="49" fontId="12" fillId="6" borderId="1" xfId="0" applyNumberFormat="1" applyFont="1" applyFill="1" applyBorder="1" applyAlignment="1">
      <alignment horizontal="center" vertical="center"/>
    </xf>
    <xf numFmtId="49" fontId="12" fillId="6" borderId="2" xfId="0" applyFont="1" applyFill="1" applyBorder="1" applyAlignment="1">
      <alignment horizontal="center" vertical="center"/>
    </xf>
    <xf numFmtId="0" fontId="8" fillId="0" borderId="0" xfId="0" applyNumberFormat="1" applyFont="1" applyBorder="1"/>
    <xf numFmtId="49" fontId="13" fillId="8" borderId="7" xfId="0" applyFont="1" applyFill="1" applyBorder="1" applyAlignment="1">
      <alignment wrapText="1"/>
    </xf>
    <xf numFmtId="164" fontId="9" fillId="8" borderId="1" xfId="0" applyNumberFormat="1" applyFont="1" applyFill="1" applyBorder="1" applyAlignment="1">
      <alignment horizontal="right" wrapText="1"/>
    </xf>
    <xf numFmtId="49" fontId="9" fillId="8" borderId="1" xfId="0" applyFont="1" applyFill="1" applyBorder="1" applyAlignment="1">
      <alignment horizontal="right"/>
    </xf>
    <xf numFmtId="49" fontId="9" fillId="8" borderId="7" xfId="0" applyFont="1" applyFill="1" applyBorder="1" applyAlignment="1">
      <alignment wrapText="1"/>
    </xf>
    <xf numFmtId="49" fontId="12" fillId="10" borderId="25" xfId="0" applyFont="1" applyFill="1" applyBorder="1" applyAlignment="1">
      <alignment horizontal="center"/>
    </xf>
    <xf numFmtId="0" fontId="8" fillId="0" borderId="0" xfId="0" applyNumberFormat="1" applyFont="1"/>
    <xf numFmtId="0" fontId="8" fillId="0" borderId="11" xfId="0" applyNumberFormat="1" applyFont="1" applyBorder="1" applyAlignment="1">
      <alignment wrapText="1"/>
    </xf>
    <xf numFmtId="0" fontId="8" fillId="0" borderId="32" xfId="0" applyNumberFormat="1" applyFont="1" applyBorder="1"/>
    <xf numFmtId="0" fontId="8" fillId="0" borderId="1" xfId="0" applyNumberFormat="1" applyFont="1" applyBorder="1" applyAlignment="1">
      <alignment wrapText="1"/>
    </xf>
    <xf numFmtId="0" fontId="4" fillId="0" borderId="1" xfId="0" applyNumberFormat="1" applyFont="1" applyFill="1" applyBorder="1" applyAlignment="1" applyProtection="1">
      <alignment horizontal="center" vertical="center" wrapText="1"/>
      <protection locked="0"/>
    </xf>
    <xf numFmtId="0" fontId="5" fillId="10" borderId="14" xfId="0" applyNumberFormat="1" applyFont="1" applyFill="1" applyBorder="1" applyAlignment="1">
      <alignment horizontal="center" vertical="center" wrapText="1"/>
    </xf>
    <xf numFmtId="0" fontId="5" fillId="10" borderId="8" xfId="0" applyNumberFormat="1" applyFont="1" applyFill="1" applyBorder="1" applyAlignment="1">
      <alignment horizontal="center" vertical="center" wrapText="1"/>
    </xf>
    <xf numFmtId="49" fontId="4" fillId="0" borderId="0" xfId="0" applyFont="1" applyFill="1" applyBorder="1" applyAlignment="1">
      <alignment wrapText="1"/>
    </xf>
    <xf numFmtId="49" fontId="4" fillId="0" borderId="0" xfId="0" applyFont="1" applyFill="1" applyBorder="1"/>
    <xf numFmtId="49" fontId="4" fillId="0" borderId="0" xfId="0" applyFont="1" applyFill="1"/>
    <xf numFmtId="49" fontId="9" fillId="8" borderId="1" xfId="0" applyFont="1" applyFill="1" applyBorder="1" applyAlignment="1">
      <alignment wrapText="1"/>
    </xf>
    <xf numFmtId="49" fontId="13" fillId="8" borderId="1" xfId="0" applyFont="1" applyFill="1" applyBorder="1" applyAlignment="1">
      <alignment wrapText="1"/>
    </xf>
    <xf numFmtId="0" fontId="4" fillId="0" borderId="1"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49" fontId="0" fillId="0" borderId="0" xfId="0" applyFill="1"/>
    <xf numFmtId="0" fontId="12" fillId="6" borderId="2" xfId="0" applyNumberFormat="1" applyFont="1" applyFill="1" applyBorder="1" applyAlignment="1">
      <alignment horizontal="center" vertical="center"/>
    </xf>
    <xf numFmtId="49" fontId="8" fillId="0" borderId="13" xfId="0" quotePrefix="1" applyNumberFormat="1" applyFont="1" applyBorder="1" applyAlignment="1">
      <alignment wrapText="1"/>
    </xf>
    <xf numFmtId="49" fontId="4" fillId="2" borderId="0" xfId="0" applyFont="1" applyFill="1" applyAlignment="1">
      <alignment wrapText="1"/>
    </xf>
    <xf numFmtId="49" fontId="5" fillId="2" borderId="1" xfId="0" applyFont="1" applyFill="1" applyBorder="1" applyAlignment="1">
      <alignment horizontal="center" vertical="center" wrapText="1"/>
    </xf>
    <xf numFmtId="49" fontId="4" fillId="2" borderId="0" xfId="0" applyFont="1" applyFill="1" applyBorder="1" applyAlignment="1">
      <alignment vertical="center" wrapText="1"/>
    </xf>
    <xf numFmtId="49" fontId="4" fillId="0" borderId="0" xfId="0" applyFont="1" applyAlignment="1">
      <alignment vertical="center" wrapText="1"/>
    </xf>
    <xf numFmtId="0" fontId="4" fillId="8" borderId="5" xfId="0" applyNumberFormat="1" applyFont="1" applyFill="1" applyBorder="1" applyAlignment="1">
      <alignment horizontal="left" vertical="center"/>
    </xf>
    <xf numFmtId="22" fontId="0" fillId="0" borderId="1" xfId="0" applyNumberFormat="1" applyFill="1" applyBorder="1"/>
    <xf numFmtId="49" fontId="9" fillId="8" borderId="4" xfId="0" applyFont="1" applyFill="1" applyBorder="1" applyAlignment="1" applyProtection="1">
      <alignment horizontal="right" wrapText="1"/>
      <protection locked="0"/>
    </xf>
    <xf numFmtId="49" fontId="9" fillId="8" borderId="39" xfId="0" applyFont="1" applyFill="1" applyBorder="1" applyAlignment="1" applyProtection="1">
      <alignment horizontal="right" wrapText="1"/>
      <protection locked="0"/>
    </xf>
    <xf numFmtId="49" fontId="9" fillId="8" borderId="1" xfId="0" applyFont="1" applyFill="1" applyBorder="1" applyAlignment="1" applyProtection="1">
      <alignment horizontal="right" wrapText="1"/>
      <protection locked="0"/>
    </xf>
    <xf numFmtId="49" fontId="9" fillId="8" borderId="3" xfId="0" applyFont="1" applyFill="1" applyBorder="1" applyAlignment="1" applyProtection="1">
      <alignment horizontal="right" wrapText="1"/>
      <protection locked="0"/>
    </xf>
    <xf numFmtId="164" fontId="9" fillId="8" borderId="1" xfId="0" applyNumberFormat="1" applyFont="1" applyFill="1" applyBorder="1" applyAlignment="1" applyProtection="1">
      <alignment horizontal="left" wrapText="1"/>
      <protection locked="0"/>
    </xf>
    <xf numFmtId="164" fontId="9" fillId="8" borderId="3" xfId="0" applyNumberFormat="1" applyFont="1" applyFill="1" applyBorder="1" applyAlignment="1" applyProtection="1">
      <alignment horizontal="right" wrapText="1"/>
      <protection locked="0"/>
    </xf>
    <xf numFmtId="49" fontId="13" fillId="8" borderId="1" xfId="0" applyFont="1" applyFill="1" applyBorder="1" applyAlignment="1" applyProtection="1">
      <alignment wrapText="1"/>
      <protection locked="0"/>
    </xf>
    <xf numFmtId="49" fontId="9" fillId="8" borderId="3" xfId="0" applyFont="1" applyFill="1" applyBorder="1" applyAlignment="1" applyProtection="1">
      <alignment horizontal="right"/>
      <protection locked="0"/>
    </xf>
    <xf numFmtId="164" fontId="9" fillId="8" borderId="41" xfId="0" applyNumberFormat="1" applyFont="1" applyFill="1" applyBorder="1" applyAlignment="1" applyProtection="1">
      <alignment horizontal="right" wrapText="1"/>
      <protection locked="0"/>
    </xf>
    <xf numFmtId="164" fontId="9" fillId="8" borderId="42" xfId="0" applyNumberFormat="1" applyFont="1" applyFill="1" applyBorder="1" applyAlignment="1" applyProtection="1">
      <alignment horizontal="right" wrapText="1"/>
      <protection locked="0"/>
    </xf>
    <xf numFmtId="0" fontId="4" fillId="0" borderId="14" xfId="0" applyNumberFormat="1" applyFont="1" applyFill="1" applyBorder="1" applyAlignment="1" applyProtection="1">
      <alignment horizontal="center" vertical="center" wrapText="1"/>
      <protection locked="0"/>
    </xf>
    <xf numFmtId="49" fontId="4" fillId="0" borderId="5" xfId="0" applyFont="1" applyBorder="1" applyAlignment="1" applyProtection="1">
      <alignment horizontal="left" vertical="center" wrapText="1"/>
      <protection locked="0"/>
    </xf>
    <xf numFmtId="49" fontId="4" fillId="0" borderId="1" xfId="0" applyFont="1" applyBorder="1" applyAlignment="1" applyProtection="1">
      <alignment horizontal="left" vertical="center" wrapText="1"/>
      <protection locked="0"/>
    </xf>
    <xf numFmtId="49" fontId="4" fillId="2" borderId="0" xfId="0" applyFont="1" applyFill="1" applyBorder="1" applyAlignment="1" applyProtection="1">
      <alignment wrapText="1"/>
      <protection locked="0"/>
    </xf>
    <xf numFmtId="0" fontId="4" fillId="0" borderId="5" xfId="0" applyNumberFormat="1" applyFont="1" applyFill="1" applyBorder="1" applyAlignment="1" applyProtection="1">
      <alignment horizontal="center" vertical="center" wrapText="1"/>
      <protection locked="0"/>
    </xf>
    <xf numFmtId="49" fontId="6" fillId="2" borderId="0" xfId="0" applyFont="1" applyFill="1" applyBorder="1" applyAlignment="1" applyProtection="1">
      <alignment horizontal="left" vertical="top" wrapText="1"/>
      <protection locked="0"/>
    </xf>
    <xf numFmtId="0" fontId="4" fillId="0" borderId="15" xfId="0" applyNumberFormat="1" applyFont="1" applyFill="1" applyBorder="1" applyAlignment="1" applyProtection="1">
      <alignment horizontal="center" vertical="center" wrapText="1"/>
      <protection locked="0"/>
    </xf>
    <xf numFmtId="0" fontId="4" fillId="2" borderId="0" xfId="0" applyNumberFormat="1" applyFont="1" applyFill="1" applyBorder="1" applyProtection="1">
      <protection locked="0"/>
    </xf>
    <xf numFmtId="0" fontId="4" fillId="0" borderId="5"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49" fontId="17" fillId="12" borderId="5" xfId="0" applyFont="1" applyFill="1" applyBorder="1" applyAlignment="1" applyProtection="1">
      <alignment horizontal="center" vertical="center" wrapText="1"/>
      <protection locked="0"/>
    </xf>
    <xf numFmtId="49" fontId="17" fillId="12" borderId="5" xfId="0" applyFont="1" applyFill="1" applyBorder="1" applyAlignment="1" applyProtection="1">
      <alignment horizontal="left" vertical="center" wrapText="1"/>
      <protection locked="0"/>
    </xf>
    <xf numFmtId="0" fontId="4" fillId="0" borderId="15" xfId="0" applyNumberFormat="1" applyFont="1" applyBorder="1" applyAlignment="1" applyProtection="1">
      <alignment horizontal="center" vertical="center" wrapText="1"/>
      <protection locked="0"/>
    </xf>
    <xf numFmtId="49" fontId="4" fillId="9" borderId="15" xfId="0" applyFont="1" applyFill="1" applyBorder="1" applyAlignment="1" applyProtection="1">
      <alignment horizontal="center" vertical="center" wrapText="1"/>
      <protection locked="0"/>
    </xf>
    <xf numFmtId="0" fontId="4" fillId="0" borderId="5" xfId="2" applyNumberFormat="1" applyFont="1" applyFill="1" applyBorder="1" applyAlignment="1" applyProtection="1">
      <alignment horizontal="left" vertical="center" wrapText="1"/>
      <protection locked="0"/>
    </xf>
    <xf numFmtId="0" fontId="4" fillId="0" borderId="1" xfId="2" applyNumberFormat="1" applyFont="1" applyFill="1" applyBorder="1" applyAlignment="1" applyProtection="1">
      <alignment horizontal="left" vertical="center" wrapText="1"/>
      <protection locked="0"/>
    </xf>
    <xf numFmtId="49" fontId="4" fillId="2" borderId="25" xfId="0" applyNumberFormat="1" applyFont="1" applyFill="1" applyBorder="1" applyAlignment="1" applyProtection="1">
      <alignment horizontal="center" vertical="center" wrapText="1"/>
      <protection locked="0"/>
    </xf>
    <xf numFmtId="0" fontId="4" fillId="2" borderId="25" xfId="0" applyNumberFormat="1" applyFont="1" applyFill="1" applyBorder="1" applyAlignment="1" applyProtection="1">
      <alignment horizontal="center" vertical="center" wrapText="1"/>
      <protection locked="0"/>
    </xf>
    <xf numFmtId="0" fontId="4" fillId="2" borderId="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49" fontId="4" fillId="0" borderId="0" xfId="0" applyFont="1" applyFill="1" applyBorder="1" applyAlignment="1" applyProtection="1">
      <alignment horizontal="center" vertical="center" wrapText="1"/>
      <protection locked="0"/>
    </xf>
    <xf numFmtId="49" fontId="9" fillId="8" borderId="12" xfId="0" applyFont="1" applyFill="1" applyBorder="1" applyAlignment="1" applyProtection="1">
      <alignment wrapText="1"/>
      <protection locked="0"/>
    </xf>
    <xf numFmtId="49" fontId="9" fillId="8" borderId="24" xfId="0" applyFont="1" applyFill="1" applyBorder="1" applyAlignment="1" applyProtection="1">
      <alignment horizontal="right" wrapText="1"/>
      <protection locked="0"/>
    </xf>
    <xf numFmtId="49" fontId="13" fillId="8" borderId="7" xfId="0" applyFont="1" applyFill="1" applyBorder="1" applyAlignment="1" applyProtection="1">
      <alignment wrapText="1"/>
      <protection locked="0"/>
    </xf>
    <xf numFmtId="49" fontId="9" fillId="8" borderId="7" xfId="0" applyFont="1" applyFill="1" applyBorder="1" applyAlignment="1" applyProtection="1">
      <alignment wrapText="1"/>
      <protection locked="0"/>
    </xf>
    <xf numFmtId="49" fontId="4" fillId="0" borderId="5" xfId="0" applyFont="1" applyFill="1" applyBorder="1" applyAlignment="1" applyProtection="1">
      <alignment horizontal="left" vertical="center" wrapText="1"/>
      <protection locked="0"/>
    </xf>
    <xf numFmtId="0" fontId="4" fillId="0" borderId="5" xfId="2" applyNumberFormat="1" applyFont="1" applyFill="1" applyBorder="1" applyAlignment="1" applyProtection="1">
      <alignment horizontal="center" vertical="center" wrapText="1"/>
      <protection locked="0"/>
    </xf>
    <xf numFmtId="49" fontId="4" fillId="0" borderId="5" xfId="0" applyFont="1" applyFill="1" applyBorder="1" applyAlignment="1" applyProtection="1">
      <alignment vertical="center" wrapText="1"/>
      <protection locked="0"/>
    </xf>
    <xf numFmtId="0" fontId="4" fillId="2" borderId="0" xfId="0" applyNumberFormat="1" applyFont="1" applyFill="1" applyBorder="1" applyAlignment="1" applyProtection="1">
      <alignment vertical="center" wrapText="1"/>
      <protection locked="0"/>
    </xf>
    <xf numFmtId="49" fontId="4" fillId="2" borderId="0" xfId="0" applyFont="1" applyFill="1" applyBorder="1" applyAlignment="1" applyProtection="1">
      <alignment vertical="center" wrapText="1"/>
      <protection locked="0"/>
    </xf>
    <xf numFmtId="49" fontId="4" fillId="2" borderId="0" xfId="0" applyFont="1" applyFill="1" applyBorder="1" applyAlignment="1" applyProtection="1">
      <alignment horizontal="center" vertical="center" wrapText="1"/>
      <protection locked="0"/>
    </xf>
    <xf numFmtId="49" fontId="4" fillId="2" borderId="0" xfId="0" applyFont="1" applyFill="1" applyBorder="1" applyProtection="1">
      <protection locked="0"/>
    </xf>
    <xf numFmtId="49" fontId="9" fillId="8" borderId="12" xfId="0" applyFont="1" applyFill="1" applyBorder="1" applyAlignment="1" applyProtection="1">
      <alignment horizontal="right" wrapText="1"/>
      <protection locked="0"/>
    </xf>
    <xf numFmtId="49" fontId="9" fillId="8" borderId="7" xfId="0" applyFont="1" applyFill="1" applyBorder="1" applyAlignment="1" applyProtection="1">
      <alignment horizontal="right" wrapText="1"/>
      <protection locked="0"/>
    </xf>
    <xf numFmtId="164" fontId="9" fillId="8" borderId="7" xfId="0" applyNumberFormat="1" applyFont="1" applyFill="1" applyBorder="1" applyAlignment="1" applyProtection="1">
      <alignment horizontal="right" wrapText="1"/>
      <protection locked="0"/>
    </xf>
    <xf numFmtId="49" fontId="10" fillId="12" borderId="8" xfId="0" applyFont="1" applyFill="1" applyBorder="1" applyAlignment="1" applyProtection="1">
      <alignment horizontal="center" vertical="center" wrapText="1"/>
      <protection locked="0"/>
    </xf>
    <xf numFmtId="49" fontId="16" fillId="12" borderId="8" xfId="0" applyFont="1" applyFill="1" applyBorder="1" applyAlignment="1" applyProtection="1">
      <alignment horizontal="center" vertical="top" wrapText="1"/>
      <protection locked="0"/>
    </xf>
    <xf numFmtId="0" fontId="5" fillId="10" borderId="10" xfId="0" applyNumberFormat="1" applyFont="1" applyFill="1" applyBorder="1" applyAlignment="1" applyProtection="1">
      <alignment horizontal="left" vertical="center" wrapText="1"/>
      <protection locked="0"/>
    </xf>
    <xf numFmtId="0" fontId="5" fillId="10" borderId="18" xfId="0" applyNumberFormat="1" applyFont="1" applyFill="1" applyBorder="1" applyAlignment="1" applyProtection="1">
      <alignment horizontal="left" vertical="center" wrapText="1"/>
      <protection locked="0"/>
    </xf>
    <xf numFmtId="49" fontId="4" fillId="0" borderId="1" xfId="0" applyFont="1" applyFill="1" applyBorder="1" applyAlignment="1" applyProtection="1">
      <alignment horizontal="left" vertical="center" wrapText="1"/>
      <protection locked="0"/>
    </xf>
    <xf numFmtId="0" fontId="4" fillId="0" borderId="0" xfId="0" applyNumberFormat="1" applyFont="1" applyFill="1" applyBorder="1" applyProtection="1">
      <protection locked="0"/>
    </xf>
    <xf numFmtId="49" fontId="4" fillId="0" borderId="0" xfId="0" applyFont="1" applyFill="1" applyBorder="1" applyAlignment="1" applyProtection="1">
      <alignment wrapText="1"/>
      <protection locked="0"/>
    </xf>
    <xf numFmtId="49" fontId="17" fillId="12" borderId="1" xfId="0" applyFont="1" applyFill="1" applyBorder="1" applyAlignment="1" applyProtection="1">
      <alignment horizontal="left" vertical="center" wrapText="1"/>
      <protection locked="0"/>
    </xf>
    <xf numFmtId="1" fontId="4" fillId="2" borderId="25" xfId="0" applyNumberFormat="1" applyFont="1" applyFill="1" applyBorder="1" applyAlignment="1" applyProtection="1">
      <alignment horizontal="center" vertical="center" wrapText="1"/>
      <protection locked="0"/>
    </xf>
    <xf numFmtId="0" fontId="24" fillId="0" borderId="0" xfId="0" applyNumberFormat="1" applyFont="1" applyFill="1" applyBorder="1" applyAlignment="1" applyProtection="1">
      <alignment horizontal="center" vertical="center"/>
      <protection locked="0"/>
    </xf>
    <xf numFmtId="49" fontId="13" fillId="8" borderId="2" xfId="0" applyFont="1" applyFill="1" applyBorder="1" applyAlignment="1">
      <alignment horizontal="left" wrapText="1"/>
    </xf>
    <xf numFmtId="49" fontId="13" fillId="8" borderId="1" xfId="0" applyFont="1" applyFill="1" applyBorder="1" applyAlignment="1">
      <alignment horizontal="left" wrapText="1"/>
    </xf>
    <xf numFmtId="49" fontId="9" fillId="8" borderId="6" xfId="0" applyFont="1" applyFill="1" applyBorder="1" applyAlignment="1">
      <alignment wrapText="1"/>
    </xf>
    <xf numFmtId="49" fontId="9" fillId="8" borderId="5" xfId="0" applyFont="1" applyFill="1" applyBorder="1" applyAlignment="1">
      <alignment wrapText="1"/>
    </xf>
    <xf numFmtId="0" fontId="5" fillId="10" borderId="0" xfId="0" applyNumberFormat="1" applyFont="1" applyFill="1" applyBorder="1" applyAlignment="1">
      <alignment horizontal="center" vertical="center" wrapText="1"/>
    </xf>
    <xf numFmtId="49" fontId="9" fillId="8" borderId="1" xfId="0" applyFont="1" applyFill="1" applyBorder="1" applyAlignment="1">
      <alignment wrapText="1"/>
    </xf>
    <xf numFmtId="49" fontId="13" fillId="8" borderId="2" xfId="0" applyFont="1" applyFill="1" applyBorder="1" applyAlignment="1">
      <alignment wrapText="1"/>
    </xf>
    <xf numFmtId="49" fontId="13" fillId="8" borderId="1" xfId="0" applyFont="1" applyFill="1" applyBorder="1" applyAlignment="1">
      <alignment wrapText="1"/>
    </xf>
    <xf numFmtId="49" fontId="9" fillId="8" borderId="2" xfId="0" applyFont="1" applyFill="1" applyBorder="1" applyAlignment="1">
      <alignment wrapText="1"/>
    </xf>
    <xf numFmtId="0" fontId="5" fillId="10" borderId="20" xfId="0" applyNumberFormat="1" applyFont="1" applyFill="1" applyBorder="1" applyAlignment="1">
      <alignment horizontal="center" vertical="center" wrapText="1"/>
    </xf>
    <xf numFmtId="0" fontId="5" fillId="10" borderId="26" xfId="0" applyNumberFormat="1" applyFont="1" applyFill="1" applyBorder="1" applyAlignment="1">
      <alignment horizontal="center" vertical="center" wrapText="1"/>
    </xf>
    <xf numFmtId="49" fontId="9" fillId="8" borderId="40" xfId="0" applyFont="1" applyFill="1" applyBorder="1" applyAlignment="1" applyProtection="1">
      <alignment wrapText="1"/>
      <protection locked="0"/>
    </xf>
    <xf numFmtId="49" fontId="9" fillId="8" borderId="41" xfId="0" applyFont="1" applyFill="1" applyBorder="1" applyAlignment="1" applyProtection="1">
      <alignment wrapText="1"/>
      <protection locked="0"/>
    </xf>
    <xf numFmtId="49" fontId="9" fillId="8" borderId="38" xfId="0" applyFont="1" applyFill="1" applyBorder="1" applyAlignment="1" applyProtection="1">
      <alignment wrapText="1"/>
      <protection locked="0"/>
    </xf>
    <xf numFmtId="49" fontId="9" fillId="8" borderId="4" xfId="0" applyFont="1" applyFill="1" applyBorder="1" applyAlignment="1" applyProtection="1">
      <alignment wrapText="1"/>
      <protection locked="0"/>
    </xf>
    <xf numFmtId="49" fontId="13" fillId="8" borderId="2" xfId="0" applyFont="1" applyFill="1" applyBorder="1" applyAlignment="1" applyProtection="1">
      <alignment wrapText="1"/>
      <protection locked="0"/>
    </xf>
    <xf numFmtId="49" fontId="13" fillId="8" borderId="1" xfId="0" applyFont="1" applyFill="1" applyBorder="1" applyAlignment="1" applyProtection="1">
      <alignment wrapText="1"/>
      <protection locked="0"/>
    </xf>
    <xf numFmtId="49" fontId="9" fillId="8" borderId="2" xfId="0" applyFont="1" applyFill="1" applyBorder="1" applyAlignment="1" applyProtection="1">
      <alignment wrapText="1"/>
      <protection locked="0"/>
    </xf>
    <xf numFmtId="49" fontId="9" fillId="8" borderId="1" xfId="0" applyFont="1" applyFill="1" applyBorder="1" applyAlignment="1" applyProtection="1">
      <alignment wrapText="1"/>
      <protection locked="0"/>
    </xf>
    <xf numFmtId="49" fontId="13" fillId="8" borderId="2" xfId="0" applyFont="1" applyFill="1" applyBorder="1" applyAlignment="1" applyProtection="1">
      <alignment horizontal="left" wrapText="1"/>
      <protection locked="0"/>
    </xf>
    <xf numFmtId="49" fontId="13" fillId="8" borderId="1" xfId="0" applyFont="1" applyFill="1" applyBorder="1" applyAlignment="1" applyProtection="1">
      <alignment horizontal="left" wrapText="1"/>
      <protection locked="0"/>
    </xf>
    <xf numFmtId="49" fontId="9" fillId="8" borderId="6" xfId="0" applyFont="1" applyFill="1" applyBorder="1" applyAlignment="1" applyProtection="1">
      <alignment wrapText="1"/>
      <protection locked="0"/>
    </xf>
    <xf numFmtId="49" fontId="9" fillId="8" borderId="5" xfId="0" applyFont="1" applyFill="1" applyBorder="1" applyAlignment="1" applyProtection="1">
      <alignment wrapText="1"/>
      <protection locked="0"/>
    </xf>
    <xf numFmtId="0" fontId="5" fillId="10" borderId="19" xfId="0" applyNumberFormat="1" applyFont="1" applyFill="1" applyBorder="1" applyAlignment="1">
      <alignment horizontal="center" vertical="center" wrapText="1"/>
    </xf>
    <xf numFmtId="49" fontId="9" fillId="8" borderId="43" xfId="0" applyFont="1" applyFill="1" applyBorder="1" applyAlignment="1" applyProtection="1">
      <alignment wrapText="1"/>
      <protection locked="0"/>
    </xf>
    <xf numFmtId="0" fontId="21" fillId="10" borderId="36" xfId="0" applyNumberFormat="1" applyFont="1" applyFill="1" applyBorder="1" applyAlignment="1">
      <alignment horizontal="center" vertical="center" wrapText="1"/>
    </xf>
    <xf numFmtId="0" fontId="21" fillId="10" borderId="35" xfId="0" applyNumberFormat="1" applyFont="1" applyFill="1" applyBorder="1" applyAlignment="1">
      <alignment horizontal="center" vertical="center" wrapText="1"/>
    </xf>
    <xf numFmtId="49" fontId="23" fillId="12" borderId="19" xfId="0" applyFont="1" applyFill="1" applyBorder="1" applyAlignment="1">
      <alignment horizontal="center" vertical="center"/>
    </xf>
    <xf numFmtId="49" fontId="23" fillId="12" borderId="20" xfId="0" applyFont="1" applyFill="1" applyBorder="1" applyAlignment="1">
      <alignment horizontal="center" vertical="center"/>
    </xf>
    <xf numFmtId="49" fontId="23" fillId="12" borderId="26" xfId="0" applyFont="1" applyFill="1" applyBorder="1" applyAlignment="1">
      <alignment horizontal="center" vertical="center"/>
    </xf>
    <xf numFmtId="49" fontId="12" fillId="5" borderId="28" xfId="0" applyFont="1" applyFill="1" applyBorder="1" applyAlignment="1">
      <alignment horizontal="center" wrapText="1"/>
    </xf>
    <xf numFmtId="49" fontId="12" fillId="5" borderId="29" xfId="0" applyFont="1" applyFill="1" applyBorder="1" applyAlignment="1">
      <alignment horizontal="center" wrapText="1"/>
    </xf>
    <xf numFmtId="0" fontId="12" fillId="10" borderId="6" xfId="0" applyNumberFormat="1" applyFont="1" applyFill="1" applyBorder="1" applyAlignment="1">
      <alignment horizontal="center" vertical="center" wrapText="1"/>
    </xf>
    <xf numFmtId="0" fontId="12" fillId="10" borderId="17" xfId="0" applyNumberFormat="1" applyFont="1" applyFill="1" applyBorder="1" applyAlignment="1">
      <alignment horizontal="center" vertical="center" wrapText="1"/>
    </xf>
    <xf numFmtId="0" fontId="5" fillId="10" borderId="27" xfId="0" applyNumberFormat="1" applyFont="1" applyFill="1" applyBorder="1" applyAlignment="1">
      <alignment horizontal="center" vertical="center" wrapText="1"/>
    </xf>
    <xf numFmtId="0" fontId="5" fillId="10" borderId="12" xfId="0" applyNumberFormat="1" applyFont="1" applyFill="1" applyBorder="1" applyAlignment="1">
      <alignment horizontal="center" vertical="center" wrapText="1"/>
    </xf>
    <xf numFmtId="0" fontId="5" fillId="10" borderId="15" xfId="0" applyNumberFormat="1" applyFont="1" applyFill="1" applyBorder="1" applyAlignment="1">
      <alignment horizontal="center" vertical="center" wrapText="1"/>
    </xf>
    <xf numFmtId="0" fontId="5" fillId="10" borderId="34" xfId="0" applyNumberFormat="1" applyFont="1" applyFill="1" applyBorder="1" applyAlignment="1" applyProtection="1">
      <alignment horizontal="left" vertical="center" wrapText="1"/>
    </xf>
    <xf numFmtId="49" fontId="4" fillId="0" borderId="1" xfId="0" applyFont="1" applyBorder="1" applyAlignment="1" applyProtection="1">
      <alignment vertical="center" wrapText="1"/>
    </xf>
    <xf numFmtId="49" fontId="4" fillId="0" borderId="1" xfId="0" applyFont="1" applyFill="1" applyBorder="1" applyAlignment="1" applyProtection="1">
      <alignment vertical="center" wrapText="1"/>
    </xf>
    <xf numFmtId="49" fontId="4" fillId="0" borderId="5" xfId="0" applyFont="1" applyBorder="1" applyAlignment="1" applyProtection="1">
      <alignment vertical="center" wrapText="1"/>
    </xf>
    <xf numFmtId="49" fontId="4" fillId="0" borderId="1" xfId="0" applyFont="1" applyBorder="1" applyAlignment="1" applyProtection="1">
      <alignment horizontal="left" vertical="top" wrapText="1"/>
    </xf>
    <xf numFmtId="49" fontId="7" fillId="0" borderId="1" xfId="0" applyFont="1" applyFill="1" applyBorder="1" applyAlignment="1" applyProtection="1">
      <alignment vertical="top" wrapText="1" shrinkToFit="1"/>
    </xf>
    <xf numFmtId="0" fontId="5" fillId="10" borderId="1" xfId="0" applyNumberFormat="1" applyFont="1" applyFill="1" applyBorder="1" applyAlignment="1" applyProtection="1">
      <alignment horizontal="left" vertical="center" wrapText="1"/>
    </xf>
    <xf numFmtId="49" fontId="4" fillId="0" borderId="34" xfId="0" applyFont="1" applyBorder="1" applyAlignment="1" applyProtection="1">
      <alignment horizontal="left" vertical="top" wrapText="1"/>
    </xf>
    <xf numFmtId="49" fontId="15" fillId="0" borderId="13" xfId="0" applyFont="1" applyFill="1" applyBorder="1" applyAlignment="1" applyProtection="1">
      <alignment vertical="top" wrapText="1" shrinkToFit="1"/>
    </xf>
    <xf numFmtId="49" fontId="9" fillId="2" borderId="25" xfId="0" applyFont="1" applyFill="1" applyBorder="1" applyAlignment="1" applyProtection="1">
      <alignment horizontal="right" vertical="center"/>
    </xf>
    <xf numFmtId="49" fontId="7" fillId="2" borderId="0" xfId="0" applyFont="1" applyFill="1" applyBorder="1" applyProtection="1"/>
    <xf numFmtId="49" fontId="7" fillId="0" borderId="1" xfId="0" applyFont="1" applyBorder="1" applyAlignment="1" applyProtection="1">
      <alignment horizontal="left" vertical="top" wrapText="1"/>
    </xf>
    <xf numFmtId="49" fontId="7" fillId="0" borderId="0" xfId="0" applyFont="1" applyBorder="1" applyAlignment="1" applyProtection="1">
      <alignment horizontal="left" vertical="top" wrapText="1"/>
    </xf>
    <xf numFmtId="49" fontId="9" fillId="0" borderId="1" xfId="0" applyFont="1" applyBorder="1" applyAlignment="1" applyProtection="1">
      <alignment horizontal="left" vertical="top" wrapText="1"/>
    </xf>
    <xf numFmtId="49" fontId="9" fillId="0" borderId="0" xfId="0" applyFont="1" applyBorder="1" applyAlignment="1" applyProtection="1">
      <alignment horizontal="left" vertical="top" wrapText="1"/>
    </xf>
    <xf numFmtId="49" fontId="9" fillId="0" borderId="5" xfId="0" applyFont="1" applyFill="1" applyBorder="1" applyAlignment="1" applyProtection="1">
      <alignment horizontal="left" vertical="top" wrapText="1"/>
    </xf>
    <xf numFmtId="49" fontId="9" fillId="0" borderId="0" xfId="0" applyFont="1" applyFill="1" applyBorder="1" applyAlignment="1" applyProtection="1">
      <alignment horizontal="left" vertical="top" wrapText="1"/>
    </xf>
    <xf numFmtId="49" fontId="4" fillId="0" borderId="0" xfId="0" applyFont="1" applyProtection="1">
      <protection locked="0"/>
    </xf>
    <xf numFmtId="49" fontId="20" fillId="12" borderId="1" xfId="0" applyNumberFormat="1" applyFont="1" applyFill="1" applyBorder="1" applyAlignment="1" applyProtection="1">
      <alignment horizontal="left" vertical="center" wrapText="1"/>
      <protection locked="0"/>
    </xf>
    <xf numFmtId="49" fontId="4" fillId="2" borderId="0" xfId="0" applyFont="1" applyFill="1" applyProtection="1">
      <protection locked="0"/>
    </xf>
    <xf numFmtId="49" fontId="4" fillId="0" borderId="0" xfId="0" applyFont="1" applyBorder="1" applyAlignment="1" applyProtection="1">
      <alignment horizontal="center" vertical="center" wrapText="1"/>
      <protection locked="0"/>
    </xf>
    <xf numFmtId="49" fontId="9" fillId="8" borderId="11" xfId="0" applyFont="1" applyFill="1" applyBorder="1" applyAlignment="1" applyProtection="1">
      <alignment horizontal="right" wrapText="1"/>
      <protection locked="0"/>
    </xf>
    <xf numFmtId="49" fontId="13" fillId="8" borderId="6" xfId="0" applyFont="1" applyFill="1" applyBorder="1" applyAlignment="1" applyProtection="1">
      <alignment wrapText="1"/>
      <protection locked="0"/>
    </xf>
    <xf numFmtId="49" fontId="9" fillId="8" borderId="6" xfId="0" applyFont="1" applyFill="1" applyBorder="1" applyAlignment="1" applyProtection="1">
      <alignment horizontal="right" wrapText="1"/>
      <protection locked="0"/>
    </xf>
    <xf numFmtId="49" fontId="13" fillId="8" borderId="5" xfId="0" applyFont="1" applyFill="1" applyBorder="1" applyAlignment="1" applyProtection="1">
      <alignment wrapText="1"/>
      <protection locked="0"/>
    </xf>
    <xf numFmtId="49" fontId="5" fillId="10" borderId="1" xfId="0" applyNumberFormat="1" applyFont="1" applyFill="1" applyBorder="1" applyAlignment="1" applyProtection="1">
      <alignment horizontal="center" vertical="center" wrapText="1"/>
      <protection locked="0"/>
    </xf>
  </cellXfs>
  <cellStyles count="7">
    <cellStyle name="Hyperlink" xfId="5" builtinId="8"/>
    <cellStyle name="Normal" xfId="0" builtinId="0"/>
    <cellStyle name="Normal 2" xfId="2"/>
    <cellStyle name="Normal 3" xfId="3"/>
    <cellStyle name="Normal 4" xfId="4"/>
    <cellStyle name="Normal 5" xfId="6"/>
    <cellStyle name="Percent" xfId="1" builtinId="5"/>
  </cellStyles>
  <dxfs count="63">
    <dxf>
      <fill>
        <patternFill>
          <bgColor theme="0" tint="-0.14996795556505021"/>
        </patternFill>
      </fill>
    </dxf>
    <dxf>
      <font>
        <b val="0"/>
        <i val="0"/>
      </font>
      <fill>
        <patternFill>
          <bgColor rgb="FFFFC000"/>
        </patternFill>
      </fill>
    </dxf>
    <dxf>
      <fill>
        <patternFill>
          <bgColor theme="0" tint="-0.14996795556505021"/>
        </patternFill>
      </fill>
    </dxf>
    <dxf>
      <fill>
        <patternFill>
          <bgColor theme="0" tint="-0.14996795556505021"/>
        </patternFill>
      </fill>
    </dxf>
    <dxf>
      <fill>
        <patternFill>
          <bgColor rgb="FFFFC000"/>
        </patternFill>
      </fill>
    </dxf>
    <dxf>
      <fill>
        <patternFill>
          <bgColor theme="0" tint="-0.14996795556505021"/>
        </patternFill>
      </fill>
    </dxf>
    <dxf>
      <font>
        <b/>
        <i val="0"/>
      </font>
      <fill>
        <patternFill>
          <bgColor rgb="FFFF0000"/>
        </patternFill>
      </fill>
    </dxf>
    <dxf>
      <font>
        <b val="0"/>
        <i val="0"/>
      </font>
      <fill>
        <patternFill>
          <bgColor rgb="FFFFC000"/>
        </patternFill>
      </fill>
    </dxf>
    <dxf>
      <font>
        <b val="0"/>
        <i val="0"/>
      </font>
      <fill>
        <patternFill>
          <bgColor rgb="FFFFC000"/>
        </patternFill>
      </fill>
    </dxf>
    <dxf>
      <font>
        <b val="0"/>
        <i val="0"/>
      </font>
      <fill>
        <patternFill>
          <bgColor theme="0" tint="-0.14996795556505021"/>
        </patternFill>
      </fill>
    </dxf>
    <dxf>
      <font>
        <b val="0"/>
        <i val="0"/>
      </font>
      <fill>
        <patternFill>
          <bgColor theme="0" tint="-0.14996795556505021"/>
        </patternFill>
      </fill>
    </dxf>
    <dxf>
      <fill>
        <patternFill>
          <bgColor theme="0" tint="-0.14996795556505021"/>
        </patternFill>
      </fill>
    </dxf>
    <dxf>
      <font>
        <b val="0"/>
        <i val="0"/>
      </font>
      <fill>
        <patternFill>
          <bgColor rgb="FFFF0000"/>
        </patternFill>
      </fill>
    </dxf>
    <dxf>
      <font>
        <b val="0"/>
        <i val="0"/>
      </font>
      <fill>
        <patternFill>
          <bgColor rgb="FFFFC000"/>
        </patternFill>
      </fill>
    </dxf>
    <dxf>
      <font>
        <b val="0"/>
        <i val="0"/>
      </font>
      <fill>
        <patternFill>
          <bgColor theme="0" tint="-0.14996795556505021"/>
        </patternFill>
      </fill>
    </dxf>
    <dxf>
      <fill>
        <patternFill>
          <bgColor theme="0" tint="-0.14996795556505021"/>
        </patternFill>
      </fill>
    </dxf>
    <dxf>
      <font>
        <b val="0"/>
        <i val="0"/>
      </font>
      <fill>
        <patternFill>
          <bgColor theme="0" tint="-0.14996795556505021"/>
        </patternFill>
      </fill>
    </dxf>
    <dxf>
      <fill>
        <patternFill>
          <bgColor theme="0" tint="-0.14996795556505021"/>
        </patternFill>
      </fill>
    </dxf>
    <dxf>
      <font>
        <b val="0"/>
        <i val="0"/>
      </font>
      <fill>
        <patternFill>
          <bgColor rgb="FFFFC000"/>
        </patternFill>
      </fill>
    </dxf>
    <dxf>
      <font>
        <b val="0"/>
        <i val="0"/>
      </font>
      <fill>
        <patternFill>
          <bgColor rgb="FFFFC000"/>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C000"/>
        </patternFill>
      </fill>
    </dxf>
    <dxf>
      <font>
        <b val="0"/>
        <i val="0"/>
      </font>
      <fill>
        <patternFill>
          <bgColor theme="0" tint="-0.14996795556505021"/>
        </patternFill>
      </fill>
    </dxf>
    <dxf>
      <fill>
        <patternFill>
          <bgColor theme="0" tint="-0.14996795556505021"/>
        </patternFill>
      </fill>
    </dxf>
    <dxf>
      <font>
        <b val="0"/>
        <i val="0"/>
      </font>
      <fill>
        <patternFill>
          <bgColor rgb="FFFFC000"/>
        </patternFill>
      </fill>
    </dxf>
    <dxf>
      <font>
        <b val="0"/>
        <i val="0"/>
      </font>
      <fill>
        <patternFill>
          <bgColor theme="0" tint="-0.14996795556505021"/>
        </patternFill>
      </fill>
    </dxf>
    <dxf>
      <fill>
        <patternFill>
          <bgColor theme="0" tint="-0.14996795556505021"/>
        </patternFill>
      </fill>
    </dxf>
    <dxf>
      <font>
        <b val="0"/>
        <i val="0"/>
      </font>
      <fill>
        <patternFill>
          <bgColor rgb="FFFF0000"/>
        </patternFill>
      </fill>
    </dxf>
    <dxf>
      <font>
        <b val="0"/>
        <i val="0"/>
      </font>
      <fill>
        <patternFill>
          <bgColor rgb="FFFFC000"/>
        </patternFill>
      </fill>
    </dxf>
    <dxf>
      <font>
        <b val="0"/>
        <i val="0"/>
      </font>
      <fill>
        <patternFill>
          <bgColor rgb="FFFFC000"/>
        </patternFill>
      </fill>
    </dxf>
    <dxf>
      <fill>
        <patternFill>
          <bgColor theme="0" tint="-0.14996795556505021"/>
        </patternFill>
      </fill>
    </dxf>
    <dxf>
      <font>
        <b val="0"/>
        <i val="0"/>
      </font>
      <fill>
        <patternFill>
          <bgColor rgb="FFFF0000"/>
        </patternFill>
      </fill>
    </dxf>
    <dxf>
      <font>
        <b val="0"/>
        <i val="0"/>
      </font>
      <fill>
        <patternFill>
          <bgColor theme="0" tint="-0.14996795556505021"/>
        </patternFill>
      </fill>
    </dxf>
    <dxf>
      <fill>
        <patternFill>
          <bgColor theme="0" tint="-0.14996795556505021"/>
        </patternFill>
      </fill>
    </dxf>
    <dxf>
      <font>
        <b val="0"/>
        <i val="0"/>
      </font>
      <fill>
        <patternFill>
          <bgColor rgb="FFFF0000"/>
        </patternFill>
      </fill>
    </dxf>
    <dxf>
      <font>
        <b val="0"/>
        <i val="0"/>
      </font>
      <fill>
        <patternFill>
          <bgColor theme="0" tint="-0.14996795556505021"/>
        </patternFill>
      </fill>
    </dxf>
  </dxfs>
  <tableStyles count="0" defaultTableStyle="TableStyleMedium9" defaultPivotStyle="PivotStyleLight16"/>
  <colors>
    <mruColors>
      <color rgb="FFFFCC00"/>
      <color rgb="FF69A12B"/>
      <color rgb="FFFFFFCC"/>
      <color rgb="FFFFCC66"/>
      <color rgb="FFFF9900"/>
      <color rgb="FFFFFF99"/>
      <color rgb="FF99CCFF"/>
      <color rgb="FF84BDE4"/>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38100</xdr:rowOff>
    </xdr:from>
    <xdr:to>
      <xdr:col>1</xdr:col>
      <xdr:colOff>514349</xdr:colOff>
      <xdr:row>1</xdr:row>
      <xdr:rowOff>28575</xdr:rowOff>
    </xdr:to>
    <xdr:pic>
      <xdr:nvPicPr>
        <xdr:cNvPr id="2" name="Picture 1" descr="DEO logo for press release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33375" y="38100"/>
          <a:ext cx="619124" cy="438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495299</xdr:colOff>
      <xdr:row>0</xdr:row>
      <xdr:rowOff>438150</xdr:rowOff>
    </xdr:to>
    <xdr:pic>
      <xdr:nvPicPr>
        <xdr:cNvPr id="2" name="Picture 1" descr="DEO logo for press releases">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14325" y="0"/>
          <a:ext cx="619124" cy="438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0</xdr:row>
      <xdr:rowOff>0</xdr:rowOff>
    </xdr:from>
    <xdr:to>
      <xdr:col>1</xdr:col>
      <xdr:colOff>485774</xdr:colOff>
      <xdr:row>1</xdr:row>
      <xdr:rowOff>0</xdr:rowOff>
    </xdr:to>
    <xdr:pic>
      <xdr:nvPicPr>
        <xdr:cNvPr id="2" name="Picture 1" descr="DEO logo for press releases">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304800" y="0"/>
          <a:ext cx="619124" cy="438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495299</xdr:colOff>
      <xdr:row>0</xdr:row>
      <xdr:rowOff>438150</xdr:rowOff>
    </xdr:to>
    <xdr:pic>
      <xdr:nvPicPr>
        <xdr:cNvPr id="7" name="Picture 6" descr="DEO logo for press releases">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1" cstate="print"/>
        <a:srcRect/>
        <a:stretch>
          <a:fillRect/>
        </a:stretch>
      </xdr:blipFill>
      <xdr:spPr bwMode="auto">
        <a:xfrm>
          <a:off x="314325" y="0"/>
          <a:ext cx="619124" cy="438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333375</xdr:colOff>
      <xdr:row>0</xdr:row>
      <xdr:rowOff>38100</xdr:rowOff>
    </xdr:from>
    <xdr:to>
      <xdr:col>1</xdr:col>
      <xdr:colOff>514349</xdr:colOff>
      <xdr:row>2</xdr:row>
      <xdr:rowOff>152400</xdr:rowOff>
    </xdr:to>
    <xdr:pic>
      <xdr:nvPicPr>
        <xdr:cNvPr id="2" name="Picture 1" descr="DEO logo for press releases">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333375" y="38100"/>
          <a:ext cx="619124" cy="4381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38100</xdr:rowOff>
    </xdr:from>
    <xdr:to>
      <xdr:col>1</xdr:col>
      <xdr:colOff>514349</xdr:colOff>
      <xdr:row>2</xdr:row>
      <xdr:rowOff>152400</xdr:rowOff>
    </xdr:to>
    <xdr:pic>
      <xdr:nvPicPr>
        <xdr:cNvPr id="2" name="Picture 1" descr="DEO logo for press releases">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33375" y="38100"/>
          <a:ext cx="619124"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data.fldoe.org/workforce/contacts/default.cfm?action=showList&amp;ListID=62"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AW66"/>
  <sheetViews>
    <sheetView showGridLines="0" zoomScaleNormal="100" workbookViewId="0">
      <selection activeCell="B9" sqref="B9"/>
    </sheetView>
  </sheetViews>
  <sheetFormatPr defaultColWidth="9.21875" defaultRowHeight="13.2" x14ac:dyDescent="0.25"/>
  <cols>
    <col min="1" max="1" width="6.5546875" style="19" customWidth="1"/>
    <col min="2" max="2" width="53.44140625" style="5" customWidth="1"/>
    <col min="3" max="3" width="31.21875" style="2" customWidth="1"/>
    <col min="4" max="4" width="20.5546875" style="2" customWidth="1"/>
    <col min="5" max="14" width="9.77734375" style="35" customWidth="1"/>
    <col min="15" max="15" width="40.44140625" style="38" customWidth="1"/>
    <col min="16" max="16" width="39.77734375" style="11" customWidth="1"/>
    <col min="17" max="17" width="39.21875" style="11" customWidth="1"/>
    <col min="18" max="48" width="9.21875" style="11"/>
    <col min="49" max="16384" width="9.21875" style="2"/>
  </cols>
  <sheetData>
    <row r="1" spans="1:49" ht="35.25" customHeight="1" x14ac:dyDescent="0.25">
      <c r="A1" s="376" t="s">
        <v>395</v>
      </c>
      <c r="B1" s="376"/>
      <c r="C1" s="376"/>
      <c r="D1" s="376"/>
      <c r="E1" s="244" t="str">
        <f>IF(E2="","",1)</f>
        <v/>
      </c>
      <c r="F1" s="244" t="str">
        <f>IF(F2="","",E1 + 1)</f>
        <v/>
      </c>
      <c r="G1" s="244" t="str">
        <f t="shared" ref="G1:N1" si="0">IF(G2="","",F1 + 1)</f>
        <v/>
      </c>
      <c r="H1" s="244" t="str">
        <f t="shared" si="0"/>
        <v/>
      </c>
      <c r="I1" s="244" t="str">
        <f t="shared" si="0"/>
        <v/>
      </c>
      <c r="J1" s="244" t="str">
        <f t="shared" si="0"/>
        <v/>
      </c>
      <c r="K1" s="244" t="str">
        <f t="shared" si="0"/>
        <v/>
      </c>
      <c r="L1" s="244" t="str">
        <f t="shared" si="0"/>
        <v/>
      </c>
      <c r="M1" s="244" t="str">
        <f t="shared" si="0"/>
        <v/>
      </c>
      <c r="N1" s="244" t="str">
        <f t="shared" si="0"/>
        <v/>
      </c>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9" s="3" customFormat="1" ht="12.75" customHeight="1" x14ac:dyDescent="0.25">
      <c r="A2" s="377" t="s">
        <v>225</v>
      </c>
      <c r="B2" s="377"/>
      <c r="C2" s="304"/>
      <c r="D2" s="64" t="s">
        <v>1</v>
      </c>
      <c r="E2" s="239" t="str">
        <f>IF(ISBLANK(Sample!B120),"",(Sample!B120))</f>
        <v/>
      </c>
      <c r="F2" s="239" t="str">
        <f>IF(ISBLANK(Sample!C120),"",(Sample!C120))</f>
        <v/>
      </c>
      <c r="G2" s="239" t="str">
        <f>IF(ISBLANK(Sample!D120),"",(Sample!D120))</f>
        <v/>
      </c>
      <c r="H2" s="239" t="str">
        <f>IF(ISBLANK(Sample!E120),"",(Sample!E120))</f>
        <v/>
      </c>
      <c r="I2" s="239" t="str">
        <f>IF(ISBLANK(Sample!F120),"",(Sample!F120))</f>
        <v/>
      </c>
      <c r="J2" s="239" t="str">
        <f>IF(ISBLANK(Sample!G120),"",(Sample!G120))</f>
        <v/>
      </c>
      <c r="K2" s="239" t="str">
        <f>IF(ISBLANK(Sample!H120),"",(Sample!H120))</f>
        <v/>
      </c>
      <c r="L2" s="239" t="str">
        <f>IF(ISBLANK(Sample!I120),"",(Sample!I120))</f>
        <v/>
      </c>
      <c r="M2" s="239" t="str">
        <f>IF(ISBLANK(Sample!J120),"",(Sample!J120))</f>
        <v/>
      </c>
      <c r="N2" s="239" t="str">
        <f>IF(ISBLANK(Sample!K120),"",(Sample!K120))</f>
        <v/>
      </c>
      <c r="O2" s="3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1"/>
    </row>
    <row r="3" spans="1:49" s="3" customFormat="1" ht="12.75" customHeight="1" x14ac:dyDescent="0.25">
      <c r="A3" s="378" t="s">
        <v>57</v>
      </c>
      <c r="B3" s="379"/>
      <c r="C3" s="289"/>
      <c r="D3" s="64" t="s">
        <v>2</v>
      </c>
      <c r="E3" s="239" t="str">
        <f>IF(ISBLANK(Sample!B119),"",(Sample!B119))</f>
        <v/>
      </c>
      <c r="F3" s="239" t="str">
        <f>IF(ISBLANK(Sample!C119),"",(Sample!C119))</f>
        <v/>
      </c>
      <c r="G3" s="239" t="str">
        <f>IF(ISBLANK(Sample!D119),"",(Sample!D119))</f>
        <v/>
      </c>
      <c r="H3" s="239" t="str">
        <f>IF(ISBLANK(Sample!E119),"",(Sample!E119))</f>
        <v/>
      </c>
      <c r="I3" s="239" t="str">
        <f>IF(ISBLANK(Sample!F119),"",(Sample!F119))</f>
        <v/>
      </c>
      <c r="J3" s="239" t="str">
        <f>IF(ISBLANK(Sample!G119),"",(Sample!G119))</f>
        <v/>
      </c>
      <c r="K3" s="239" t="str">
        <f>IF(ISBLANK(Sample!H119),"",(Sample!H119))</f>
        <v/>
      </c>
      <c r="L3" s="239" t="str">
        <f>IF(ISBLANK(Sample!I119),"",(Sample!I119))</f>
        <v/>
      </c>
      <c r="M3" s="239" t="str">
        <f>IF(ISBLANK(Sample!J119),"",(Sample!J119))</f>
        <v/>
      </c>
      <c r="N3" s="239" t="str">
        <f>IF(ISBLANK(Sample!K119),"",(Sample!K119))</f>
        <v/>
      </c>
      <c r="O3" s="3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1"/>
    </row>
    <row r="4" spans="1:49" s="3" customFormat="1" ht="12.75" customHeight="1" x14ac:dyDescent="0.25">
      <c r="A4" s="380" t="s">
        <v>92</v>
      </c>
      <c r="B4" s="377"/>
      <c r="C4" s="151" t="s">
        <v>93</v>
      </c>
      <c r="D4" s="290" t="s">
        <v>41</v>
      </c>
      <c r="E4" s="247" t="str">
        <f>IF(ISBLANK(Sample!B118),"",(Sample!B118))</f>
        <v/>
      </c>
      <c r="F4" s="247" t="str">
        <f>IF(ISBLANK(Sample!C118),"",(Sample!C118))</f>
        <v/>
      </c>
      <c r="G4" s="247" t="str">
        <f>IF(ISBLANK(Sample!D118),"",(Sample!D118))</f>
        <v/>
      </c>
      <c r="H4" s="247" t="str">
        <f>IF(ISBLANK(Sample!E118),"",(Sample!E118))</f>
        <v/>
      </c>
      <c r="I4" s="247" t="str">
        <f>IF(ISBLANK(Sample!F118),"",(Sample!F118))</f>
        <v/>
      </c>
      <c r="J4" s="247" t="str">
        <f>IF(ISBLANK(Sample!G118),"",(Sample!G118))</f>
        <v/>
      </c>
      <c r="K4" s="247" t="str">
        <f>IF(ISBLANK(Sample!H118),"",(Sample!H118))</f>
        <v/>
      </c>
      <c r="L4" s="247" t="str">
        <f>IF(ISBLANK(Sample!I118),"",(Sample!I118))</f>
        <v/>
      </c>
      <c r="M4" s="247" t="str">
        <f>IF(ISBLANK(Sample!J118),"",(Sample!J118))</f>
        <v/>
      </c>
      <c r="N4" s="247" t="str">
        <f>IF(ISBLANK(Sample!K118),"",(Sample!K118))</f>
        <v/>
      </c>
      <c r="O4" s="34"/>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1"/>
    </row>
    <row r="5" spans="1:49" s="3" customFormat="1" ht="12.75" customHeight="1" x14ac:dyDescent="0.25">
      <c r="A5" s="372" t="s">
        <v>57</v>
      </c>
      <c r="B5" s="373"/>
      <c r="C5" s="305" t="s">
        <v>57</v>
      </c>
      <c r="D5" s="291" t="s">
        <v>316</v>
      </c>
      <c r="E5" s="239" t="str">
        <f>IF(ISBLANK(Sample!B117),"",(Sample!B117))</f>
        <v/>
      </c>
      <c r="F5" s="239" t="str">
        <f>IF(ISBLANK(Sample!C117),"",(Sample!C117))</f>
        <v/>
      </c>
      <c r="G5" s="239" t="str">
        <f>IF(ISBLANK(Sample!D117),"",(Sample!D117))</f>
        <v/>
      </c>
      <c r="H5" s="239" t="str">
        <f>IF(ISBLANK(Sample!E117),"",(Sample!E117))</f>
        <v/>
      </c>
      <c r="I5" s="239" t="str">
        <f>IF(ISBLANK(Sample!F117),"",(Sample!F117))</f>
        <v/>
      </c>
      <c r="J5" s="239" t="str">
        <f>IF(ISBLANK(Sample!G117),"",(Sample!G117))</f>
        <v/>
      </c>
      <c r="K5" s="239" t="str">
        <f>IF(ISBLANK(Sample!H117),"",(Sample!H117))</f>
        <v/>
      </c>
      <c r="L5" s="239" t="str">
        <f>IF(ISBLANK(Sample!I117),"",(Sample!I117))</f>
        <v/>
      </c>
      <c r="M5" s="239" t="str">
        <f>IF(ISBLANK(Sample!J117),"",(Sample!J117))</f>
        <v/>
      </c>
      <c r="N5" s="239" t="str">
        <f>IF(ISBLANK(Sample!K117),"",(Sample!K117))</f>
        <v/>
      </c>
      <c r="O5" s="34"/>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1"/>
    </row>
    <row r="6" spans="1:49" s="3" customFormat="1" x14ac:dyDescent="0.25">
      <c r="A6" s="374" t="s">
        <v>58</v>
      </c>
      <c r="B6" s="375"/>
      <c r="C6" s="292"/>
      <c r="D6" s="290" t="s">
        <v>47</v>
      </c>
      <c r="E6" s="42"/>
      <c r="F6" s="42"/>
      <c r="G6" s="42"/>
      <c r="H6" s="42"/>
      <c r="I6" s="42"/>
      <c r="J6" s="42"/>
      <c r="K6" s="42"/>
      <c r="L6" s="42"/>
      <c r="M6" s="42"/>
      <c r="N6" s="42"/>
      <c r="O6" s="34"/>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1"/>
    </row>
    <row r="7" spans="1:49" s="15" customFormat="1" ht="15.6" x14ac:dyDescent="0.25">
      <c r="A7" s="157"/>
      <c r="B7" s="217" t="s">
        <v>39</v>
      </c>
      <c r="C7" s="218" t="s">
        <v>88</v>
      </c>
      <c r="D7" s="218" t="s">
        <v>91</v>
      </c>
      <c r="E7" s="50" t="s">
        <v>53</v>
      </c>
      <c r="F7" s="50" t="s">
        <v>53</v>
      </c>
      <c r="G7" s="50" t="s">
        <v>53</v>
      </c>
      <c r="H7" s="50" t="s">
        <v>53</v>
      </c>
      <c r="I7" s="50" t="s">
        <v>53</v>
      </c>
      <c r="J7" s="50" t="s">
        <v>53</v>
      </c>
      <c r="K7" s="50" t="s">
        <v>53</v>
      </c>
      <c r="L7" s="50" t="s">
        <v>53</v>
      </c>
      <c r="M7" s="50" t="s">
        <v>53</v>
      </c>
      <c r="N7" s="50" t="s">
        <v>53</v>
      </c>
      <c r="O7" s="39" t="s">
        <v>64</v>
      </c>
      <c r="P7" s="39" t="s">
        <v>297</v>
      </c>
      <c r="Q7" s="39" t="s">
        <v>63</v>
      </c>
    </row>
    <row r="8" spans="1:49" ht="26.4" x14ac:dyDescent="0.25">
      <c r="A8" s="4">
        <v>1</v>
      </c>
      <c r="B8" s="202" t="s">
        <v>138</v>
      </c>
      <c r="C8" s="155" t="s">
        <v>319</v>
      </c>
      <c r="D8" s="202" t="s">
        <v>317</v>
      </c>
      <c r="E8" s="36" t="str">
        <f>IF(E$2="","x",IF(OR(Sample!B123="yes",Sample!B124="yes"),"y","n"))</f>
        <v>x</v>
      </c>
      <c r="F8" s="36" t="str">
        <f>IF(F$2="","x",IF(OR(Sample!C123="yes",Sample!C124="yes"),"y","n"))</f>
        <v>x</v>
      </c>
      <c r="G8" s="36" t="str">
        <f>IF(G$2="","x",IF(OR(Sample!D123="yes",Sample!D124="yes"),"y","n"))</f>
        <v>x</v>
      </c>
      <c r="H8" s="36" t="str">
        <f>IF(H$2="","x",IF(OR(Sample!E123="yes",Sample!E124="yes"),"y","n"))</f>
        <v>x</v>
      </c>
      <c r="I8" s="36" t="str">
        <f>IF(I$2="","x",IF(OR(Sample!F123="yes",Sample!F124="yes"),"y","n"))</f>
        <v>x</v>
      </c>
      <c r="J8" s="36" t="str">
        <f>IF(J$2="","x",IF(OR(Sample!G123="yes",Sample!G124="yes"),"y","n"))</f>
        <v>x</v>
      </c>
      <c r="K8" s="36" t="str">
        <f>IF(K$2="","x",IF(OR(Sample!H123="yes",Sample!H124="yes"),"y","n"))</f>
        <v>x</v>
      </c>
      <c r="L8" s="36" t="str">
        <f>IF(L$2="","x",IF(OR(Sample!I123="yes",Sample!I124="yes"),"y","n"))</f>
        <v>x</v>
      </c>
      <c r="M8" s="36" t="str">
        <f>IF(M$2="","x",IF(OR(Sample!J123="yes",Sample!J124="yes"),"y","n"))</f>
        <v>x</v>
      </c>
      <c r="N8" s="36" t="str">
        <f>IF(N$2="","x",IF(OR(Sample!K123="yes",Sample!K124="yes"),"y","n"))</f>
        <v>x</v>
      </c>
      <c r="O8" s="306"/>
      <c r="P8" s="306"/>
      <c r="Q8" s="306"/>
      <c r="R8" s="7"/>
      <c r="S8" s="7"/>
      <c r="T8" s="7"/>
      <c r="U8" s="7"/>
      <c r="V8" s="7"/>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49" ht="26.4" x14ac:dyDescent="0.25">
      <c r="A9" s="4">
        <v>2</v>
      </c>
      <c r="B9" s="155" t="s">
        <v>139</v>
      </c>
      <c r="C9" s="155" t="s">
        <v>319</v>
      </c>
      <c r="D9" s="202" t="s">
        <v>317</v>
      </c>
      <c r="E9" s="36" t="str">
        <f>IF(E$2="","x",IF(Sample!B122="yes","y","n"))</f>
        <v>x</v>
      </c>
      <c r="F9" s="36" t="str">
        <f>IF(F$2="","x",IF(Sample!C122="yes","y","n"))</f>
        <v>x</v>
      </c>
      <c r="G9" s="36" t="str">
        <f>IF(G$2="","x",IF(Sample!D122="yes","y","n"))</f>
        <v>x</v>
      </c>
      <c r="H9" s="36" t="str">
        <f>IF(H$2="","x",IF(Sample!E122="yes","y","n"))</f>
        <v>x</v>
      </c>
      <c r="I9" s="36" t="str">
        <f>IF(I$2="","x",IF(Sample!F122="yes","y","n"))</f>
        <v>x</v>
      </c>
      <c r="J9" s="36" t="str">
        <f>IF(J$2="","x",IF(Sample!G122="yes","y","n"))</f>
        <v>x</v>
      </c>
      <c r="K9" s="36" t="str">
        <f>IF(K$2="","x",IF(Sample!H122="yes","y","n"))</f>
        <v>x</v>
      </c>
      <c r="L9" s="36" t="str">
        <f>IF(L$2="","x",IF(Sample!I122="yes","y","n"))</f>
        <v>x</v>
      </c>
      <c r="M9" s="36" t="str">
        <f>IF(M$2="","x",IF(Sample!J122="yes","y","n"))</f>
        <v>x</v>
      </c>
      <c r="N9" s="36" t="str">
        <f>IF(N$2="","x",IF(Sample!K122="yes","y","n"))</f>
        <v>x</v>
      </c>
      <c r="O9" s="306"/>
      <c r="P9" s="306"/>
      <c r="Q9" s="306"/>
      <c r="R9" s="7"/>
      <c r="S9" s="7"/>
      <c r="T9" s="7"/>
      <c r="U9" s="7"/>
      <c r="V9" s="7"/>
      <c r="W9" s="12"/>
      <c r="X9" s="12"/>
      <c r="Y9" s="12"/>
      <c r="Z9" s="12"/>
      <c r="AA9" s="12"/>
      <c r="AB9" s="12"/>
      <c r="AC9" s="12"/>
      <c r="AD9" s="12"/>
      <c r="AE9" s="12"/>
      <c r="AF9" s="12"/>
      <c r="AG9" s="12"/>
      <c r="AH9" s="12"/>
      <c r="AI9" s="12"/>
      <c r="AJ9" s="12"/>
      <c r="AK9" s="12"/>
      <c r="AL9" s="12"/>
      <c r="AM9" s="12"/>
      <c r="AN9" s="12"/>
      <c r="AO9" s="12"/>
      <c r="AP9" s="12"/>
      <c r="AQ9" s="12"/>
      <c r="AR9" s="12"/>
      <c r="AS9" s="12"/>
      <c r="AT9" s="12"/>
      <c r="AU9" s="12"/>
    </row>
    <row r="10" spans="1:49" s="11" customFormat="1" ht="39.6" x14ac:dyDescent="0.25">
      <c r="A10" s="4">
        <v>3</v>
      </c>
      <c r="B10" s="155" t="s">
        <v>280</v>
      </c>
      <c r="C10" s="155" t="s">
        <v>319</v>
      </c>
      <c r="D10" s="155" t="s">
        <v>460</v>
      </c>
      <c r="E10" s="36" t="str">
        <f>IF(E$2="","x",IF(E9="y","","x"))</f>
        <v>x</v>
      </c>
      <c r="F10" s="36" t="str">
        <f t="shared" ref="F10:N10" si="1">IF(F$2="","x",IF(F9="y","","x"))</f>
        <v>x</v>
      </c>
      <c r="G10" s="36" t="str">
        <f t="shared" si="1"/>
        <v>x</v>
      </c>
      <c r="H10" s="36" t="str">
        <f t="shared" si="1"/>
        <v>x</v>
      </c>
      <c r="I10" s="36" t="str">
        <f t="shared" si="1"/>
        <v>x</v>
      </c>
      <c r="J10" s="36" t="str">
        <f t="shared" si="1"/>
        <v>x</v>
      </c>
      <c r="K10" s="36" t="str">
        <f t="shared" si="1"/>
        <v>x</v>
      </c>
      <c r="L10" s="36" t="str">
        <f t="shared" si="1"/>
        <v>x</v>
      </c>
      <c r="M10" s="36" t="str">
        <f t="shared" si="1"/>
        <v>x</v>
      </c>
      <c r="N10" s="36" t="str">
        <f t="shared" si="1"/>
        <v>x</v>
      </c>
      <c r="O10" s="306"/>
      <c r="P10" s="306"/>
      <c r="Q10" s="306"/>
      <c r="R10" s="7"/>
      <c r="S10" s="7"/>
      <c r="T10" s="7"/>
      <c r="U10" s="7"/>
      <c r="V10" s="7"/>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W10" s="2"/>
    </row>
    <row r="11" spans="1:49" s="11" customFormat="1" ht="79.2" x14ac:dyDescent="0.25">
      <c r="A11" s="188" t="s">
        <v>16</v>
      </c>
      <c r="B11" s="269" t="s">
        <v>295</v>
      </c>
      <c r="C11" s="40" t="s">
        <v>112</v>
      </c>
      <c r="D11" s="155" t="s">
        <v>318</v>
      </c>
      <c r="E11" s="36" t="str">
        <f>IF(E$2="","x",IF(E8="y","","x"))</f>
        <v>x</v>
      </c>
      <c r="F11" s="36" t="str">
        <f t="shared" ref="F11:N11" si="2">IF(F$2="","x",IF(F8="y","","x"))</f>
        <v>x</v>
      </c>
      <c r="G11" s="36" t="str">
        <f t="shared" si="2"/>
        <v>x</v>
      </c>
      <c r="H11" s="36" t="str">
        <f t="shared" si="2"/>
        <v>x</v>
      </c>
      <c r="I11" s="36" t="str">
        <f t="shared" si="2"/>
        <v>x</v>
      </c>
      <c r="J11" s="36" t="str">
        <f t="shared" si="2"/>
        <v>x</v>
      </c>
      <c r="K11" s="36" t="str">
        <f t="shared" si="2"/>
        <v>x</v>
      </c>
      <c r="L11" s="36" t="str">
        <f t="shared" si="2"/>
        <v>x</v>
      </c>
      <c r="M11" s="36" t="str">
        <f t="shared" si="2"/>
        <v>x</v>
      </c>
      <c r="N11" s="36" t="str">
        <f t="shared" si="2"/>
        <v>x</v>
      </c>
      <c r="O11" s="307"/>
      <c r="P11" s="306"/>
      <c r="Q11" s="306"/>
      <c r="R11" s="7"/>
      <c r="S11" s="7"/>
      <c r="T11" s="7"/>
      <c r="U11" s="7"/>
      <c r="V11" s="7"/>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W11" s="2"/>
    </row>
    <row r="12" spans="1:49" s="10" customFormat="1" ht="15.75" customHeight="1" x14ac:dyDescent="0.25">
      <c r="A12" s="172"/>
      <c r="B12" s="242"/>
      <c r="C12" s="150" t="s">
        <v>56</v>
      </c>
      <c r="D12" s="150"/>
      <c r="E12" s="243">
        <f>COUNTBLANK(E8:E11)</f>
        <v>0</v>
      </c>
      <c r="F12" s="243">
        <f t="shared" ref="F12:N12" si="3">COUNTBLANK(F8:F11)</f>
        <v>0</v>
      </c>
      <c r="G12" s="243">
        <f t="shared" si="3"/>
        <v>0</v>
      </c>
      <c r="H12" s="243">
        <f t="shared" si="3"/>
        <v>0</v>
      </c>
      <c r="I12" s="243">
        <f t="shared" si="3"/>
        <v>0</v>
      </c>
      <c r="J12" s="243">
        <f t="shared" si="3"/>
        <v>0</v>
      </c>
      <c r="K12" s="243">
        <f t="shared" si="3"/>
        <v>0</v>
      </c>
      <c r="L12" s="243">
        <f t="shared" si="3"/>
        <v>0</v>
      </c>
      <c r="M12" s="243">
        <f t="shared" si="3"/>
        <v>0</v>
      </c>
      <c r="N12" s="243">
        <f t="shared" si="3"/>
        <v>0</v>
      </c>
      <c r="O12" s="32"/>
      <c r="P12" s="7"/>
      <c r="Q12" s="7"/>
      <c r="R12" s="7"/>
      <c r="S12" s="7"/>
      <c r="T12" s="7"/>
      <c r="U12" s="7"/>
      <c r="V12" s="7"/>
      <c r="W12" s="7"/>
      <c r="X12" s="7"/>
      <c r="Y12" s="7"/>
      <c r="Z12" s="7"/>
      <c r="AA12" s="7"/>
      <c r="AB12" s="11"/>
      <c r="AC12" s="11"/>
      <c r="AD12" s="11"/>
      <c r="AE12" s="11"/>
      <c r="AF12" s="11"/>
      <c r="AG12" s="11"/>
      <c r="AH12" s="11"/>
      <c r="AI12" s="11"/>
      <c r="AJ12" s="11"/>
      <c r="AK12" s="11"/>
      <c r="AL12" s="11"/>
      <c r="AM12" s="11"/>
      <c r="AN12" s="11"/>
      <c r="AO12" s="11"/>
      <c r="AP12" s="11"/>
      <c r="AQ12" s="11"/>
      <c r="AR12" s="11"/>
      <c r="AS12" s="11"/>
      <c r="AT12" s="11"/>
      <c r="AU12" s="11"/>
      <c r="AV12" s="11"/>
    </row>
    <row r="13" spans="1:49" s="10" customFormat="1" ht="15.75" customHeight="1" x14ac:dyDescent="0.25">
      <c r="A13" s="241"/>
      <c r="B13" s="144" t="s">
        <v>36</v>
      </c>
      <c r="C13" s="47"/>
      <c r="D13" s="47"/>
      <c r="E13" s="32"/>
      <c r="F13" s="32"/>
      <c r="G13" s="32"/>
      <c r="H13" s="32"/>
      <c r="I13" s="32"/>
      <c r="J13" s="32"/>
      <c r="K13" s="32"/>
      <c r="L13" s="32"/>
      <c r="M13" s="32"/>
      <c r="N13" s="32"/>
      <c r="O13" s="32"/>
      <c r="P13" s="7"/>
      <c r="Q13" s="7"/>
      <c r="R13" s="7"/>
      <c r="S13" s="7"/>
      <c r="T13" s="7"/>
      <c r="U13" s="7"/>
      <c r="V13" s="7"/>
      <c r="W13" s="7"/>
      <c r="X13" s="7"/>
      <c r="Y13" s="7"/>
      <c r="Z13" s="7"/>
      <c r="AA13" s="7"/>
      <c r="AB13" s="11"/>
      <c r="AC13" s="11"/>
      <c r="AD13" s="11"/>
      <c r="AE13" s="11"/>
      <c r="AF13" s="11"/>
      <c r="AG13" s="11"/>
      <c r="AH13" s="11"/>
      <c r="AI13" s="11"/>
      <c r="AJ13" s="11"/>
      <c r="AK13" s="11"/>
      <c r="AL13" s="11"/>
      <c r="AM13" s="11"/>
      <c r="AN13" s="11"/>
      <c r="AO13" s="11"/>
      <c r="AP13" s="11"/>
      <c r="AQ13" s="11"/>
      <c r="AR13" s="11"/>
      <c r="AS13" s="11"/>
      <c r="AT13" s="11"/>
      <c r="AU13" s="11"/>
      <c r="AV13" s="11"/>
    </row>
    <row r="14" spans="1:49" ht="15.75" customHeight="1" x14ac:dyDescent="0.25">
      <c r="A14" s="55"/>
      <c r="B14" s="52" t="s">
        <v>38</v>
      </c>
      <c r="C14" s="23"/>
      <c r="D14" s="147"/>
      <c r="E14" s="33"/>
      <c r="F14" s="33"/>
      <c r="G14" s="33"/>
      <c r="H14" s="33"/>
      <c r="I14" s="33"/>
      <c r="J14" s="33"/>
      <c r="K14" s="33"/>
      <c r="L14" s="33"/>
      <c r="M14" s="33"/>
      <c r="N14" s="33"/>
      <c r="O14" s="34"/>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1:49" ht="13.8" thickBot="1" x14ac:dyDescent="0.3">
      <c r="A15" s="58" t="s">
        <v>51</v>
      </c>
      <c r="B15" s="53" t="s">
        <v>55</v>
      </c>
      <c r="C15" s="24"/>
      <c r="D15" s="148"/>
      <c r="E15" s="33"/>
      <c r="F15" s="33"/>
      <c r="G15" s="33"/>
      <c r="H15" s="33"/>
      <c r="I15" s="33"/>
      <c r="J15" s="33"/>
      <c r="K15" s="33"/>
      <c r="L15" s="33"/>
      <c r="M15" s="33"/>
      <c r="N15" s="33"/>
      <c r="O15" s="33"/>
      <c r="P15" s="7"/>
      <c r="Q15" s="7"/>
      <c r="R15" s="7"/>
      <c r="S15" s="7"/>
      <c r="T15" s="7"/>
      <c r="U15" s="7"/>
      <c r="V15" s="7"/>
      <c r="W15" s="7"/>
      <c r="X15" s="7"/>
      <c r="Y15" s="7"/>
      <c r="Z15" s="7"/>
      <c r="AA15" s="7"/>
    </row>
    <row r="16" spans="1:49" ht="51.6" thickBot="1" x14ac:dyDescent="0.3">
      <c r="A16" s="56"/>
      <c r="B16" s="54" t="s">
        <v>469</v>
      </c>
      <c r="C16" s="51" t="s">
        <v>54</v>
      </c>
      <c r="D16" s="146"/>
      <c r="E16" s="33"/>
      <c r="F16" s="33"/>
      <c r="G16" s="33"/>
      <c r="H16" s="33"/>
      <c r="I16" s="33"/>
      <c r="J16" s="33"/>
      <c r="K16" s="33"/>
      <c r="L16" s="33"/>
      <c r="M16" s="33"/>
      <c r="N16" s="33"/>
      <c r="O16" s="34"/>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row>
    <row r="17" spans="1:49" s="11" customFormat="1" ht="61.8" thickBot="1" x14ac:dyDescent="0.3">
      <c r="A17" s="57"/>
      <c r="B17" s="54" t="s">
        <v>461</v>
      </c>
      <c r="C17" s="51" t="s">
        <v>54</v>
      </c>
      <c r="D17" s="146"/>
      <c r="E17" s="34"/>
      <c r="F17" s="34"/>
      <c r="G17" s="34"/>
      <c r="H17" s="34"/>
      <c r="I17" s="34"/>
      <c r="J17" s="34"/>
      <c r="K17" s="34"/>
      <c r="L17" s="34"/>
      <c r="M17" s="34"/>
      <c r="N17" s="34"/>
      <c r="O17" s="34"/>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W17" s="2"/>
    </row>
    <row r="18" spans="1:49" s="11" customFormat="1" x14ac:dyDescent="0.25">
      <c r="A18" s="19"/>
      <c r="B18" s="6"/>
      <c r="C18" s="2"/>
      <c r="D18" s="2"/>
      <c r="E18" s="35"/>
      <c r="F18" s="35"/>
      <c r="G18" s="35"/>
      <c r="H18" s="35"/>
      <c r="I18" s="35"/>
      <c r="J18" s="35"/>
      <c r="K18" s="35"/>
      <c r="L18" s="35"/>
      <c r="M18" s="35"/>
      <c r="N18" s="35"/>
      <c r="O18" s="38"/>
      <c r="AW18" s="2"/>
    </row>
    <row r="19" spans="1:49" s="11" customFormat="1" x14ac:dyDescent="0.25">
      <c r="A19" s="19"/>
      <c r="B19" s="6"/>
      <c r="C19" s="2"/>
      <c r="D19" s="2"/>
      <c r="E19" s="35"/>
      <c r="F19" s="35"/>
      <c r="G19" s="35"/>
      <c r="H19" s="35"/>
      <c r="I19" s="35"/>
      <c r="J19" s="35"/>
      <c r="K19" s="35"/>
      <c r="L19" s="35"/>
      <c r="M19" s="35"/>
      <c r="N19" s="35"/>
      <c r="O19" s="38"/>
      <c r="AW19" s="2"/>
    </row>
    <row r="20" spans="1:49" s="11" customFormat="1" x14ac:dyDescent="0.25">
      <c r="A20" s="19"/>
      <c r="B20" s="6"/>
      <c r="C20" s="2"/>
      <c r="D20" s="2"/>
      <c r="E20" s="35"/>
      <c r="F20" s="35"/>
      <c r="G20" s="35"/>
      <c r="H20" s="35"/>
      <c r="I20" s="35"/>
      <c r="J20" s="35"/>
      <c r="K20" s="35"/>
      <c r="L20" s="35"/>
      <c r="M20" s="35"/>
      <c r="N20" s="35"/>
      <c r="O20" s="38"/>
      <c r="AW20" s="2"/>
    </row>
    <row r="21" spans="1:49" s="11" customFormat="1" x14ac:dyDescent="0.25">
      <c r="A21" s="19"/>
      <c r="B21" s="6"/>
      <c r="C21" s="2"/>
      <c r="D21" s="2"/>
      <c r="E21" s="35"/>
      <c r="F21" s="35"/>
      <c r="G21" s="35"/>
      <c r="H21" s="35"/>
      <c r="I21" s="35"/>
      <c r="J21" s="35"/>
      <c r="K21" s="35"/>
      <c r="L21" s="35"/>
      <c r="M21" s="35"/>
      <c r="N21" s="35"/>
      <c r="O21" s="38"/>
      <c r="AW21" s="2"/>
    </row>
    <row r="22" spans="1:49" s="11" customFormat="1" x14ac:dyDescent="0.25">
      <c r="A22" s="19"/>
      <c r="B22" s="6"/>
      <c r="C22" s="2"/>
      <c r="D22" s="2"/>
      <c r="E22" s="35"/>
      <c r="F22" s="35"/>
      <c r="G22" s="35"/>
      <c r="H22" s="35"/>
      <c r="I22" s="35"/>
      <c r="J22" s="35"/>
      <c r="K22" s="35"/>
      <c r="L22" s="35"/>
      <c r="M22" s="35"/>
      <c r="N22" s="35"/>
      <c r="O22" s="38"/>
      <c r="AW22" s="2"/>
    </row>
    <row r="23" spans="1:49" s="11" customFormat="1" x14ac:dyDescent="0.25">
      <c r="A23" s="19"/>
      <c r="B23" s="6"/>
      <c r="C23" s="2"/>
      <c r="D23" s="2"/>
      <c r="E23" s="35"/>
      <c r="F23" s="35"/>
      <c r="G23" s="35"/>
      <c r="H23" s="35"/>
      <c r="I23" s="35"/>
      <c r="J23" s="35"/>
      <c r="K23" s="35"/>
      <c r="L23" s="35"/>
      <c r="M23" s="35"/>
      <c r="N23" s="35"/>
      <c r="O23" s="38"/>
      <c r="AW23" s="2"/>
    </row>
    <row r="24" spans="1:49" s="11" customFormat="1" x14ac:dyDescent="0.25">
      <c r="A24" s="19"/>
      <c r="B24" s="6"/>
      <c r="C24" s="2"/>
      <c r="D24" s="2"/>
      <c r="E24" s="35"/>
      <c r="F24" s="35"/>
      <c r="G24" s="35"/>
      <c r="H24" s="35"/>
      <c r="I24" s="35"/>
      <c r="J24" s="35"/>
      <c r="K24" s="35"/>
      <c r="L24" s="35"/>
      <c r="M24" s="35"/>
      <c r="N24" s="35"/>
      <c r="O24" s="38"/>
      <c r="AW24" s="2"/>
    </row>
    <row r="25" spans="1:49" s="11" customFormat="1" x14ac:dyDescent="0.25">
      <c r="A25" s="19"/>
      <c r="B25" s="6"/>
      <c r="C25" s="2"/>
      <c r="D25" s="2"/>
      <c r="E25" s="35"/>
      <c r="F25" s="35"/>
      <c r="G25" s="35"/>
      <c r="H25" s="35"/>
      <c r="I25" s="35"/>
      <c r="J25" s="35"/>
      <c r="K25" s="35"/>
      <c r="L25" s="35"/>
      <c r="M25" s="35"/>
      <c r="N25" s="35"/>
      <c r="O25" s="38"/>
      <c r="AW25" s="2"/>
    </row>
    <row r="26" spans="1:49" s="11" customFormat="1" x14ac:dyDescent="0.25">
      <c r="A26" s="19"/>
      <c r="B26" s="6"/>
      <c r="C26" s="2"/>
      <c r="D26" s="2"/>
      <c r="E26" s="35"/>
      <c r="F26" s="35"/>
      <c r="G26" s="35"/>
      <c r="H26" s="35"/>
      <c r="I26" s="35"/>
      <c r="J26" s="35"/>
      <c r="K26" s="35"/>
      <c r="L26" s="35"/>
      <c r="M26" s="35"/>
      <c r="N26" s="35"/>
      <c r="O26" s="38"/>
      <c r="AW26" s="2"/>
    </row>
    <row r="27" spans="1:49" s="11" customFormat="1" x14ac:dyDescent="0.25">
      <c r="A27" s="19"/>
      <c r="B27" s="6"/>
      <c r="C27" s="2"/>
      <c r="D27" s="2"/>
      <c r="E27" s="35"/>
      <c r="F27" s="35"/>
      <c r="G27" s="35"/>
      <c r="H27" s="35"/>
      <c r="I27" s="35"/>
      <c r="J27" s="35"/>
      <c r="K27" s="35"/>
      <c r="L27" s="35"/>
      <c r="M27" s="35"/>
      <c r="N27" s="35"/>
      <c r="O27" s="38"/>
      <c r="AW27" s="2"/>
    </row>
    <row r="28" spans="1:49" s="11" customFormat="1" x14ac:dyDescent="0.25">
      <c r="A28" s="19"/>
      <c r="B28" s="6"/>
      <c r="C28" s="2"/>
      <c r="D28" s="2"/>
      <c r="E28" s="35"/>
      <c r="F28" s="35"/>
      <c r="G28" s="35"/>
      <c r="H28" s="35"/>
      <c r="I28" s="35"/>
      <c r="J28" s="35"/>
      <c r="K28" s="35"/>
      <c r="L28" s="35"/>
      <c r="M28" s="35"/>
      <c r="N28" s="35"/>
      <c r="O28" s="38"/>
      <c r="AW28" s="2"/>
    </row>
    <row r="29" spans="1:49" s="11" customFormat="1" x14ac:dyDescent="0.25">
      <c r="A29" s="19"/>
      <c r="B29" s="6"/>
      <c r="C29" s="2"/>
      <c r="D29" s="2"/>
      <c r="E29" s="35"/>
      <c r="F29" s="35"/>
      <c r="G29" s="35"/>
      <c r="H29" s="35"/>
      <c r="I29" s="35"/>
      <c r="J29" s="35"/>
      <c r="K29" s="35"/>
      <c r="L29" s="35"/>
      <c r="M29" s="35"/>
      <c r="N29" s="35"/>
      <c r="O29" s="38"/>
      <c r="AW29" s="2"/>
    </row>
    <row r="30" spans="1:49" s="11" customFormat="1" x14ac:dyDescent="0.25">
      <c r="A30" s="19"/>
      <c r="B30" s="6"/>
      <c r="C30" s="2"/>
      <c r="D30" s="2"/>
      <c r="E30" s="35"/>
      <c r="F30" s="35"/>
      <c r="G30" s="35"/>
      <c r="H30" s="35"/>
      <c r="I30" s="35"/>
      <c r="J30" s="35"/>
      <c r="K30" s="35"/>
      <c r="L30" s="35"/>
      <c r="M30" s="35"/>
      <c r="N30" s="35"/>
      <c r="O30" s="38"/>
      <c r="AW30" s="2"/>
    </row>
    <row r="31" spans="1:49" s="11" customFormat="1" x14ac:dyDescent="0.25">
      <c r="A31" s="19"/>
      <c r="B31" s="6"/>
      <c r="C31" s="2"/>
      <c r="D31" s="2"/>
      <c r="E31" s="35"/>
      <c r="F31" s="35"/>
      <c r="G31" s="35"/>
      <c r="H31" s="35"/>
      <c r="I31" s="35"/>
      <c r="J31" s="35"/>
      <c r="K31" s="35"/>
      <c r="L31" s="35"/>
      <c r="M31" s="35"/>
      <c r="N31" s="35"/>
      <c r="O31" s="38"/>
      <c r="AW31" s="2"/>
    </row>
    <row r="32" spans="1:49" s="11" customFormat="1" x14ac:dyDescent="0.25">
      <c r="A32" s="19"/>
      <c r="B32" s="6"/>
      <c r="C32" s="2"/>
      <c r="D32" s="2"/>
      <c r="E32" s="35"/>
      <c r="F32" s="35"/>
      <c r="G32" s="35"/>
      <c r="H32" s="35"/>
      <c r="I32" s="35"/>
      <c r="J32" s="35"/>
      <c r="K32" s="35"/>
      <c r="L32" s="35"/>
      <c r="M32" s="35"/>
      <c r="N32" s="35"/>
      <c r="O32" s="38"/>
      <c r="AW32" s="2"/>
    </row>
    <row r="33" spans="2:2" x14ac:dyDescent="0.25">
      <c r="B33" s="6"/>
    </row>
    <row r="34" spans="2:2" x14ac:dyDescent="0.25">
      <c r="B34" s="6"/>
    </row>
    <row r="35" spans="2:2" x14ac:dyDescent="0.25">
      <c r="B35" s="6"/>
    </row>
    <row r="36" spans="2:2" x14ac:dyDescent="0.25">
      <c r="B36" s="6"/>
    </row>
    <row r="37" spans="2:2" x14ac:dyDescent="0.25">
      <c r="B37" s="6"/>
    </row>
    <row r="38" spans="2:2" x14ac:dyDescent="0.25">
      <c r="B38" s="6"/>
    </row>
    <row r="39" spans="2:2" x14ac:dyDescent="0.25">
      <c r="B39" s="6"/>
    </row>
    <row r="40" spans="2:2" x14ac:dyDescent="0.25">
      <c r="B40" s="6"/>
    </row>
    <row r="41" spans="2:2" x14ac:dyDescent="0.25">
      <c r="B41" s="6"/>
    </row>
    <row r="42" spans="2:2" x14ac:dyDescent="0.25">
      <c r="B42" s="6"/>
    </row>
    <row r="43" spans="2:2" x14ac:dyDescent="0.25">
      <c r="B43" s="6"/>
    </row>
    <row r="44" spans="2:2" x14ac:dyDescent="0.25">
      <c r="B44" s="6"/>
    </row>
    <row r="45" spans="2:2" x14ac:dyDescent="0.25">
      <c r="B45" s="6"/>
    </row>
    <row r="46" spans="2:2" x14ac:dyDescent="0.25">
      <c r="B46" s="6"/>
    </row>
    <row r="47" spans="2:2" x14ac:dyDescent="0.25">
      <c r="B47" s="6"/>
    </row>
    <row r="48" spans="2: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sheetData>
  <sheetProtection algorithmName="SHA-512" hashValue="9qn8NzWpUWNsflk1Gw1eNmTANKQc0UXtX4RaFb3guddpegfnTE5I/B+Ay8fdiGQzvOE/I7cFjHfnjNDH7yW/fg==" saltValue="jyTJv/IkrLu582DlmdmDUg==" spinCount="100000" sheet="1" objects="1" scenarios="1"/>
  <mergeCells count="6">
    <mergeCell ref="A5:B5"/>
    <mergeCell ref="A6:B6"/>
    <mergeCell ref="A1:D1"/>
    <mergeCell ref="A2:B2"/>
    <mergeCell ref="A3:B3"/>
    <mergeCell ref="A4:B4"/>
  </mergeCells>
  <conditionalFormatting sqref="E8:N10">
    <cfRule type="cellIs" dxfId="62" priority="12" operator="equal">
      <formula>"x"</formula>
    </cfRule>
  </conditionalFormatting>
  <conditionalFormatting sqref="E8:N10 E12:N107">
    <cfRule type="cellIs" dxfId="61" priority="11" operator="equal">
      <formula>"n"</formula>
    </cfRule>
  </conditionalFormatting>
  <conditionalFormatting sqref="O8:Q10">
    <cfRule type="containsBlanks" dxfId="60" priority="10">
      <formula>LEN(TRIM(O8))=0</formula>
    </cfRule>
  </conditionalFormatting>
  <conditionalFormatting sqref="E11:N11">
    <cfRule type="cellIs" dxfId="59" priority="4" operator="equal">
      <formula>"x"</formula>
    </cfRule>
  </conditionalFormatting>
  <conditionalFormatting sqref="E11:N11">
    <cfRule type="cellIs" dxfId="58" priority="3" operator="equal">
      <formula>"n"</formula>
    </cfRule>
  </conditionalFormatting>
  <conditionalFormatting sqref="O11:Q11">
    <cfRule type="containsBlanks" dxfId="57" priority="2">
      <formula>LEN(TRIM(O11))=0</formula>
    </cfRule>
  </conditionalFormatting>
  <conditionalFormatting sqref="E11:N11">
    <cfRule type="cellIs" dxfId="56" priority="1" operator="equal">
      <formula>"n"</formula>
    </cfRule>
  </conditionalFormatting>
  <dataValidations count="2">
    <dataValidation type="list" allowBlank="1" showInputMessage="1" showErrorMessage="1" sqref="A3:B3">
      <formula1>RWBs</formula1>
    </dataValidation>
    <dataValidation type="list" allowBlank="1" showInputMessage="1" showErrorMessage="1" sqref="E8:N11">
      <formula1>QAA</formula1>
    </dataValidation>
  </dataValidations>
  <pageMargins left="0.54" right="0.19" top="0.75" bottom="0.75" header="0.3" footer="0.3"/>
  <pageSetup fitToHeight="0" orientation="landscape"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Sheet1!$B$1:$B$5</xm:f>
          </x14:formula1>
          <xm:sqref>C5 A5</xm:sqref>
        </x14:dataValidation>
        <x14:dataValidation type="list" allowBlank="1" showInputMessage="1" showErrorMessage="1">
          <x14:formula1>
            <xm:f>Sheet1!$A$1:$A$25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fitToPage="1"/>
  </sheetPr>
  <dimension ref="A1:AX86"/>
  <sheetViews>
    <sheetView showGridLines="0" zoomScaleNormal="100" workbookViewId="0">
      <selection activeCell="K10" sqref="K10"/>
    </sheetView>
  </sheetViews>
  <sheetFormatPr defaultColWidth="9.21875" defaultRowHeight="13.2" x14ac:dyDescent="0.25"/>
  <cols>
    <col min="1" max="1" width="6.5546875" style="19" customWidth="1"/>
    <col min="2" max="2" width="53.44140625" style="5" customWidth="1"/>
    <col min="3" max="4" width="25.44140625" style="2" customWidth="1"/>
    <col min="5" max="14" width="9.77734375" style="35" customWidth="1"/>
    <col min="15" max="15" width="40.44140625" style="38" customWidth="1"/>
    <col min="16" max="16" width="34.77734375" style="11" customWidth="1"/>
    <col min="17" max="17" width="39.21875" style="11" customWidth="1"/>
    <col min="18" max="49" width="9.21875" style="11"/>
    <col min="50" max="16384" width="9.21875" style="2"/>
  </cols>
  <sheetData>
    <row r="1" spans="1:50" ht="36.75" customHeight="1" thickBot="1" x14ac:dyDescent="0.3">
      <c r="A1" s="63"/>
      <c r="B1" s="381" t="s">
        <v>396</v>
      </c>
      <c r="C1" s="381"/>
      <c r="D1" s="382"/>
      <c r="E1" s="299" t="str">
        <f>IF(E2="","",1)</f>
        <v/>
      </c>
      <c r="F1" s="300" t="str">
        <f>IF(F2="","",E1 + 1)</f>
        <v/>
      </c>
      <c r="G1" s="300" t="str">
        <f t="shared" ref="G1:N1" si="0">IF(G2="","",F1 + 1)</f>
        <v/>
      </c>
      <c r="H1" s="300" t="str">
        <f t="shared" si="0"/>
        <v/>
      </c>
      <c r="I1" s="300" t="str">
        <f t="shared" si="0"/>
        <v/>
      </c>
      <c r="J1" s="300" t="str">
        <f t="shared" si="0"/>
        <v/>
      </c>
      <c r="K1" s="300" t="str">
        <f t="shared" si="0"/>
        <v/>
      </c>
      <c r="L1" s="300" t="str">
        <f t="shared" si="0"/>
        <v/>
      </c>
      <c r="M1" s="300" t="str">
        <f t="shared" si="0"/>
        <v/>
      </c>
      <c r="N1" s="300" t="str">
        <f t="shared" si="0"/>
        <v/>
      </c>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row>
    <row r="2" spans="1:50" s="3" customFormat="1" x14ac:dyDescent="0.25">
      <c r="A2" s="385" t="s">
        <v>225</v>
      </c>
      <c r="B2" s="386"/>
      <c r="C2" s="317"/>
      <c r="D2" s="318" t="s">
        <v>1</v>
      </c>
      <c r="E2" s="315" t="str">
        <f>IF(ISBLANK(Sample!B7),"",(Sample!B7))</f>
        <v/>
      </c>
      <c r="F2" s="315" t="str">
        <f>IF(ISBLANK(Sample!C7),"",(Sample!C7))</f>
        <v/>
      </c>
      <c r="G2" s="315" t="str">
        <f>IF(ISBLANK(Sample!D7),"",(Sample!D7))</f>
        <v/>
      </c>
      <c r="H2" s="315" t="str">
        <f>IF(ISBLANK(Sample!E7),"",(Sample!E7))</f>
        <v/>
      </c>
      <c r="I2" s="315" t="str">
        <f>IF(ISBLANK(Sample!F7),"",(Sample!F7))</f>
        <v/>
      </c>
      <c r="J2" s="315" t="str">
        <f>IF(ISBLANK(Sample!G7),"",(Sample!G7))</f>
        <v/>
      </c>
      <c r="K2" s="315" t="str">
        <f>IF(ISBLANK(Sample!H7),"",(Sample!H7))</f>
        <v/>
      </c>
      <c r="L2" s="315" t="str">
        <f>IF(ISBLANK(Sample!I7),"",(Sample!I7))</f>
        <v/>
      </c>
      <c r="M2" s="315" t="str">
        <f>IF(ISBLANK(Sample!J7),"",(Sample!J7))</f>
        <v/>
      </c>
      <c r="N2" s="315" t="str">
        <f>IF(ISBLANK(Sample!K7),"",(Sample!K7))</f>
        <v/>
      </c>
      <c r="O2" s="34"/>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1"/>
    </row>
    <row r="3" spans="1:50" s="3" customFormat="1" x14ac:dyDescent="0.25">
      <c r="A3" s="387" t="s">
        <v>57</v>
      </c>
      <c r="B3" s="388"/>
      <c r="C3" s="319"/>
      <c r="D3" s="320" t="s">
        <v>2</v>
      </c>
      <c r="E3" s="315" t="str">
        <f>IF(ISBLANK(Sample!B6),"",(Sample!B6))</f>
        <v/>
      </c>
      <c r="F3" s="315" t="str">
        <f>IF(ISBLANK(Sample!C6),"",(Sample!C6))</f>
        <v/>
      </c>
      <c r="G3" s="315" t="str">
        <f>IF(ISBLANK(Sample!D6),"",(Sample!D6))</f>
        <v/>
      </c>
      <c r="H3" s="315" t="str">
        <f>IF(ISBLANK(Sample!E6),"",(Sample!E6))</f>
        <v/>
      </c>
      <c r="I3" s="315" t="str">
        <f>IF(ISBLANK(Sample!F6),"",(Sample!F6))</f>
        <v/>
      </c>
      <c r="J3" s="315" t="str">
        <f>IF(ISBLANK(Sample!G6),"",(Sample!G6))</f>
        <v/>
      </c>
      <c r="K3" s="315" t="str">
        <f>IF(ISBLANK(Sample!H6),"",(Sample!H6))</f>
        <v/>
      </c>
      <c r="L3" s="315" t="str">
        <f>IF(ISBLANK(Sample!I6),"",(Sample!I6))</f>
        <v/>
      </c>
      <c r="M3" s="315" t="str">
        <f>IF(ISBLANK(Sample!J6),"",(Sample!J6))</f>
        <v/>
      </c>
      <c r="N3" s="315" t="str">
        <f>IF(ISBLANK(Sample!K6),"",(Sample!K6))</f>
        <v/>
      </c>
      <c r="O3" s="34"/>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1"/>
    </row>
    <row r="4" spans="1:50" s="3" customFormat="1" x14ac:dyDescent="0.25">
      <c r="A4" s="389" t="s">
        <v>92</v>
      </c>
      <c r="B4" s="390"/>
      <c r="C4" s="321" t="s">
        <v>93</v>
      </c>
      <c r="D4" s="322" t="s">
        <v>41</v>
      </c>
      <c r="E4" s="315" t="str">
        <f>IF(ISBLANK(Sample!B5),"",(Sample!B5))</f>
        <v/>
      </c>
      <c r="F4" s="315" t="str">
        <f>IF(ISBLANK(Sample!C5),"",(Sample!C5))</f>
        <v/>
      </c>
      <c r="G4" s="315" t="str">
        <f>IF(ISBLANK(Sample!D5),"",(Sample!D5))</f>
        <v/>
      </c>
      <c r="H4" s="315" t="str">
        <f>IF(ISBLANK(Sample!E5),"",(Sample!E5))</f>
        <v/>
      </c>
      <c r="I4" s="315" t="str">
        <f>IF(ISBLANK(Sample!F5),"",(Sample!F5))</f>
        <v/>
      </c>
      <c r="J4" s="315" t="str">
        <f>IF(ISBLANK(Sample!G5),"",(Sample!G5))</f>
        <v/>
      </c>
      <c r="K4" s="315" t="str">
        <f>IF(ISBLANK(Sample!H5),"",(Sample!H5))</f>
        <v/>
      </c>
      <c r="L4" s="315" t="str">
        <f>IF(ISBLANK(Sample!I5),"",(Sample!I5))</f>
        <v/>
      </c>
      <c r="M4" s="315" t="str">
        <f>IF(ISBLANK(Sample!J5),"",(Sample!J5))</f>
        <v/>
      </c>
      <c r="N4" s="315" t="str">
        <f>IF(ISBLANK(Sample!K5),"",(Sample!K5))</f>
        <v/>
      </c>
      <c r="O4" s="34"/>
      <c r="Q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1"/>
    </row>
    <row r="5" spans="1:50" s="3" customFormat="1" ht="12.75" customHeight="1" x14ac:dyDescent="0.25">
      <c r="A5" s="391" t="s">
        <v>57</v>
      </c>
      <c r="B5" s="392"/>
      <c r="C5" s="323" t="s">
        <v>57</v>
      </c>
      <c r="D5" s="324" t="s">
        <v>316</v>
      </c>
      <c r="E5" s="315" t="str">
        <f>IF(ISBLANK(Sample!B4),"",(Sample!B4))</f>
        <v/>
      </c>
      <c r="F5" s="315" t="str">
        <f>IF(ISBLANK(Sample!C4),"",(Sample!C4))</f>
        <v/>
      </c>
      <c r="G5" s="315" t="str">
        <f>IF(ISBLANK(Sample!D4),"",(Sample!D4))</f>
        <v/>
      </c>
      <c r="H5" s="315" t="str">
        <f>IF(ISBLANK(Sample!E4),"",(Sample!E4))</f>
        <v/>
      </c>
      <c r="I5" s="315" t="str">
        <f>IF(ISBLANK(Sample!F4),"",(Sample!F4))</f>
        <v/>
      </c>
      <c r="J5" s="315" t="str">
        <f>IF(ISBLANK(Sample!G4),"",(Sample!G4))</f>
        <v/>
      </c>
      <c r="K5" s="315" t="str">
        <f>IF(ISBLANK(Sample!H4),"",(Sample!H4))</f>
        <v/>
      </c>
      <c r="L5" s="315" t="str">
        <f>IF(ISBLANK(Sample!I4),"",(Sample!I4))</f>
        <v/>
      </c>
      <c r="M5" s="315" t="str">
        <f>IF(ISBLANK(Sample!J4),"",(Sample!J4))</f>
        <v/>
      </c>
      <c r="N5" s="315" t="str">
        <f>IF(ISBLANK(Sample!K4),"",(Sample!K4))</f>
        <v/>
      </c>
      <c r="O5" s="34"/>
      <c r="P5" s="12"/>
      <c r="Q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1"/>
    </row>
    <row r="6" spans="1:50" s="3" customFormat="1" ht="13.8" thickBot="1" x14ac:dyDescent="0.3">
      <c r="A6" s="383" t="s">
        <v>58</v>
      </c>
      <c r="B6" s="384"/>
      <c r="C6" s="325"/>
      <c r="D6" s="326" t="s">
        <v>47</v>
      </c>
      <c r="E6" s="239"/>
      <c r="F6" s="238"/>
      <c r="G6" s="238"/>
      <c r="H6" s="238"/>
      <c r="I6" s="238"/>
      <c r="J6" s="238"/>
      <c r="K6" s="238"/>
      <c r="L6" s="238"/>
      <c r="M6" s="238"/>
      <c r="N6" s="238"/>
      <c r="O6" s="34"/>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1"/>
    </row>
    <row r="7" spans="1:50" s="15" customFormat="1" ht="15.6" x14ac:dyDescent="0.25">
      <c r="A7" s="219"/>
      <c r="B7" s="154" t="s">
        <v>33</v>
      </c>
      <c r="C7" s="409" t="s">
        <v>88</v>
      </c>
      <c r="D7" s="409" t="s">
        <v>0</v>
      </c>
      <c r="E7" s="50" t="s">
        <v>53</v>
      </c>
      <c r="F7" s="50" t="s">
        <v>53</v>
      </c>
      <c r="G7" s="50" t="s">
        <v>53</v>
      </c>
      <c r="H7" s="50" t="s">
        <v>53</v>
      </c>
      <c r="I7" s="50" t="s">
        <v>53</v>
      </c>
      <c r="J7" s="50" t="s">
        <v>53</v>
      </c>
      <c r="K7" s="50" t="s">
        <v>53</v>
      </c>
      <c r="L7" s="50" t="s">
        <v>53</v>
      </c>
      <c r="M7" s="50" t="s">
        <v>53</v>
      </c>
      <c r="N7" s="50" t="s">
        <v>53</v>
      </c>
      <c r="O7" s="39" t="s">
        <v>64</v>
      </c>
      <c r="P7" s="39" t="s">
        <v>297</v>
      </c>
      <c r="Q7" s="39" t="s">
        <v>63</v>
      </c>
    </row>
    <row r="8" spans="1:50" ht="39.6" x14ac:dyDescent="0.25">
      <c r="A8" s="4">
        <v>1</v>
      </c>
      <c r="B8" s="155" t="s">
        <v>264</v>
      </c>
      <c r="C8" s="410" t="s">
        <v>327</v>
      </c>
      <c r="D8" s="410" t="s">
        <v>317</v>
      </c>
      <c r="E8" s="327" t="str">
        <f>IF(E$2="","x",IF(OR(Sample!B36="yes",Sample!B37="yes"),"y","n"))</f>
        <v>x</v>
      </c>
      <c r="F8" s="327" t="str">
        <f>IF(F$2="","x",IF(OR(Sample!C36="yes",Sample!C37="yes"),"y","n"))</f>
        <v>x</v>
      </c>
      <c r="G8" s="327" t="str">
        <f>IF(G$2="","x",IF(OR(Sample!D36="yes",Sample!D37="yes"),"y","n"))</f>
        <v>x</v>
      </c>
      <c r="H8" s="327" t="str">
        <f>IF(H$2="","x",IF(OR(Sample!E36="yes",Sample!E37="yes"),"y","n"))</f>
        <v>x</v>
      </c>
      <c r="I8" s="327" t="str">
        <f>IF(I$2="","x",IF(OR(Sample!F36="yes",Sample!F37="yes"),"y","n"))</f>
        <v>x</v>
      </c>
      <c r="J8" s="327" t="str">
        <f>IF(J$2="","x",IF(OR(Sample!G36="yes",Sample!G37="yes"),"y","n"))</f>
        <v>x</v>
      </c>
      <c r="K8" s="327" t="str">
        <f>IF(K$2="","x",IF(OR(Sample!H36="yes",Sample!H37="yes"),"y","n"))</f>
        <v>x</v>
      </c>
      <c r="L8" s="327" t="str">
        <f>IF(L$2="","x",IF(OR(Sample!I36="yes",Sample!I37="yes"),"y","n"))</f>
        <v>x</v>
      </c>
      <c r="M8" s="327" t="str">
        <f>IF(M$2="","x",IF(OR(Sample!J36="yes",Sample!J37="yes"),"y","n"))</f>
        <v>x</v>
      </c>
      <c r="N8" s="327" t="str">
        <f>IF(N$2="","x",IF(OR(Sample!K36="yes",Sample!K37="yes"),"y","n"))</f>
        <v>x</v>
      </c>
      <c r="O8" s="328" t="s">
        <v>52</v>
      </c>
      <c r="P8" s="329" t="s">
        <v>52</v>
      </c>
      <c r="Q8" s="329" t="s">
        <v>52</v>
      </c>
      <c r="R8" s="330"/>
      <c r="S8" s="330"/>
      <c r="T8" s="330"/>
      <c r="U8" s="330"/>
      <c r="V8" s="330"/>
      <c r="W8" s="330"/>
      <c r="X8" s="12"/>
      <c r="Y8" s="12"/>
      <c r="Z8" s="12"/>
      <c r="AA8" s="12"/>
      <c r="AB8" s="12"/>
      <c r="AC8" s="12"/>
      <c r="AD8" s="12"/>
      <c r="AE8" s="12"/>
      <c r="AF8" s="12"/>
      <c r="AG8" s="12"/>
      <c r="AH8" s="12"/>
      <c r="AI8" s="12"/>
      <c r="AJ8" s="12"/>
      <c r="AK8" s="12"/>
      <c r="AL8" s="12"/>
      <c r="AM8" s="12"/>
      <c r="AN8" s="12"/>
      <c r="AO8" s="12"/>
      <c r="AP8" s="12"/>
      <c r="AQ8" s="12"/>
      <c r="AR8" s="12"/>
      <c r="AS8" s="12"/>
      <c r="AT8" s="12"/>
      <c r="AU8" s="12"/>
      <c r="AV8" s="12"/>
    </row>
    <row r="9" spans="1:50" ht="26.4" x14ac:dyDescent="0.25">
      <c r="A9" s="4">
        <v>2</v>
      </c>
      <c r="B9" s="155" t="s">
        <v>97</v>
      </c>
      <c r="C9" s="410" t="s">
        <v>327</v>
      </c>
      <c r="D9" s="410" t="s">
        <v>317</v>
      </c>
      <c r="E9" s="331" t="str">
        <f>IF(E$2="","x",IF(Sample!B29="yes","y","n"))</f>
        <v>x</v>
      </c>
      <c r="F9" s="331" t="str">
        <f>IF(F$2="","x",IF(Sample!C29="yes","y","n"))</f>
        <v>x</v>
      </c>
      <c r="G9" s="331" t="str">
        <f>IF(G$2="","x",IF(Sample!D29="yes","y","n"))</f>
        <v>x</v>
      </c>
      <c r="H9" s="331" t="str">
        <f>IF(H$2="","x",IF(Sample!E29="yes","y","n"))</f>
        <v>x</v>
      </c>
      <c r="I9" s="331" t="str">
        <f>IF(I$2="","x",IF(Sample!F29="yes","y","n"))</f>
        <v>x</v>
      </c>
      <c r="J9" s="331" t="str">
        <f>IF(J$2="","x",IF(Sample!G29="yes","y","n"))</f>
        <v>x</v>
      </c>
      <c r="K9" s="331" t="str">
        <f>IF(K$2="","x",IF(Sample!H29="yes","y","n"))</f>
        <v>x</v>
      </c>
      <c r="L9" s="331" t="str">
        <f>IF(L$2="","x",IF(Sample!I29="yes","y","n"))</f>
        <v>x</v>
      </c>
      <c r="M9" s="331" t="str">
        <f>IF(M$2="","x",IF(Sample!J29="yes","y","n"))</f>
        <v>x</v>
      </c>
      <c r="N9" s="331" t="str">
        <f>IF(N$2="","x",IF(Sample!K29="yes","y","n"))</f>
        <v>x</v>
      </c>
      <c r="O9" s="328"/>
      <c r="P9" s="328"/>
      <c r="Q9" s="328"/>
      <c r="R9" s="330"/>
      <c r="S9" s="330"/>
      <c r="T9" s="330"/>
      <c r="U9" s="330"/>
      <c r="V9" s="330"/>
      <c r="W9" s="330"/>
      <c r="X9" s="12"/>
      <c r="Y9" s="12"/>
      <c r="Z9" s="12"/>
      <c r="AA9" s="12"/>
      <c r="AB9" s="12"/>
      <c r="AC9" s="12"/>
      <c r="AD9" s="12"/>
      <c r="AE9" s="12"/>
      <c r="AF9" s="12"/>
      <c r="AG9" s="12"/>
      <c r="AH9" s="12"/>
      <c r="AI9" s="12"/>
      <c r="AJ9" s="12"/>
      <c r="AK9" s="12"/>
      <c r="AL9" s="12"/>
      <c r="AM9" s="12"/>
      <c r="AN9" s="12"/>
      <c r="AO9" s="12"/>
      <c r="AP9" s="12"/>
      <c r="AQ9" s="12"/>
      <c r="AR9" s="12"/>
      <c r="AS9" s="12"/>
      <c r="AT9" s="12"/>
      <c r="AU9" s="12"/>
      <c r="AV9" s="12"/>
    </row>
    <row r="10" spans="1:50" s="15" customFormat="1" ht="66" x14ac:dyDescent="0.25">
      <c r="A10" s="4">
        <v>3</v>
      </c>
      <c r="B10" s="155" t="s">
        <v>280</v>
      </c>
      <c r="C10" s="410" t="s">
        <v>327</v>
      </c>
      <c r="D10" s="410" t="s">
        <v>320</v>
      </c>
      <c r="E10" s="331" t="str">
        <f>IF(E$2="","x","")</f>
        <v>x</v>
      </c>
      <c r="F10" s="331" t="str">
        <f t="shared" ref="F10:N10" si="1">IF(F$2="","x","")</f>
        <v>x</v>
      </c>
      <c r="G10" s="331" t="str">
        <f t="shared" si="1"/>
        <v>x</v>
      </c>
      <c r="H10" s="331" t="str">
        <f t="shared" si="1"/>
        <v>x</v>
      </c>
      <c r="I10" s="331" t="str">
        <f t="shared" si="1"/>
        <v>x</v>
      </c>
      <c r="J10" s="331" t="str">
        <f t="shared" si="1"/>
        <v>x</v>
      </c>
      <c r="K10" s="331" t="str">
        <f t="shared" si="1"/>
        <v>x</v>
      </c>
      <c r="L10" s="331" t="str">
        <f t="shared" si="1"/>
        <v>x</v>
      </c>
      <c r="M10" s="331" t="str">
        <f t="shared" si="1"/>
        <v>x</v>
      </c>
      <c r="N10" s="331" t="str">
        <f t="shared" si="1"/>
        <v>x</v>
      </c>
      <c r="O10" s="328"/>
      <c r="P10" s="328"/>
      <c r="Q10" s="328"/>
      <c r="R10" s="332"/>
      <c r="S10" s="332"/>
      <c r="T10" s="332"/>
      <c r="U10" s="332"/>
      <c r="V10" s="332"/>
      <c r="W10" s="332"/>
    </row>
    <row r="11" spans="1:50" s="15" customFormat="1" ht="66" x14ac:dyDescent="0.25">
      <c r="A11" s="22">
        <v>4</v>
      </c>
      <c r="B11" s="156" t="s">
        <v>223</v>
      </c>
      <c r="C11" s="411" t="s">
        <v>328</v>
      </c>
      <c r="D11" s="410" t="s">
        <v>320</v>
      </c>
      <c r="E11" s="331" t="str">
        <f>IF(E$2="","x",IF(E10="y","","x"))</f>
        <v>x</v>
      </c>
      <c r="F11" s="331" t="str">
        <f t="shared" ref="F11:N11" si="2">IF(F$2="","x",IF(F10="y","","x"))</f>
        <v>x</v>
      </c>
      <c r="G11" s="331" t="str">
        <f t="shared" si="2"/>
        <v>x</v>
      </c>
      <c r="H11" s="331" t="str">
        <f t="shared" si="2"/>
        <v>x</v>
      </c>
      <c r="I11" s="331" t="str">
        <f t="shared" si="2"/>
        <v>x</v>
      </c>
      <c r="J11" s="331" t="str">
        <f t="shared" si="2"/>
        <v>x</v>
      </c>
      <c r="K11" s="331" t="str">
        <f t="shared" si="2"/>
        <v>x</v>
      </c>
      <c r="L11" s="331" t="str">
        <f t="shared" si="2"/>
        <v>x</v>
      </c>
      <c r="M11" s="331" t="str">
        <f t="shared" si="2"/>
        <v>x</v>
      </c>
      <c r="N11" s="331" t="str">
        <f t="shared" si="2"/>
        <v>x</v>
      </c>
      <c r="O11" s="328"/>
      <c r="P11" s="328"/>
      <c r="Q11" s="328"/>
      <c r="R11" s="332"/>
      <c r="S11" s="332"/>
      <c r="T11" s="332"/>
      <c r="U11" s="332"/>
      <c r="V11" s="332"/>
      <c r="W11" s="332"/>
    </row>
    <row r="12" spans="1:50" s="11" customFormat="1" ht="26.4" x14ac:dyDescent="0.25">
      <c r="A12" s="22">
        <v>5</v>
      </c>
      <c r="B12" s="155" t="s">
        <v>98</v>
      </c>
      <c r="C12" s="410" t="s">
        <v>95</v>
      </c>
      <c r="D12" s="410" t="s">
        <v>317</v>
      </c>
      <c r="E12" s="333" t="str">
        <f>IF(E$2="","x",IF(Sample!B38="yes","y","n"))</f>
        <v>x</v>
      </c>
      <c r="F12" s="333" t="str">
        <f>IF(F$2="","x",IF(Sample!C38="yes","y","n"))</f>
        <v>x</v>
      </c>
      <c r="G12" s="333" t="str">
        <f>IF(G$2="","x",IF(Sample!D38="yes","y","n"))</f>
        <v>x</v>
      </c>
      <c r="H12" s="333" t="str">
        <f>IF(H$2="","x",IF(Sample!E38="yes","y","n"))</f>
        <v>x</v>
      </c>
      <c r="I12" s="333" t="str">
        <f>IF(I$2="","x",IF(Sample!F38="yes","y","n"))</f>
        <v>x</v>
      </c>
      <c r="J12" s="333" t="str">
        <f>IF(J$2="","x",IF(Sample!G38="yes","y","n"))</f>
        <v>x</v>
      </c>
      <c r="K12" s="333" t="str">
        <f>IF(K$2="","x",IF(Sample!H38="yes","y","n"))</f>
        <v>x</v>
      </c>
      <c r="L12" s="333" t="str">
        <f>IF(L$2="","x",IF(Sample!I38="yes","y","n"))</f>
        <v>x</v>
      </c>
      <c r="M12" s="333" t="str">
        <f>IF(M$2="","x",IF(Sample!J38="yes","y","n"))</f>
        <v>x</v>
      </c>
      <c r="N12" s="333" t="str">
        <f>IF(N$2="","x",IF(Sample!K38="yes","y","n"))</f>
        <v>x</v>
      </c>
      <c r="O12" s="328"/>
      <c r="P12" s="328"/>
      <c r="Q12" s="328"/>
      <c r="R12" s="330"/>
      <c r="S12" s="330"/>
      <c r="T12" s="330"/>
      <c r="U12" s="330"/>
      <c r="V12" s="330"/>
      <c r="W12" s="330"/>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X12" s="2"/>
    </row>
    <row r="13" spans="1:50" s="11" customFormat="1" ht="39.6" x14ac:dyDescent="0.25">
      <c r="A13" s="22">
        <v>6</v>
      </c>
      <c r="B13" s="156" t="s">
        <v>273</v>
      </c>
      <c r="C13" s="410" t="s">
        <v>95</v>
      </c>
      <c r="D13" s="410" t="s">
        <v>321</v>
      </c>
      <c r="E13" s="333" t="str">
        <f>IF(E$2="","x",IF(E12="n","x",""))</f>
        <v>x</v>
      </c>
      <c r="F13" s="333" t="str">
        <f t="shared" ref="F13:N13" si="3">IF(F$2="","x",IF(F12="n","x",""))</f>
        <v>x</v>
      </c>
      <c r="G13" s="333" t="str">
        <f t="shared" si="3"/>
        <v>x</v>
      </c>
      <c r="H13" s="333" t="str">
        <f t="shared" si="3"/>
        <v>x</v>
      </c>
      <c r="I13" s="333" t="str">
        <f t="shared" si="3"/>
        <v>x</v>
      </c>
      <c r="J13" s="333" t="str">
        <f t="shared" si="3"/>
        <v>x</v>
      </c>
      <c r="K13" s="333" t="str">
        <f t="shared" si="3"/>
        <v>x</v>
      </c>
      <c r="L13" s="333" t="str">
        <f t="shared" si="3"/>
        <v>x</v>
      </c>
      <c r="M13" s="333" t="str">
        <f t="shared" si="3"/>
        <v>x</v>
      </c>
      <c r="N13" s="333" t="str">
        <f t="shared" si="3"/>
        <v>x</v>
      </c>
      <c r="O13" s="328"/>
      <c r="P13" s="328"/>
      <c r="Q13" s="328"/>
      <c r="R13" s="330"/>
      <c r="S13" s="330"/>
      <c r="T13" s="330"/>
      <c r="U13" s="330"/>
      <c r="V13" s="330"/>
      <c r="W13" s="330"/>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X13" s="2"/>
    </row>
    <row r="14" spans="1:50" ht="26.4" x14ac:dyDescent="0.25">
      <c r="A14" s="4">
        <v>7</v>
      </c>
      <c r="B14" s="267" t="s">
        <v>330</v>
      </c>
      <c r="C14" s="410" t="s">
        <v>327</v>
      </c>
      <c r="D14" s="410" t="s">
        <v>317</v>
      </c>
      <c r="E14" s="331" t="str">
        <f>IF(E$2="","x",IF(Sample!B30="yes","y","n"))</f>
        <v>x</v>
      </c>
      <c r="F14" s="331" t="str">
        <f>IF(F$2="","x",IF(Sample!C30="yes","y","n"))</f>
        <v>x</v>
      </c>
      <c r="G14" s="331" t="str">
        <f>IF(G$2="","x",IF(Sample!D30="yes","y","n"))</f>
        <v>x</v>
      </c>
      <c r="H14" s="331" t="str">
        <f>IF(H$2="","x",IF(Sample!E30="yes","y","n"))</f>
        <v>x</v>
      </c>
      <c r="I14" s="331" t="str">
        <f>IF(I$2="","x",IF(Sample!F30="yes","y","n"))</f>
        <v>x</v>
      </c>
      <c r="J14" s="331" t="str">
        <f>IF(J$2="","x",IF(Sample!G30="yes","y","n"))</f>
        <v>x</v>
      </c>
      <c r="K14" s="331" t="str">
        <f>IF(K$2="","x",IF(Sample!H30="yes","y","n"))</f>
        <v>x</v>
      </c>
      <c r="L14" s="331" t="str">
        <f>IF(L$2="","x",IF(Sample!I30="yes","y","n"))</f>
        <v>x</v>
      </c>
      <c r="M14" s="331" t="str">
        <f>IF(M$2="","x",IF(Sample!J30="yes","y","n"))</f>
        <v>x</v>
      </c>
      <c r="N14" s="331" t="str">
        <f>IF(N$2="","x",IF(Sample!K30="yes","y","n"))</f>
        <v>x</v>
      </c>
      <c r="O14" s="328" t="s">
        <v>140</v>
      </c>
      <c r="P14" s="328"/>
      <c r="Q14" s="328"/>
      <c r="R14" s="334" t="str">
        <f t="shared" ref="R14:W14" si="4">IF(R12 = "n","x","")</f>
        <v/>
      </c>
      <c r="S14" s="334" t="str">
        <f t="shared" si="4"/>
        <v/>
      </c>
      <c r="T14" s="334" t="str">
        <f t="shared" si="4"/>
        <v/>
      </c>
      <c r="U14" s="334" t="str">
        <f t="shared" si="4"/>
        <v/>
      </c>
      <c r="V14" s="334" t="str">
        <f t="shared" si="4"/>
        <v/>
      </c>
      <c r="W14" s="334" t="str">
        <f t="shared" si="4"/>
        <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row>
    <row r="15" spans="1:50" ht="39.6" x14ac:dyDescent="0.25">
      <c r="A15" s="4">
        <v>8</v>
      </c>
      <c r="B15" s="155" t="s">
        <v>322</v>
      </c>
      <c r="C15" s="412" t="s">
        <v>327</v>
      </c>
      <c r="D15" s="410" t="s">
        <v>323</v>
      </c>
      <c r="E15" s="331" t="str">
        <f>IF(E$2="","x","")</f>
        <v>x</v>
      </c>
      <c r="F15" s="331" t="str">
        <f t="shared" ref="F15:N15" si="5">IF(F$2="","x","")</f>
        <v>x</v>
      </c>
      <c r="G15" s="331" t="str">
        <f t="shared" si="5"/>
        <v>x</v>
      </c>
      <c r="H15" s="331" t="str">
        <f t="shared" si="5"/>
        <v>x</v>
      </c>
      <c r="I15" s="331" t="str">
        <f t="shared" si="5"/>
        <v>x</v>
      </c>
      <c r="J15" s="331" t="str">
        <f t="shared" si="5"/>
        <v>x</v>
      </c>
      <c r="K15" s="331" t="str">
        <f t="shared" si="5"/>
        <v>x</v>
      </c>
      <c r="L15" s="331" t="str">
        <f t="shared" si="5"/>
        <v>x</v>
      </c>
      <c r="M15" s="331" t="str">
        <f t="shared" si="5"/>
        <v>x</v>
      </c>
      <c r="N15" s="331" t="str">
        <f t="shared" si="5"/>
        <v>x</v>
      </c>
      <c r="O15" s="328"/>
      <c r="P15" s="328"/>
      <c r="Q15" s="328"/>
      <c r="R15" s="330"/>
      <c r="S15" s="330"/>
      <c r="T15" s="330"/>
      <c r="U15" s="330"/>
      <c r="V15" s="330"/>
      <c r="W15" s="330"/>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row>
    <row r="16" spans="1:50" s="15" customFormat="1" ht="39.6" x14ac:dyDescent="0.25">
      <c r="A16" s="22">
        <v>9</v>
      </c>
      <c r="B16" s="155" t="s">
        <v>331</v>
      </c>
      <c r="C16" s="412" t="s">
        <v>327</v>
      </c>
      <c r="D16" s="410" t="s">
        <v>323</v>
      </c>
      <c r="E16" s="331" t="str">
        <f>IF(E$2="","x",IF(Sample!B35="yes","y",IF(E14="n","x",IF(E15="y - paper copy","x",IF(E15="n","x","n")))))</f>
        <v>x</v>
      </c>
      <c r="F16" s="331" t="str">
        <f>IF(F$2="","x",IF(Sample!C35="yes","y",IF(F14="n","x",IF(F15="y - paper copy","x",IF(F15="n","x","n")))))</f>
        <v>x</v>
      </c>
      <c r="G16" s="331" t="str">
        <f>IF(G$2="","x",IF(Sample!D35="yes","y",IF(G14="n","x",IF(G15="y - paper copy","x",IF(G15="n","x","n")))))</f>
        <v>x</v>
      </c>
      <c r="H16" s="331" t="str">
        <f>IF(H$2="","x",IF(Sample!E35="yes","y",IF(H14="n","x",IF(H15="y - paper copy","x",IF(H15="n","x","n")))))</f>
        <v>x</v>
      </c>
      <c r="I16" s="331" t="str">
        <f>IF(I$2="","x",IF(Sample!F35="yes","y",IF(I14="n","x",IF(I15="y - paper copy","x",IF(I15="n","x","n")))))</f>
        <v>x</v>
      </c>
      <c r="J16" s="331" t="str">
        <f>IF(J$2="","x",IF(Sample!G35="yes","y",IF(J14="n","x",IF(J15="y - paper copy","x",IF(J15="n","x","n")))))</f>
        <v>x</v>
      </c>
      <c r="K16" s="331" t="str">
        <f>IF(K$2="","x",IF(Sample!H35="yes","y",IF(K14="n","x",IF(K15="y - paper copy","x",IF(K15="n","x","n")))))</f>
        <v>x</v>
      </c>
      <c r="L16" s="331" t="str">
        <f>IF(L$2="","x",IF(Sample!I35="yes","y",IF(L14="n","x",IF(L15="y - paper copy","x",IF(L15="n","x","n")))))</f>
        <v>x</v>
      </c>
      <c r="M16" s="331" t="str">
        <f>IF(M$2="","x",IF(Sample!J35="yes","y",IF(M14="n","x",IF(M15="y - paper copy","x",IF(M15="n","x","n")))))</f>
        <v>x</v>
      </c>
      <c r="N16" s="331" t="str">
        <f>IF(N$2="","x",IF(Sample!K35="yes","y",IF(N14="n","x",IF(N15="y - paper copy","x",IF(N15="n","x","n")))))</f>
        <v>x</v>
      </c>
      <c r="O16" s="328"/>
      <c r="P16" s="328"/>
      <c r="Q16" s="328"/>
      <c r="R16" s="332"/>
      <c r="S16" s="332"/>
      <c r="T16" s="332"/>
      <c r="U16" s="332"/>
      <c r="V16" s="332"/>
      <c r="W16" s="332"/>
    </row>
    <row r="17" spans="1:50" ht="39.6" x14ac:dyDescent="0.25">
      <c r="A17" s="22">
        <v>10</v>
      </c>
      <c r="B17" s="155" t="s">
        <v>456</v>
      </c>
      <c r="C17" s="412" t="s">
        <v>329</v>
      </c>
      <c r="D17" s="410" t="s">
        <v>323</v>
      </c>
      <c r="E17" s="331" t="str">
        <f>IF(E$2="","x",IF(OR(E14="n", E15="n", E15="x"),"x",""))</f>
        <v>x</v>
      </c>
      <c r="F17" s="331" t="str">
        <f t="shared" ref="F17:N17" si="6">IF(F$2="","x",IF(OR(F14="n", F15="n", F15="x"),"x",""))</f>
        <v>x</v>
      </c>
      <c r="G17" s="331" t="str">
        <f t="shared" si="6"/>
        <v>x</v>
      </c>
      <c r="H17" s="331" t="str">
        <f t="shared" si="6"/>
        <v>x</v>
      </c>
      <c r="I17" s="331" t="str">
        <f t="shared" si="6"/>
        <v>x</v>
      </c>
      <c r="J17" s="331" t="str">
        <f t="shared" si="6"/>
        <v>x</v>
      </c>
      <c r="K17" s="331" t="str">
        <f t="shared" si="6"/>
        <v>x</v>
      </c>
      <c r="L17" s="331" t="str">
        <f t="shared" si="6"/>
        <v>x</v>
      </c>
      <c r="M17" s="331" t="str">
        <f t="shared" si="6"/>
        <v>x</v>
      </c>
      <c r="N17" s="331" t="str">
        <f t="shared" si="6"/>
        <v>x</v>
      </c>
      <c r="O17" s="328"/>
      <c r="P17" s="328"/>
      <c r="Q17" s="328"/>
      <c r="R17" s="334" t="str">
        <f t="shared" ref="R17:W18" si="7">IF(R15 = "n","x","")</f>
        <v/>
      </c>
      <c r="S17" s="334" t="str">
        <f t="shared" si="7"/>
        <v/>
      </c>
      <c r="T17" s="334" t="str">
        <f t="shared" si="7"/>
        <v/>
      </c>
      <c r="U17" s="334" t="str">
        <f t="shared" si="7"/>
        <v/>
      </c>
      <c r="V17" s="334" t="str">
        <f t="shared" si="7"/>
        <v/>
      </c>
      <c r="W17" s="334" t="str">
        <f t="shared" si="7"/>
        <v/>
      </c>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row>
    <row r="18" spans="1:50" ht="39.6" x14ac:dyDescent="0.25">
      <c r="A18" s="22">
        <v>11</v>
      </c>
      <c r="B18" s="156" t="s">
        <v>278</v>
      </c>
      <c r="C18" s="412" t="s">
        <v>327</v>
      </c>
      <c r="D18" s="410" t="s">
        <v>324</v>
      </c>
      <c r="E18" s="331" t="str">
        <f>IF(OR(E14="n", E15="n", E15="x", E17="n", E17="x"),"x","")</f>
        <v>x</v>
      </c>
      <c r="F18" s="331" t="str">
        <f t="shared" ref="F18:N18" si="8">IF(OR(F14="n", F15="n", F15="x", F17="n", F17="x"),"x","")</f>
        <v>x</v>
      </c>
      <c r="G18" s="331" t="str">
        <f t="shared" si="8"/>
        <v>x</v>
      </c>
      <c r="H18" s="331" t="str">
        <f t="shared" si="8"/>
        <v>x</v>
      </c>
      <c r="I18" s="331" t="str">
        <f t="shared" si="8"/>
        <v>x</v>
      </c>
      <c r="J18" s="331" t="str">
        <f t="shared" si="8"/>
        <v>x</v>
      </c>
      <c r="K18" s="331" t="str">
        <f t="shared" si="8"/>
        <v>x</v>
      </c>
      <c r="L18" s="331" t="str">
        <f t="shared" si="8"/>
        <v>x</v>
      </c>
      <c r="M18" s="331" t="str">
        <f t="shared" si="8"/>
        <v>x</v>
      </c>
      <c r="N18" s="331" t="str">
        <f t="shared" si="8"/>
        <v>x</v>
      </c>
      <c r="O18" s="328"/>
      <c r="P18" s="328"/>
      <c r="Q18" s="328"/>
      <c r="R18" s="334" t="str">
        <f t="shared" si="7"/>
        <v/>
      </c>
      <c r="S18" s="334" t="str">
        <f t="shared" si="7"/>
        <v/>
      </c>
      <c r="T18" s="334" t="str">
        <f t="shared" si="7"/>
        <v/>
      </c>
      <c r="U18" s="334" t="str">
        <f t="shared" si="7"/>
        <v/>
      </c>
      <c r="V18" s="334" t="str">
        <f t="shared" si="7"/>
        <v/>
      </c>
      <c r="W18" s="334" t="str">
        <f t="shared" si="7"/>
        <v/>
      </c>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row>
    <row r="19" spans="1:50" ht="39.6" x14ac:dyDescent="0.25">
      <c r="A19" s="22">
        <v>12</v>
      </c>
      <c r="B19" s="155" t="s">
        <v>457</v>
      </c>
      <c r="C19" s="412" t="s">
        <v>329</v>
      </c>
      <c r="D19" s="410" t="s">
        <v>323</v>
      </c>
      <c r="E19" s="331" t="str">
        <f>IF(E$2="","x",IF(OR(E14="n", E15="n", E15="x"),"x",""))</f>
        <v>x</v>
      </c>
      <c r="F19" s="331" t="str">
        <f t="shared" ref="F19:N19" si="9">IF(F$2="","x",IF(OR(F14="n", F15="n", F15="x"),"x",""))</f>
        <v>x</v>
      </c>
      <c r="G19" s="331" t="str">
        <f t="shared" si="9"/>
        <v>x</v>
      </c>
      <c r="H19" s="331" t="str">
        <f t="shared" si="9"/>
        <v>x</v>
      </c>
      <c r="I19" s="331" t="str">
        <f t="shared" si="9"/>
        <v>x</v>
      </c>
      <c r="J19" s="331" t="str">
        <f t="shared" si="9"/>
        <v>x</v>
      </c>
      <c r="K19" s="331" t="str">
        <f t="shared" si="9"/>
        <v>x</v>
      </c>
      <c r="L19" s="331" t="str">
        <f t="shared" si="9"/>
        <v>x</v>
      </c>
      <c r="M19" s="331" t="str">
        <f t="shared" si="9"/>
        <v>x</v>
      </c>
      <c r="N19" s="331" t="str">
        <f t="shared" si="9"/>
        <v>x</v>
      </c>
      <c r="O19" s="328"/>
      <c r="P19" s="328"/>
      <c r="Q19" s="328"/>
      <c r="R19" s="334" t="str">
        <f t="shared" ref="R19:W19" si="10">IF(R15 = "n","x","")</f>
        <v/>
      </c>
      <c r="S19" s="334" t="str">
        <f t="shared" si="10"/>
        <v/>
      </c>
      <c r="T19" s="334" t="str">
        <f t="shared" si="10"/>
        <v/>
      </c>
      <c r="U19" s="334" t="str">
        <f t="shared" si="10"/>
        <v/>
      </c>
      <c r="V19" s="334" t="str">
        <f t="shared" si="10"/>
        <v/>
      </c>
      <c r="W19" s="334" t="str">
        <f t="shared" si="10"/>
        <v/>
      </c>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row>
    <row r="20" spans="1:50" s="11" customFormat="1" ht="39.6" x14ac:dyDescent="0.25">
      <c r="A20" s="22">
        <v>13</v>
      </c>
      <c r="B20" s="156" t="s">
        <v>279</v>
      </c>
      <c r="C20" s="412" t="s">
        <v>327</v>
      </c>
      <c r="D20" s="410" t="s">
        <v>324</v>
      </c>
      <c r="E20" s="331" t="str">
        <f>IF(OR(E14="n", E15="n", E15="x", E19="n", E19="x"),"x","")</f>
        <v>x</v>
      </c>
      <c r="F20" s="331" t="str">
        <f t="shared" ref="F20:N20" si="11">IF(OR(F14="n", F15="n", F15="x", F19="n", F19="x"),"x","")</f>
        <v>x</v>
      </c>
      <c r="G20" s="331" t="str">
        <f t="shared" si="11"/>
        <v>x</v>
      </c>
      <c r="H20" s="331" t="str">
        <f t="shared" si="11"/>
        <v>x</v>
      </c>
      <c r="I20" s="331" t="str">
        <f t="shared" si="11"/>
        <v>x</v>
      </c>
      <c r="J20" s="331" t="str">
        <f t="shared" si="11"/>
        <v>x</v>
      </c>
      <c r="K20" s="331" t="str">
        <f t="shared" si="11"/>
        <v>x</v>
      </c>
      <c r="L20" s="331" t="str">
        <f t="shared" si="11"/>
        <v>x</v>
      </c>
      <c r="M20" s="331" t="str">
        <f t="shared" si="11"/>
        <v>x</v>
      </c>
      <c r="N20" s="331" t="str">
        <f t="shared" si="11"/>
        <v>x</v>
      </c>
      <c r="O20" s="328"/>
      <c r="P20" s="328"/>
      <c r="Q20" s="328"/>
      <c r="R20" s="334" t="str">
        <f t="shared" ref="R20:W20" si="12">IF(R17 = "n","x","")</f>
        <v/>
      </c>
      <c r="S20" s="334" t="str">
        <f t="shared" si="12"/>
        <v/>
      </c>
      <c r="T20" s="334" t="str">
        <f t="shared" si="12"/>
        <v/>
      </c>
      <c r="U20" s="334" t="str">
        <f t="shared" si="12"/>
        <v/>
      </c>
      <c r="V20" s="334" t="str">
        <f t="shared" si="12"/>
        <v/>
      </c>
      <c r="W20" s="334" t="str">
        <f t="shared" si="12"/>
        <v/>
      </c>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X20" s="2"/>
    </row>
    <row r="21" spans="1:50" s="11" customFormat="1" ht="39.6" x14ac:dyDescent="0.25">
      <c r="A21" s="22">
        <v>14</v>
      </c>
      <c r="B21" s="155" t="s">
        <v>275</v>
      </c>
      <c r="C21" s="412" t="s">
        <v>327</v>
      </c>
      <c r="D21" s="410" t="s">
        <v>323</v>
      </c>
      <c r="E21" s="331" t="str">
        <f>IF(E$2="","x",IF(E15="n","x",""))</f>
        <v>x</v>
      </c>
      <c r="F21" s="331" t="str">
        <f t="shared" ref="F21:N21" si="13">IF(F$2="","x",IF(F15="n","x",""))</f>
        <v>x</v>
      </c>
      <c r="G21" s="331" t="str">
        <f t="shared" si="13"/>
        <v>x</v>
      </c>
      <c r="H21" s="331" t="str">
        <f t="shared" si="13"/>
        <v>x</v>
      </c>
      <c r="I21" s="331" t="str">
        <f t="shared" si="13"/>
        <v>x</v>
      </c>
      <c r="J21" s="331" t="str">
        <f t="shared" si="13"/>
        <v>x</v>
      </c>
      <c r="K21" s="331" t="str">
        <f t="shared" si="13"/>
        <v>x</v>
      </c>
      <c r="L21" s="331" t="str">
        <f t="shared" si="13"/>
        <v>x</v>
      </c>
      <c r="M21" s="331" t="str">
        <f t="shared" si="13"/>
        <v>x</v>
      </c>
      <c r="N21" s="331" t="str">
        <f t="shared" si="13"/>
        <v>x</v>
      </c>
      <c r="O21" s="328"/>
      <c r="P21" s="328"/>
      <c r="Q21" s="328"/>
      <c r="R21" s="334"/>
      <c r="S21" s="334"/>
      <c r="T21" s="334"/>
      <c r="U21" s="334"/>
      <c r="V21" s="334"/>
      <c r="W21" s="334"/>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X21" s="2"/>
    </row>
    <row r="22" spans="1:50" s="11" customFormat="1" ht="39.6" x14ac:dyDescent="0.25">
      <c r="A22" s="22" t="s">
        <v>103</v>
      </c>
      <c r="B22" s="156" t="s">
        <v>458</v>
      </c>
      <c r="C22" s="412" t="s">
        <v>327</v>
      </c>
      <c r="D22" s="410" t="s">
        <v>186</v>
      </c>
      <c r="E22" s="331" t="str">
        <f>IF(E$2="","x",IF(E21="y","","x"))</f>
        <v>x</v>
      </c>
      <c r="F22" s="331" t="str">
        <f t="shared" ref="F22:N22" si="14">IF(F$2="","x",IF(F21="y","","x"))</f>
        <v>x</v>
      </c>
      <c r="G22" s="331" t="str">
        <f t="shared" si="14"/>
        <v>x</v>
      </c>
      <c r="H22" s="331" t="str">
        <f t="shared" si="14"/>
        <v>x</v>
      </c>
      <c r="I22" s="331" t="str">
        <f t="shared" si="14"/>
        <v>x</v>
      </c>
      <c r="J22" s="331" t="str">
        <f t="shared" si="14"/>
        <v>x</v>
      </c>
      <c r="K22" s="331" t="str">
        <f t="shared" si="14"/>
        <v>x</v>
      </c>
      <c r="L22" s="331" t="str">
        <f t="shared" si="14"/>
        <v>x</v>
      </c>
      <c r="M22" s="331" t="str">
        <f t="shared" si="14"/>
        <v>x</v>
      </c>
      <c r="N22" s="331" t="str">
        <f t="shared" si="14"/>
        <v>x</v>
      </c>
      <c r="O22" s="328"/>
      <c r="P22" s="328"/>
      <c r="Q22" s="328"/>
      <c r="R22" s="334"/>
      <c r="S22" s="334"/>
      <c r="T22" s="334"/>
      <c r="U22" s="334"/>
      <c r="V22" s="334"/>
      <c r="W22" s="334"/>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X22" s="2"/>
    </row>
    <row r="23" spans="1:50" s="11" customFormat="1" ht="39.6" x14ac:dyDescent="0.25">
      <c r="A23" s="22" t="s">
        <v>104</v>
      </c>
      <c r="B23" s="155" t="s">
        <v>276</v>
      </c>
      <c r="C23" s="412" t="s">
        <v>95</v>
      </c>
      <c r="D23" s="410" t="s">
        <v>186</v>
      </c>
      <c r="E23" s="331" t="str">
        <f>IF(E$2="","x","")</f>
        <v>x</v>
      </c>
      <c r="F23" s="331" t="str">
        <f t="shared" ref="F23:N23" si="15">IF(F$2="","x","")</f>
        <v>x</v>
      </c>
      <c r="G23" s="331" t="str">
        <f t="shared" si="15"/>
        <v>x</v>
      </c>
      <c r="H23" s="331" t="str">
        <f t="shared" si="15"/>
        <v>x</v>
      </c>
      <c r="I23" s="331" t="str">
        <f t="shared" si="15"/>
        <v>x</v>
      </c>
      <c r="J23" s="331" t="str">
        <f t="shared" si="15"/>
        <v>x</v>
      </c>
      <c r="K23" s="331" t="str">
        <f t="shared" si="15"/>
        <v>x</v>
      </c>
      <c r="L23" s="331" t="str">
        <f t="shared" si="15"/>
        <v>x</v>
      </c>
      <c r="M23" s="331" t="str">
        <f t="shared" si="15"/>
        <v>x</v>
      </c>
      <c r="N23" s="331" t="str">
        <f t="shared" si="15"/>
        <v>x</v>
      </c>
      <c r="O23" s="328"/>
      <c r="P23" s="328"/>
      <c r="Q23" s="328"/>
      <c r="R23" s="334"/>
      <c r="S23" s="334"/>
      <c r="T23" s="334"/>
      <c r="U23" s="334"/>
      <c r="V23" s="334"/>
      <c r="W23" s="334"/>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X23" s="2"/>
    </row>
    <row r="24" spans="1:50" s="11" customFormat="1" ht="39.6" x14ac:dyDescent="0.25">
      <c r="A24" s="22" t="s">
        <v>277</v>
      </c>
      <c r="B24" s="156" t="s">
        <v>274</v>
      </c>
      <c r="C24" s="412" t="s">
        <v>95</v>
      </c>
      <c r="D24" s="410" t="s">
        <v>325</v>
      </c>
      <c r="E24" s="331" t="str">
        <f>IF(E$2="","x",IF(E23="y","","x"))</f>
        <v>x</v>
      </c>
      <c r="F24" s="331" t="str">
        <f t="shared" ref="F24:N24" si="16">IF(F$2="","x",IF(F23="y","","x"))</f>
        <v>x</v>
      </c>
      <c r="G24" s="331" t="str">
        <f t="shared" si="16"/>
        <v>x</v>
      </c>
      <c r="H24" s="331" t="str">
        <f t="shared" si="16"/>
        <v>x</v>
      </c>
      <c r="I24" s="331" t="str">
        <f t="shared" si="16"/>
        <v>x</v>
      </c>
      <c r="J24" s="331" t="str">
        <f t="shared" si="16"/>
        <v>x</v>
      </c>
      <c r="K24" s="331" t="str">
        <f t="shared" si="16"/>
        <v>x</v>
      </c>
      <c r="L24" s="331" t="str">
        <f t="shared" si="16"/>
        <v>x</v>
      </c>
      <c r="M24" s="331" t="str">
        <f t="shared" si="16"/>
        <v>x</v>
      </c>
      <c r="N24" s="331" t="str">
        <f t="shared" si="16"/>
        <v>x</v>
      </c>
      <c r="O24" s="328"/>
      <c r="P24" s="328"/>
      <c r="Q24" s="328"/>
      <c r="R24" s="334"/>
      <c r="S24" s="334"/>
      <c r="T24" s="334"/>
      <c r="U24" s="334"/>
      <c r="V24" s="334"/>
      <c r="W24" s="334"/>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X24" s="2"/>
    </row>
    <row r="25" spans="1:50" s="11" customFormat="1" x14ac:dyDescent="0.25">
      <c r="A25" s="220" t="s">
        <v>94</v>
      </c>
      <c r="B25" s="270"/>
      <c r="C25" s="413"/>
      <c r="D25" s="414"/>
      <c r="E25" s="331"/>
      <c r="F25" s="331"/>
      <c r="G25" s="331"/>
      <c r="H25" s="331"/>
      <c r="I25" s="331"/>
      <c r="J25" s="331"/>
      <c r="K25" s="331"/>
      <c r="L25" s="331"/>
      <c r="M25" s="331"/>
      <c r="N25" s="331"/>
      <c r="O25" s="335"/>
      <c r="P25" s="336"/>
      <c r="Q25" s="336"/>
      <c r="R25" s="334"/>
      <c r="S25" s="334"/>
      <c r="T25" s="334"/>
      <c r="U25" s="334"/>
      <c r="V25" s="334"/>
      <c r="W25" s="334"/>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X25" s="2"/>
    </row>
    <row r="26" spans="1:50" s="15" customFormat="1" ht="15.6" x14ac:dyDescent="0.25">
      <c r="A26" s="49"/>
      <c r="B26" s="48" t="s">
        <v>73</v>
      </c>
      <c r="C26" s="415" t="s">
        <v>88</v>
      </c>
      <c r="D26" s="415" t="s">
        <v>0</v>
      </c>
      <c r="E26" s="337" t="s">
        <v>53</v>
      </c>
      <c r="F26" s="337" t="s">
        <v>53</v>
      </c>
      <c r="G26" s="337" t="s">
        <v>53</v>
      </c>
      <c r="H26" s="337" t="s">
        <v>53</v>
      </c>
      <c r="I26" s="337" t="s">
        <v>53</v>
      </c>
      <c r="J26" s="337" t="s">
        <v>53</v>
      </c>
      <c r="K26" s="337" t="s">
        <v>53</v>
      </c>
      <c r="L26" s="337" t="s">
        <v>53</v>
      </c>
      <c r="M26" s="337" t="s">
        <v>53</v>
      </c>
      <c r="N26" s="337" t="s">
        <v>53</v>
      </c>
      <c r="O26" s="338" t="s">
        <v>53</v>
      </c>
      <c r="P26" s="338" t="s">
        <v>53</v>
      </c>
      <c r="Q26" s="338" t="s">
        <v>53</v>
      </c>
      <c r="R26" s="332"/>
      <c r="S26" s="332"/>
      <c r="T26" s="332"/>
      <c r="U26" s="332"/>
      <c r="V26" s="332"/>
      <c r="W26" s="332"/>
    </row>
    <row r="27" spans="1:50" s="11" customFormat="1" ht="39.6" x14ac:dyDescent="0.25">
      <c r="A27" s="22">
        <v>18</v>
      </c>
      <c r="B27" s="155" t="s">
        <v>310</v>
      </c>
      <c r="C27" s="410" t="s">
        <v>95</v>
      </c>
      <c r="D27" s="410" t="s">
        <v>326</v>
      </c>
      <c r="E27" s="339" t="str">
        <f>IF(E$2="","x","")</f>
        <v>x</v>
      </c>
      <c r="F27" s="340"/>
      <c r="G27" s="340"/>
      <c r="H27" s="340"/>
      <c r="I27" s="340"/>
      <c r="J27" s="340"/>
      <c r="K27" s="340"/>
      <c r="L27" s="340"/>
      <c r="M27" s="340"/>
      <c r="N27" s="340"/>
      <c r="O27" s="328"/>
      <c r="P27" s="329"/>
      <c r="Q27" s="329"/>
      <c r="R27" s="330"/>
      <c r="S27" s="330"/>
      <c r="T27" s="330"/>
      <c r="U27" s="330"/>
      <c r="V27" s="330"/>
      <c r="W27" s="330"/>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X27" s="2"/>
    </row>
    <row r="28" spans="1:50" s="11" customFormat="1" ht="26.4" x14ac:dyDescent="0.25">
      <c r="A28" s="22">
        <v>19</v>
      </c>
      <c r="B28" s="155" t="s">
        <v>265</v>
      </c>
      <c r="C28" s="410" t="s">
        <v>95</v>
      </c>
      <c r="D28" s="410" t="s">
        <v>105</v>
      </c>
      <c r="E28" s="339" t="str">
        <f>IF(E$2="","x","")</f>
        <v>x</v>
      </c>
      <c r="F28" s="340"/>
      <c r="G28" s="340"/>
      <c r="H28" s="340"/>
      <c r="I28" s="340"/>
      <c r="J28" s="340"/>
      <c r="K28" s="340"/>
      <c r="L28" s="340"/>
      <c r="M28" s="340"/>
      <c r="N28" s="340"/>
      <c r="O28" s="341"/>
      <c r="P28" s="342"/>
      <c r="Q28" s="342"/>
      <c r="R28" s="334"/>
      <c r="S28" s="334"/>
      <c r="T28" s="334"/>
      <c r="U28" s="334"/>
      <c r="V28" s="334"/>
      <c r="W28" s="330"/>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X28" s="2"/>
    </row>
    <row r="29" spans="1:50" s="11" customFormat="1" ht="13.8" thickBot="1" x14ac:dyDescent="0.3">
      <c r="A29" s="159" t="s">
        <v>94</v>
      </c>
      <c r="B29" s="41"/>
      <c r="C29" s="416"/>
      <c r="D29" s="417"/>
      <c r="E29" s="331"/>
      <c r="F29" s="331"/>
      <c r="G29" s="331"/>
      <c r="H29" s="331"/>
      <c r="I29" s="331"/>
      <c r="J29" s="331"/>
      <c r="K29" s="331"/>
      <c r="L29" s="331"/>
      <c r="M29" s="331"/>
      <c r="N29" s="331"/>
      <c r="O29" s="331"/>
      <c r="P29" s="298"/>
      <c r="Q29" s="298"/>
      <c r="R29" s="334"/>
      <c r="S29" s="334"/>
      <c r="T29" s="334"/>
      <c r="U29" s="334"/>
      <c r="V29" s="334"/>
      <c r="W29" s="334"/>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X29" s="2"/>
    </row>
    <row r="30" spans="1:50" s="10" customFormat="1" ht="13.8" thickBot="1" x14ac:dyDescent="0.3">
      <c r="B30" s="25"/>
      <c r="C30" s="418" t="s">
        <v>56</v>
      </c>
      <c r="D30" s="418"/>
      <c r="E30" s="343">
        <f>COUNTBLANK(E8:E24)+COUNTBLANK(E27:E28)</f>
        <v>0</v>
      </c>
      <c r="F30" s="344">
        <f t="shared" ref="F30:N30" si="17">COUNTBLANK(F8:F24)</f>
        <v>0</v>
      </c>
      <c r="G30" s="344">
        <f t="shared" si="17"/>
        <v>0</v>
      </c>
      <c r="H30" s="344">
        <f t="shared" si="17"/>
        <v>0</v>
      </c>
      <c r="I30" s="344">
        <f t="shared" si="17"/>
        <v>0</v>
      </c>
      <c r="J30" s="344">
        <f t="shared" si="17"/>
        <v>0</v>
      </c>
      <c r="K30" s="344">
        <f t="shared" si="17"/>
        <v>0</v>
      </c>
      <c r="L30" s="344">
        <f t="shared" si="17"/>
        <v>0</v>
      </c>
      <c r="M30" s="344">
        <f t="shared" si="17"/>
        <v>0</v>
      </c>
      <c r="N30" s="344">
        <f t="shared" si="17"/>
        <v>0</v>
      </c>
      <c r="O30" s="345"/>
      <c r="P30" s="334"/>
      <c r="Q30" s="334"/>
      <c r="R30" s="334"/>
      <c r="S30" s="334"/>
      <c r="T30" s="334"/>
      <c r="U30" s="334"/>
      <c r="V30" s="334"/>
      <c r="W30" s="334"/>
      <c r="X30" s="7"/>
      <c r="Y30" s="7"/>
      <c r="Z30" s="7"/>
      <c r="AA30" s="7"/>
      <c r="AB30" s="7"/>
      <c r="AC30" s="11"/>
      <c r="AD30" s="11"/>
      <c r="AE30" s="11"/>
      <c r="AF30" s="11"/>
      <c r="AG30" s="11"/>
      <c r="AH30" s="11"/>
      <c r="AI30" s="11"/>
      <c r="AJ30" s="11"/>
      <c r="AK30" s="11"/>
      <c r="AL30" s="11"/>
      <c r="AM30" s="11"/>
      <c r="AN30" s="11"/>
      <c r="AO30" s="11"/>
      <c r="AP30" s="11"/>
      <c r="AQ30" s="11"/>
      <c r="AR30" s="11"/>
      <c r="AS30" s="11"/>
      <c r="AT30" s="11"/>
      <c r="AU30" s="11"/>
      <c r="AV30" s="11"/>
      <c r="AW30" s="11"/>
    </row>
    <row r="31" spans="1:50" s="10" customFormat="1" x14ac:dyDescent="0.25">
      <c r="A31" s="26"/>
      <c r="B31" s="27" t="s">
        <v>36</v>
      </c>
      <c r="C31" s="419"/>
      <c r="D31" s="419"/>
      <c r="E31" s="345"/>
      <c r="F31" s="345"/>
      <c r="G31" s="345"/>
      <c r="H31" s="345"/>
      <c r="I31" s="345"/>
      <c r="J31" s="345"/>
      <c r="K31" s="345"/>
      <c r="L31" s="345"/>
      <c r="M31" s="345"/>
      <c r="N31" s="345"/>
      <c r="O31" s="345"/>
      <c r="P31" s="334"/>
      <c r="Q31" s="334"/>
      <c r="R31" s="334"/>
      <c r="S31" s="334"/>
      <c r="T31" s="334"/>
      <c r="U31" s="334"/>
      <c r="V31" s="334"/>
      <c r="W31" s="334"/>
      <c r="X31" s="7"/>
      <c r="Y31" s="7"/>
      <c r="Z31" s="7"/>
      <c r="AA31" s="7"/>
      <c r="AB31" s="7"/>
      <c r="AC31" s="11"/>
      <c r="AD31" s="11"/>
      <c r="AE31" s="11"/>
      <c r="AF31" s="11"/>
      <c r="AG31" s="11"/>
      <c r="AH31" s="11"/>
      <c r="AI31" s="11"/>
      <c r="AJ31" s="11"/>
      <c r="AK31" s="11"/>
      <c r="AL31" s="11"/>
      <c r="AM31" s="11"/>
      <c r="AN31" s="11"/>
      <c r="AO31" s="11"/>
      <c r="AP31" s="11"/>
      <c r="AQ31" s="11"/>
      <c r="AR31" s="11"/>
      <c r="AS31" s="11"/>
      <c r="AT31" s="11"/>
      <c r="AU31" s="11"/>
      <c r="AV31" s="11"/>
      <c r="AW31" s="11"/>
    </row>
    <row r="32" spans="1:50" x14ac:dyDescent="0.25">
      <c r="A32" s="8" t="s">
        <v>21</v>
      </c>
      <c r="B32" s="24" t="s">
        <v>22</v>
      </c>
      <c r="C32" s="420"/>
      <c r="D32" s="421"/>
      <c r="E32" s="346"/>
      <c r="F32" s="346"/>
      <c r="G32" s="346"/>
      <c r="H32" s="346"/>
      <c r="I32" s="346"/>
      <c r="J32" s="346"/>
      <c r="K32" s="346"/>
      <c r="L32" s="346"/>
      <c r="M32" s="346"/>
      <c r="N32" s="346"/>
      <c r="O32" s="346"/>
      <c r="P32" s="334"/>
      <c r="Q32" s="334"/>
      <c r="R32" s="334"/>
      <c r="S32" s="334"/>
      <c r="T32" s="334"/>
      <c r="U32" s="334"/>
      <c r="V32" s="334"/>
      <c r="W32" s="334"/>
      <c r="X32" s="7"/>
      <c r="Y32" s="7"/>
      <c r="Z32" s="7"/>
      <c r="AA32" s="7"/>
      <c r="AB32" s="7"/>
    </row>
    <row r="33" spans="1:50" x14ac:dyDescent="0.25">
      <c r="A33" s="8" t="s">
        <v>23</v>
      </c>
      <c r="B33" s="24" t="s">
        <v>24</v>
      </c>
      <c r="C33" s="420"/>
      <c r="D33" s="421"/>
      <c r="E33" s="346"/>
      <c r="F33" s="346"/>
      <c r="G33" s="346"/>
      <c r="H33" s="346"/>
      <c r="I33" s="346"/>
      <c r="J33" s="346"/>
      <c r="K33" s="346"/>
      <c r="L33" s="346"/>
      <c r="M33" s="346"/>
      <c r="N33" s="346"/>
      <c r="O33" s="346"/>
      <c r="P33" s="334"/>
      <c r="Q33" s="334"/>
      <c r="R33" s="334"/>
      <c r="S33" s="334"/>
      <c r="T33" s="334"/>
      <c r="U33" s="334"/>
      <c r="V33" s="334"/>
      <c r="W33" s="334"/>
      <c r="X33" s="7"/>
      <c r="Y33" s="7"/>
      <c r="Z33" s="7"/>
      <c r="AA33" s="7"/>
      <c r="AB33" s="7"/>
    </row>
    <row r="34" spans="1:50" x14ac:dyDescent="0.25">
      <c r="A34" s="55"/>
      <c r="B34" s="52" t="s">
        <v>38</v>
      </c>
      <c r="C34" s="422"/>
      <c r="D34" s="423"/>
      <c r="E34" s="346"/>
      <c r="F34" s="346"/>
      <c r="G34" s="346"/>
      <c r="H34" s="346"/>
      <c r="I34" s="346"/>
      <c r="J34" s="346"/>
      <c r="K34" s="346"/>
      <c r="L34" s="346"/>
      <c r="M34" s="346"/>
      <c r="N34" s="346"/>
      <c r="O34" s="347"/>
      <c r="P34" s="330"/>
      <c r="Q34" s="330"/>
      <c r="R34" s="330"/>
      <c r="S34" s="330"/>
      <c r="T34" s="330"/>
      <c r="U34" s="330"/>
      <c r="V34" s="330"/>
      <c r="W34" s="330"/>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row>
    <row r="35" spans="1:50" ht="13.8" thickBot="1" x14ac:dyDescent="0.3">
      <c r="A35" s="58" t="s">
        <v>51</v>
      </c>
      <c r="B35" s="53" t="s">
        <v>55</v>
      </c>
      <c r="C35" s="420"/>
      <c r="D35" s="421"/>
      <c r="E35" s="346"/>
      <c r="F35" s="346"/>
      <c r="G35" s="346"/>
      <c r="H35" s="346"/>
      <c r="I35" s="346"/>
      <c r="J35" s="346"/>
      <c r="K35" s="346"/>
      <c r="L35" s="346"/>
      <c r="M35" s="346"/>
      <c r="N35" s="346"/>
      <c r="O35" s="346"/>
      <c r="P35" s="334"/>
      <c r="Q35" s="334"/>
      <c r="R35" s="334"/>
      <c r="S35" s="334"/>
      <c r="T35" s="334"/>
      <c r="U35" s="334"/>
      <c r="V35" s="334"/>
      <c r="W35" s="334"/>
      <c r="X35" s="7"/>
      <c r="Y35" s="7"/>
      <c r="Z35" s="7"/>
      <c r="AA35" s="7"/>
      <c r="AB35" s="7"/>
    </row>
    <row r="36" spans="1:50" ht="51.6" thickBot="1" x14ac:dyDescent="0.3">
      <c r="A36" s="56"/>
      <c r="B36" s="54" t="s">
        <v>468</v>
      </c>
      <c r="C36" s="424" t="s">
        <v>54</v>
      </c>
      <c r="D36" s="425"/>
      <c r="E36" s="346"/>
      <c r="F36" s="346"/>
      <c r="G36" s="346"/>
      <c r="H36" s="346"/>
      <c r="I36" s="346"/>
      <c r="J36" s="346"/>
      <c r="K36" s="346"/>
      <c r="L36" s="346"/>
      <c r="M36" s="346"/>
      <c r="N36" s="346"/>
      <c r="O36" s="347"/>
      <c r="P36" s="330"/>
      <c r="Q36" s="330"/>
      <c r="R36" s="330"/>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row>
    <row r="37" spans="1:50" s="11" customFormat="1" ht="61.8" thickBot="1" x14ac:dyDescent="0.3">
      <c r="A37" s="57"/>
      <c r="B37" s="54" t="s">
        <v>461</v>
      </c>
      <c r="C37" s="424" t="s">
        <v>54</v>
      </c>
      <c r="D37" s="425"/>
      <c r="E37" s="34"/>
      <c r="F37" s="34"/>
      <c r="G37" s="34"/>
      <c r="H37" s="34"/>
      <c r="I37" s="34"/>
      <c r="J37" s="34"/>
      <c r="K37" s="34"/>
      <c r="L37" s="34"/>
      <c r="M37" s="34"/>
      <c r="N37" s="34"/>
      <c r="O37" s="34"/>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X37" s="2"/>
    </row>
    <row r="38" spans="1:50" s="11" customFormat="1" x14ac:dyDescent="0.25">
      <c r="A38" s="19"/>
      <c r="B38" s="6"/>
      <c r="C38" s="2"/>
      <c r="D38" s="2"/>
      <c r="E38" s="35"/>
      <c r="F38" s="35"/>
      <c r="G38" s="35"/>
      <c r="H38" s="35"/>
      <c r="I38" s="35"/>
      <c r="J38" s="35"/>
      <c r="K38" s="35"/>
      <c r="L38" s="35"/>
      <c r="M38" s="35"/>
      <c r="N38" s="35"/>
      <c r="O38" s="38"/>
      <c r="AX38" s="2"/>
    </row>
    <row r="39" spans="1:50" s="11" customFormat="1" x14ac:dyDescent="0.25">
      <c r="A39" s="19"/>
      <c r="B39" s="6"/>
      <c r="C39" s="2"/>
      <c r="D39" s="2"/>
      <c r="E39" s="35"/>
      <c r="F39" s="35"/>
      <c r="G39" s="35"/>
      <c r="H39" s="35"/>
      <c r="I39" s="35"/>
      <c r="J39" s="35"/>
      <c r="K39" s="35"/>
      <c r="L39" s="35"/>
      <c r="M39" s="35"/>
      <c r="N39" s="35"/>
      <c r="O39" s="38"/>
      <c r="AX39" s="2"/>
    </row>
    <row r="40" spans="1:50" s="11" customFormat="1" x14ac:dyDescent="0.25">
      <c r="A40" s="19"/>
      <c r="B40" s="6"/>
      <c r="C40" s="2"/>
      <c r="D40" s="2"/>
      <c r="E40" s="35"/>
      <c r="F40" s="35"/>
      <c r="G40" s="35"/>
      <c r="H40" s="35"/>
      <c r="I40" s="35"/>
      <c r="J40" s="35"/>
      <c r="K40" s="35"/>
      <c r="L40" s="35"/>
      <c r="M40" s="35"/>
      <c r="N40" s="35"/>
      <c r="O40" s="38"/>
      <c r="AX40" s="2"/>
    </row>
    <row r="41" spans="1:50" s="11" customFormat="1" x14ac:dyDescent="0.25">
      <c r="A41" s="19"/>
      <c r="B41" s="6"/>
      <c r="C41" s="2"/>
      <c r="D41" s="2"/>
      <c r="E41" s="35"/>
      <c r="F41" s="35"/>
      <c r="G41" s="35"/>
      <c r="H41" s="35"/>
      <c r="I41" s="35"/>
      <c r="J41" s="35"/>
      <c r="K41" s="35"/>
      <c r="L41" s="35"/>
      <c r="M41" s="35"/>
      <c r="N41" s="35"/>
      <c r="O41" s="38"/>
      <c r="AX41" s="2"/>
    </row>
    <row r="42" spans="1:50" s="11" customFormat="1" x14ac:dyDescent="0.25">
      <c r="A42" s="19"/>
      <c r="B42" s="6"/>
      <c r="C42" s="2"/>
      <c r="D42" s="2"/>
      <c r="E42" s="35"/>
      <c r="F42" s="35"/>
      <c r="G42" s="35"/>
      <c r="H42" s="35"/>
      <c r="I42" s="35"/>
      <c r="J42" s="35"/>
      <c r="K42" s="35"/>
      <c r="L42" s="35"/>
      <c r="M42" s="35"/>
      <c r="N42" s="35"/>
      <c r="O42" s="38"/>
      <c r="AX42" s="2"/>
    </row>
    <row r="43" spans="1:50" s="11" customFormat="1" x14ac:dyDescent="0.25">
      <c r="A43" s="19"/>
      <c r="B43" s="6"/>
      <c r="C43" s="2"/>
      <c r="D43" s="2"/>
      <c r="E43" s="35"/>
      <c r="F43" s="35"/>
      <c r="G43" s="35"/>
      <c r="H43" s="35"/>
      <c r="I43" s="35"/>
      <c r="J43" s="35"/>
      <c r="K43" s="35"/>
      <c r="L43" s="35"/>
      <c r="M43" s="35"/>
      <c r="N43" s="35"/>
      <c r="O43" s="38"/>
      <c r="AX43" s="2"/>
    </row>
    <row r="44" spans="1:50" s="11" customFormat="1" x14ac:dyDescent="0.25">
      <c r="A44" s="19"/>
      <c r="B44" s="6"/>
      <c r="C44" s="2"/>
      <c r="D44" s="2"/>
      <c r="E44" s="35"/>
      <c r="F44" s="35"/>
      <c r="G44" s="35"/>
      <c r="H44" s="35"/>
      <c r="I44" s="35"/>
      <c r="J44" s="35"/>
      <c r="K44" s="35"/>
      <c r="L44" s="35"/>
      <c r="M44" s="35"/>
      <c r="N44" s="35"/>
      <c r="O44" s="38"/>
      <c r="AX44" s="2"/>
    </row>
    <row r="45" spans="1:50" s="11" customFormat="1" x14ac:dyDescent="0.25">
      <c r="A45" s="19"/>
      <c r="B45" s="6"/>
      <c r="C45" s="2"/>
      <c r="D45" s="2"/>
      <c r="E45" s="35"/>
      <c r="F45" s="35"/>
      <c r="G45" s="35"/>
      <c r="H45" s="35"/>
      <c r="I45" s="35"/>
      <c r="J45" s="35"/>
      <c r="K45" s="35"/>
      <c r="L45" s="35"/>
      <c r="M45" s="35"/>
      <c r="N45" s="35"/>
      <c r="O45" s="38"/>
      <c r="AX45" s="2"/>
    </row>
    <row r="46" spans="1:50" s="11" customFormat="1" x14ac:dyDescent="0.25">
      <c r="A46" s="19"/>
      <c r="B46" s="6"/>
      <c r="C46" s="2"/>
      <c r="D46" s="2"/>
      <c r="E46" s="35"/>
      <c r="F46" s="35"/>
      <c r="G46" s="35"/>
      <c r="H46" s="35"/>
      <c r="I46" s="35"/>
      <c r="J46" s="35"/>
      <c r="K46" s="35"/>
      <c r="L46" s="35"/>
      <c r="M46" s="35"/>
      <c r="N46" s="35"/>
      <c r="O46" s="38"/>
      <c r="AX46" s="2"/>
    </row>
    <row r="47" spans="1:50" s="11" customFormat="1" x14ac:dyDescent="0.25">
      <c r="A47" s="19"/>
      <c r="B47" s="6"/>
      <c r="C47" s="2"/>
      <c r="D47" s="2"/>
      <c r="E47" s="35"/>
      <c r="F47" s="35"/>
      <c r="G47" s="35"/>
      <c r="H47" s="35"/>
      <c r="I47" s="35"/>
      <c r="J47" s="35"/>
      <c r="K47" s="35"/>
      <c r="L47" s="35"/>
      <c r="M47" s="35"/>
      <c r="N47" s="35"/>
      <c r="O47" s="38"/>
      <c r="AX47" s="2"/>
    </row>
    <row r="48" spans="1:50" s="11" customFormat="1" x14ac:dyDescent="0.25">
      <c r="A48" s="19"/>
      <c r="B48" s="6"/>
      <c r="C48" s="2"/>
      <c r="D48" s="2"/>
      <c r="E48" s="35"/>
      <c r="F48" s="35"/>
      <c r="G48" s="35"/>
      <c r="H48" s="35"/>
      <c r="I48" s="35"/>
      <c r="J48" s="35"/>
      <c r="K48" s="35"/>
      <c r="L48" s="35"/>
      <c r="M48" s="35"/>
      <c r="N48" s="35"/>
      <c r="O48" s="38"/>
      <c r="AX48" s="2"/>
    </row>
    <row r="49" spans="1:50" s="11" customFormat="1" x14ac:dyDescent="0.25">
      <c r="A49" s="19"/>
      <c r="B49" s="6"/>
      <c r="C49" s="2"/>
      <c r="D49" s="2"/>
      <c r="E49" s="35"/>
      <c r="F49" s="35"/>
      <c r="G49" s="35"/>
      <c r="H49" s="35"/>
      <c r="I49" s="35"/>
      <c r="J49" s="35"/>
      <c r="K49" s="35"/>
      <c r="L49" s="35"/>
      <c r="M49" s="35"/>
      <c r="N49" s="35"/>
      <c r="O49" s="38"/>
      <c r="AX49" s="2"/>
    </row>
    <row r="50" spans="1:50" s="11" customFormat="1" x14ac:dyDescent="0.25">
      <c r="A50" s="19"/>
      <c r="B50" s="6"/>
      <c r="C50" s="2"/>
      <c r="D50" s="2"/>
      <c r="E50" s="35"/>
      <c r="F50" s="35"/>
      <c r="G50" s="35"/>
      <c r="H50" s="35"/>
      <c r="I50" s="35"/>
      <c r="J50" s="35"/>
      <c r="K50" s="35"/>
      <c r="L50" s="35"/>
      <c r="M50" s="35"/>
      <c r="N50" s="35"/>
      <c r="O50" s="38"/>
      <c r="AX50" s="2"/>
    </row>
    <row r="51" spans="1:50" s="11" customFormat="1" x14ac:dyDescent="0.25">
      <c r="A51" s="19"/>
      <c r="B51" s="6"/>
      <c r="C51" s="2"/>
      <c r="D51" s="2"/>
      <c r="E51" s="35"/>
      <c r="F51" s="35"/>
      <c r="G51" s="35"/>
      <c r="H51" s="35"/>
      <c r="I51" s="35"/>
      <c r="J51" s="35"/>
      <c r="K51" s="35"/>
      <c r="L51" s="35"/>
      <c r="M51" s="35"/>
      <c r="N51" s="35"/>
      <c r="O51" s="38"/>
      <c r="AX51" s="2"/>
    </row>
    <row r="52" spans="1:50" s="11" customFormat="1" x14ac:dyDescent="0.25">
      <c r="A52" s="19"/>
      <c r="B52" s="6"/>
      <c r="C52" s="2"/>
      <c r="D52" s="2"/>
      <c r="E52" s="35"/>
      <c r="F52" s="35"/>
      <c r="G52" s="35"/>
      <c r="H52" s="35"/>
      <c r="I52" s="35"/>
      <c r="J52" s="35"/>
      <c r="K52" s="35"/>
      <c r="L52" s="35"/>
      <c r="M52" s="35"/>
      <c r="N52" s="35"/>
      <c r="O52" s="38"/>
      <c r="AX52" s="2"/>
    </row>
    <row r="53" spans="1:50" x14ac:dyDescent="0.25">
      <c r="B53" s="6"/>
    </row>
    <row r="54" spans="1:50" x14ac:dyDescent="0.25">
      <c r="B54" s="6"/>
    </row>
    <row r="55" spans="1:50" x14ac:dyDescent="0.25">
      <c r="B55" s="6"/>
    </row>
    <row r="56" spans="1:50" x14ac:dyDescent="0.25">
      <c r="B56" s="6"/>
    </row>
    <row r="57" spans="1:50" x14ac:dyDescent="0.25">
      <c r="B57" s="6"/>
    </row>
    <row r="58" spans="1:50" x14ac:dyDescent="0.25">
      <c r="B58" s="6"/>
    </row>
    <row r="59" spans="1:50" x14ac:dyDescent="0.25">
      <c r="B59" s="6"/>
    </row>
    <row r="60" spans="1:50" x14ac:dyDescent="0.25">
      <c r="B60" s="6"/>
    </row>
    <row r="61" spans="1:50" x14ac:dyDescent="0.25">
      <c r="B61" s="6"/>
    </row>
    <row r="62" spans="1:50" x14ac:dyDescent="0.25">
      <c r="B62" s="6"/>
    </row>
    <row r="63" spans="1:50" x14ac:dyDescent="0.25">
      <c r="B63" s="6"/>
    </row>
    <row r="64" spans="1:50"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6"/>
    </row>
    <row r="84" spans="2:2" x14ac:dyDescent="0.25">
      <c r="B84" s="6"/>
    </row>
    <row r="85" spans="2:2" x14ac:dyDescent="0.25">
      <c r="B85" s="6"/>
    </row>
    <row r="86" spans="2:2" x14ac:dyDescent="0.25">
      <c r="B86" s="6"/>
    </row>
  </sheetData>
  <sheetProtection algorithmName="SHA-512" hashValue="NN+EMu8NabQ7d8AubWEw831YJr1d3qMwx3Ihs/lDgKq5kI4hrnZgZFowzIcCCEj1/gZH1SigZILYDzRcttuSbg==" saltValue="BC4RiB5LziwOoGqId9JTYw==" spinCount="100000" sheet="1" objects="1" scenarios="1"/>
  <mergeCells count="6">
    <mergeCell ref="B1:D1"/>
    <mergeCell ref="A6:B6"/>
    <mergeCell ref="A2:B2"/>
    <mergeCell ref="A3:B3"/>
    <mergeCell ref="A4:B4"/>
    <mergeCell ref="A5:B5"/>
  </mergeCells>
  <conditionalFormatting sqref="E11:N13 E27:N28 E16:N24">
    <cfRule type="cellIs" dxfId="55" priority="28" operator="equal">
      <formula>"n"</formula>
    </cfRule>
  </conditionalFormatting>
  <conditionalFormatting sqref="E14:N15 E8:N10">
    <cfRule type="cellIs" dxfId="54" priority="27" operator="equal">
      <formula>"n"</formula>
    </cfRule>
  </conditionalFormatting>
  <conditionalFormatting sqref="O8:Q28">
    <cfRule type="containsBlanks" dxfId="53" priority="13">
      <formula>LEN(TRIM(O8))=0</formula>
    </cfRule>
  </conditionalFormatting>
  <conditionalFormatting sqref="O26:Q26 E8:N28">
    <cfRule type="cellIs" dxfId="52" priority="11" operator="equal">
      <formula>"x"</formula>
    </cfRule>
  </conditionalFormatting>
  <dataValidations count="4">
    <dataValidation type="list" allowBlank="1" showInputMessage="1" showErrorMessage="1" sqref="A3:B3">
      <formula1>RWBs</formula1>
    </dataValidation>
    <dataValidation type="list" allowBlank="1" showInputMessage="1" showErrorMessage="1" sqref="E14:N14 E12:N12 E27:N28 E8:N10">
      <formula1>yn</formula1>
    </dataValidation>
    <dataValidation type="list" allowBlank="1" showInputMessage="1" showErrorMessage="1" sqref="E13:N13 E11:N11 E24:N24 E16:N22">
      <formula1>QAA</formula1>
    </dataValidation>
    <dataValidation type="list" allowBlank="1" showInputMessage="1" showErrorMessage="1" sqref="E23:N23">
      <formula1>QAC</formula1>
    </dataValidation>
  </dataValidations>
  <pageMargins left="0.54" right="0.19" top="0.75" bottom="0.75" header="0.3" footer="0.3"/>
  <pageSetup scale="86" orientation="portrait"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Sheet1!$B$1:$B$5</xm:f>
          </x14:formula1>
          <xm:sqref>A5 C5</xm:sqref>
        </x14:dataValidation>
        <x14:dataValidation type="list" allowBlank="1" showInputMessage="1" showErrorMessage="1">
          <x14:formula1>
            <xm:f>Sheet1!$G$1:$G$4</xm:f>
          </x14:formula1>
          <xm:sqref>E15:N15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BR128"/>
  <sheetViews>
    <sheetView showGridLines="0" zoomScaleNormal="100" workbookViewId="0">
      <selection activeCell="F8" sqref="F8"/>
    </sheetView>
  </sheetViews>
  <sheetFormatPr defaultColWidth="9.21875" defaultRowHeight="13.2" x14ac:dyDescent="0.25"/>
  <cols>
    <col min="1" max="1" width="6.5546875" style="19" customWidth="1"/>
    <col min="2" max="2" width="53.44140625" style="5" customWidth="1"/>
    <col min="3" max="3" width="29.21875" style="184" customWidth="1"/>
    <col min="4" max="4" width="25.44140625" style="91" customWidth="1"/>
    <col min="5" max="34" width="9.77734375" style="35" customWidth="1"/>
    <col min="35" max="35" width="40.44140625" style="38" customWidth="1"/>
    <col min="36" max="36" width="34.77734375" style="11" customWidth="1"/>
    <col min="37" max="37" width="39.21875" style="11" customWidth="1"/>
    <col min="38" max="69" width="9.21875" style="11"/>
    <col min="70" max="16384" width="9.21875" style="2"/>
  </cols>
  <sheetData>
    <row r="1" spans="1:69" ht="34.5" customHeight="1" thickBot="1" x14ac:dyDescent="0.3">
      <c r="A1" s="395" t="s">
        <v>397</v>
      </c>
      <c r="B1" s="381"/>
      <c r="C1" s="381"/>
      <c r="D1" s="382"/>
      <c r="E1" s="299" t="str">
        <f>IF(E2="","",1)</f>
        <v/>
      </c>
      <c r="F1" s="300" t="str">
        <f>IF(F2="","",E1 + 1)</f>
        <v/>
      </c>
      <c r="G1" s="300" t="str">
        <f t="shared" ref="G1:AH1" si="0">IF(G2="","",F1 + 1)</f>
        <v/>
      </c>
      <c r="H1" s="300" t="str">
        <f t="shared" si="0"/>
        <v/>
      </c>
      <c r="I1" s="300" t="str">
        <f t="shared" si="0"/>
        <v/>
      </c>
      <c r="J1" s="300" t="str">
        <f t="shared" si="0"/>
        <v/>
      </c>
      <c r="K1" s="300" t="str">
        <f t="shared" si="0"/>
        <v/>
      </c>
      <c r="L1" s="300" t="str">
        <f t="shared" si="0"/>
        <v/>
      </c>
      <c r="M1" s="300" t="str">
        <f t="shared" si="0"/>
        <v/>
      </c>
      <c r="N1" s="300" t="str">
        <f t="shared" si="0"/>
        <v/>
      </c>
      <c r="O1" s="300" t="str">
        <f t="shared" si="0"/>
        <v/>
      </c>
      <c r="P1" s="300" t="str">
        <f t="shared" si="0"/>
        <v/>
      </c>
      <c r="Q1" s="300" t="str">
        <f t="shared" si="0"/>
        <v/>
      </c>
      <c r="R1" s="300" t="str">
        <f t="shared" si="0"/>
        <v/>
      </c>
      <c r="S1" s="300" t="str">
        <f t="shared" si="0"/>
        <v/>
      </c>
      <c r="T1" s="300" t="str">
        <f t="shared" si="0"/>
        <v/>
      </c>
      <c r="U1" s="300" t="str">
        <f t="shared" si="0"/>
        <v/>
      </c>
      <c r="V1" s="300" t="str">
        <f t="shared" si="0"/>
        <v/>
      </c>
      <c r="W1" s="300" t="str">
        <f t="shared" si="0"/>
        <v/>
      </c>
      <c r="X1" s="300" t="str">
        <f t="shared" si="0"/>
        <v/>
      </c>
      <c r="Y1" s="300" t="str">
        <f t="shared" si="0"/>
        <v/>
      </c>
      <c r="Z1" s="300" t="str">
        <f t="shared" si="0"/>
        <v/>
      </c>
      <c r="AA1" s="300" t="str">
        <f t="shared" si="0"/>
        <v/>
      </c>
      <c r="AB1" s="300" t="str">
        <f t="shared" si="0"/>
        <v/>
      </c>
      <c r="AC1" s="300" t="str">
        <f t="shared" si="0"/>
        <v/>
      </c>
      <c r="AD1" s="300" t="str">
        <f t="shared" si="0"/>
        <v/>
      </c>
      <c r="AE1" s="300" t="str">
        <f t="shared" si="0"/>
        <v/>
      </c>
      <c r="AF1" s="300" t="str">
        <f t="shared" si="0"/>
        <v/>
      </c>
      <c r="AG1" s="300" t="str">
        <f t="shared" si="0"/>
        <v/>
      </c>
      <c r="AH1" s="300" t="str">
        <f t="shared" si="0"/>
        <v/>
      </c>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row>
    <row r="2" spans="1:69" s="3" customFormat="1" ht="12.75" customHeight="1" x14ac:dyDescent="0.25">
      <c r="A2" s="385" t="s">
        <v>225</v>
      </c>
      <c r="B2" s="386"/>
      <c r="C2" s="348"/>
      <c r="D2" s="349" t="s">
        <v>1</v>
      </c>
      <c r="E2" s="239" t="str">
        <f>IF(ISBLANK(Sample!B53),"",(Sample!B53))</f>
        <v/>
      </c>
      <c r="F2" s="239" t="str">
        <f>IF(ISBLANK(Sample!C53),"",(Sample!C53))</f>
        <v/>
      </c>
      <c r="G2" s="239" t="str">
        <f>IF(ISBLANK(Sample!D53),"",(Sample!D53))</f>
        <v/>
      </c>
      <c r="H2" s="239" t="str">
        <f>IF(ISBLANK(Sample!E53),"",(Sample!E53))</f>
        <v/>
      </c>
      <c r="I2" s="239" t="str">
        <f>IF(ISBLANK(Sample!F53),"",(Sample!F53))</f>
        <v/>
      </c>
      <c r="J2" s="239" t="str">
        <f>IF(ISBLANK(Sample!G53),"",(Sample!G53))</f>
        <v/>
      </c>
      <c r="K2" s="239" t="str">
        <f>IF(ISBLANK(Sample!H53),"",(Sample!H53))</f>
        <v/>
      </c>
      <c r="L2" s="239" t="str">
        <f>IF(ISBLANK(Sample!I53),"",(Sample!I53))</f>
        <v/>
      </c>
      <c r="M2" s="239" t="str">
        <f>IF(ISBLANK(Sample!J53),"",(Sample!J53))</f>
        <v/>
      </c>
      <c r="N2" s="239" t="str">
        <f>IF(ISBLANK(Sample!K53),"",(Sample!K53))</f>
        <v/>
      </c>
      <c r="O2" s="239" t="str">
        <f>IF(ISBLANK(Sample!L53),"",(Sample!L53))</f>
        <v/>
      </c>
      <c r="P2" s="239" t="str">
        <f>IF(ISBLANK(Sample!M53),"",(Sample!M53))</f>
        <v/>
      </c>
      <c r="Q2" s="239" t="str">
        <f>IF(ISBLANK(Sample!N53),"",(Sample!N53))</f>
        <v/>
      </c>
      <c r="R2" s="239" t="str">
        <f>IF(ISBLANK(Sample!O53),"",(Sample!O53))</f>
        <v/>
      </c>
      <c r="S2" s="239" t="str">
        <f>IF(ISBLANK(Sample!P53),"",(Sample!P53))</f>
        <v/>
      </c>
      <c r="T2" s="239" t="str">
        <f>IF(ISBLANK(Sample!Q53),"",(Sample!Q53))</f>
        <v/>
      </c>
      <c r="U2" s="239" t="str">
        <f>IF(ISBLANK(Sample!R53),"",(Sample!R53))</f>
        <v/>
      </c>
      <c r="V2" s="239" t="str">
        <f>IF(ISBLANK(Sample!S53),"",(Sample!S53))</f>
        <v/>
      </c>
      <c r="W2" s="239" t="str">
        <f>IF(ISBLANK(Sample!T53),"",(Sample!T53))</f>
        <v/>
      </c>
      <c r="X2" s="239" t="str">
        <f>IF(ISBLANK(Sample!U53),"",(Sample!U53))</f>
        <v/>
      </c>
      <c r="Y2" s="239" t="str">
        <f>IF(ISBLANK(Sample!V53),"",(Sample!V53))</f>
        <v/>
      </c>
      <c r="Z2" s="239" t="str">
        <f>IF(ISBLANK(Sample!W53),"",(Sample!W53))</f>
        <v/>
      </c>
      <c r="AA2" s="239" t="str">
        <f>IF(ISBLANK(Sample!X53),"",(Sample!X53))</f>
        <v/>
      </c>
      <c r="AB2" s="239" t="str">
        <f>IF(ISBLANK(Sample!Y53),"",(Sample!Y53))</f>
        <v/>
      </c>
      <c r="AC2" s="239" t="str">
        <f>IF(ISBLANK(Sample!Z53),"",(Sample!Z53))</f>
        <v/>
      </c>
      <c r="AD2" s="239" t="str">
        <f>IF(ISBLANK(Sample!AA53),"",(Sample!AA53))</f>
        <v/>
      </c>
      <c r="AE2" s="239" t="str">
        <f>IF(ISBLANK(Sample!AB53),"",(Sample!AB53))</f>
        <v/>
      </c>
      <c r="AF2" s="239" t="str">
        <f>IF(ISBLANK(Sample!AC53),"",(Sample!AC53))</f>
        <v/>
      </c>
      <c r="AG2" s="239" t="str">
        <f>IF(ISBLANK(Sample!AD53),"",(Sample!AD53))</f>
        <v/>
      </c>
      <c r="AH2" s="239" t="str">
        <f>IF(ISBLANK(Sample!AE53),"",(Sample!AE53))</f>
        <v/>
      </c>
      <c r="AI2" s="34"/>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1"/>
    </row>
    <row r="3" spans="1:69" s="3" customFormat="1" ht="12.75" customHeight="1" x14ac:dyDescent="0.25">
      <c r="A3" s="387" t="s">
        <v>57</v>
      </c>
      <c r="B3" s="388"/>
      <c r="C3" s="350"/>
      <c r="D3" s="320" t="s">
        <v>2</v>
      </c>
      <c r="E3" s="239" t="str">
        <f>IF(ISBLANK(Sample!B52),"",(Sample!B52))</f>
        <v/>
      </c>
      <c r="F3" s="239" t="str">
        <f>IF(ISBLANK(Sample!C52),"",(Sample!C52))</f>
        <v/>
      </c>
      <c r="G3" s="239" t="str">
        <f>IF(ISBLANK(Sample!D52),"",(Sample!D52))</f>
        <v/>
      </c>
      <c r="H3" s="239" t="str">
        <f>IF(ISBLANK(Sample!E52),"",(Sample!E52))</f>
        <v/>
      </c>
      <c r="I3" s="239" t="str">
        <f>IF(ISBLANK(Sample!F52),"",(Sample!F52))</f>
        <v/>
      </c>
      <c r="J3" s="239" t="str">
        <f>IF(ISBLANK(Sample!G52),"",(Sample!G52))</f>
        <v/>
      </c>
      <c r="K3" s="239" t="str">
        <f>IF(ISBLANK(Sample!H52),"",(Sample!H52))</f>
        <v/>
      </c>
      <c r="L3" s="239" t="str">
        <f>IF(ISBLANK(Sample!I52),"",(Sample!I52))</f>
        <v/>
      </c>
      <c r="M3" s="239" t="str">
        <f>IF(ISBLANK(Sample!J52),"",(Sample!J52))</f>
        <v/>
      </c>
      <c r="N3" s="239" t="str">
        <f>IF(ISBLANK(Sample!K52),"",(Sample!K52))</f>
        <v/>
      </c>
      <c r="O3" s="239" t="str">
        <f>IF(ISBLANK(Sample!L52),"",(Sample!L52))</f>
        <v/>
      </c>
      <c r="P3" s="239" t="str">
        <f>IF(ISBLANK(Sample!M52),"",(Sample!M52))</f>
        <v/>
      </c>
      <c r="Q3" s="239" t="str">
        <f>IF(ISBLANK(Sample!N52),"",(Sample!N52))</f>
        <v/>
      </c>
      <c r="R3" s="239" t="str">
        <f>IF(ISBLANK(Sample!O52),"",(Sample!O52))</f>
        <v/>
      </c>
      <c r="S3" s="239" t="str">
        <f>IF(ISBLANK(Sample!P52),"",(Sample!P52))</f>
        <v/>
      </c>
      <c r="T3" s="239" t="str">
        <f>IF(ISBLANK(Sample!Q52),"",(Sample!Q52))</f>
        <v/>
      </c>
      <c r="U3" s="239" t="str">
        <f>IF(ISBLANK(Sample!R52),"",(Sample!R52))</f>
        <v/>
      </c>
      <c r="V3" s="239" t="str">
        <f>IF(ISBLANK(Sample!S52),"",(Sample!S52))</f>
        <v/>
      </c>
      <c r="W3" s="239" t="str">
        <f>IF(ISBLANK(Sample!T52),"",(Sample!T52))</f>
        <v/>
      </c>
      <c r="X3" s="239" t="str">
        <f>IF(ISBLANK(Sample!U52),"",(Sample!U52))</f>
        <v/>
      </c>
      <c r="Y3" s="239" t="str">
        <f>IF(ISBLANK(Sample!V52),"",(Sample!V52))</f>
        <v/>
      </c>
      <c r="Z3" s="239" t="str">
        <f>IF(ISBLANK(Sample!W52),"",(Sample!W52))</f>
        <v/>
      </c>
      <c r="AA3" s="239" t="str">
        <f>IF(ISBLANK(Sample!X52),"",(Sample!X52))</f>
        <v/>
      </c>
      <c r="AB3" s="239" t="str">
        <f>IF(ISBLANK(Sample!Y52),"",(Sample!Y52))</f>
        <v/>
      </c>
      <c r="AC3" s="239" t="str">
        <f>IF(ISBLANK(Sample!Z52),"",(Sample!Z52))</f>
        <v/>
      </c>
      <c r="AD3" s="239" t="str">
        <f>IF(ISBLANK(Sample!AA52),"",(Sample!AA52))</f>
        <v/>
      </c>
      <c r="AE3" s="239" t="str">
        <f>IF(ISBLANK(Sample!AB52),"",(Sample!AB52))</f>
        <v/>
      </c>
      <c r="AF3" s="239" t="str">
        <f>IF(ISBLANK(Sample!AC52),"",(Sample!AC52))</f>
        <v/>
      </c>
      <c r="AG3" s="239" t="str">
        <f>IF(ISBLANK(Sample!AD52),"",(Sample!AD52))</f>
        <v/>
      </c>
      <c r="AH3" s="239" t="str">
        <f>IF(ISBLANK(Sample!AE52),"",(Sample!AE52))</f>
        <v/>
      </c>
      <c r="AI3" s="34"/>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1"/>
    </row>
    <row r="4" spans="1:69" s="3" customFormat="1" ht="12.75" customHeight="1" x14ac:dyDescent="0.25">
      <c r="A4" s="389" t="s">
        <v>92</v>
      </c>
      <c r="B4" s="390"/>
      <c r="C4" s="321" t="s">
        <v>93</v>
      </c>
      <c r="D4" s="322" t="s">
        <v>41</v>
      </c>
      <c r="E4" s="239" t="str">
        <f>IF(ISBLANK(Sample!B51),"",(Sample!B51))</f>
        <v/>
      </c>
      <c r="F4" s="239" t="str">
        <f>IF(ISBLANK(Sample!C51),"",(Sample!C51))</f>
        <v/>
      </c>
      <c r="G4" s="239" t="str">
        <f>IF(ISBLANK(Sample!D51),"",(Sample!D51))</f>
        <v/>
      </c>
      <c r="H4" s="239" t="str">
        <f>IF(ISBLANK(Sample!E51),"",(Sample!E51))</f>
        <v/>
      </c>
      <c r="I4" s="239" t="str">
        <f>IF(ISBLANK(Sample!F51),"",(Sample!F51))</f>
        <v/>
      </c>
      <c r="J4" s="239" t="str">
        <f>IF(ISBLANK(Sample!G51),"",(Sample!G51))</f>
        <v/>
      </c>
      <c r="K4" s="239" t="str">
        <f>IF(ISBLANK(Sample!H51),"",(Sample!H51))</f>
        <v/>
      </c>
      <c r="L4" s="239" t="str">
        <f>IF(ISBLANK(Sample!I51),"",(Sample!I51))</f>
        <v/>
      </c>
      <c r="M4" s="239" t="str">
        <f>IF(ISBLANK(Sample!J51),"",(Sample!J51))</f>
        <v/>
      </c>
      <c r="N4" s="239" t="str">
        <f>IF(ISBLANK(Sample!K51),"",(Sample!K51))</f>
        <v/>
      </c>
      <c r="O4" s="239" t="str">
        <f>IF(ISBLANK(Sample!L51),"",(Sample!L51))</f>
        <v/>
      </c>
      <c r="P4" s="239" t="str">
        <f>IF(ISBLANK(Sample!M51),"",(Sample!M51))</f>
        <v/>
      </c>
      <c r="Q4" s="239" t="str">
        <f>IF(ISBLANK(Sample!N51),"",(Sample!N51))</f>
        <v/>
      </c>
      <c r="R4" s="239" t="str">
        <f>IF(ISBLANK(Sample!O51),"",(Sample!O51))</f>
        <v/>
      </c>
      <c r="S4" s="239" t="str">
        <f>IF(ISBLANK(Sample!P51),"",(Sample!P51))</f>
        <v/>
      </c>
      <c r="T4" s="239" t="str">
        <f>IF(ISBLANK(Sample!Q51),"",(Sample!Q51))</f>
        <v/>
      </c>
      <c r="U4" s="239" t="str">
        <f>IF(ISBLANK(Sample!R51),"",(Sample!R51))</f>
        <v/>
      </c>
      <c r="V4" s="239" t="str">
        <f>IF(ISBLANK(Sample!S51),"",(Sample!S51))</f>
        <v/>
      </c>
      <c r="W4" s="239" t="str">
        <f>IF(ISBLANK(Sample!T51),"",(Sample!T51))</f>
        <v/>
      </c>
      <c r="X4" s="239" t="str">
        <f>IF(ISBLANK(Sample!U51),"",(Sample!U51))</f>
        <v/>
      </c>
      <c r="Y4" s="239" t="str">
        <f>IF(ISBLANK(Sample!V51),"",(Sample!V51))</f>
        <v/>
      </c>
      <c r="Z4" s="239" t="str">
        <f>IF(ISBLANK(Sample!W51),"",(Sample!W51))</f>
        <v/>
      </c>
      <c r="AA4" s="239" t="str">
        <f>IF(ISBLANK(Sample!X51),"",(Sample!X51))</f>
        <v/>
      </c>
      <c r="AB4" s="239" t="str">
        <f>IF(ISBLANK(Sample!Y51),"",(Sample!Y51))</f>
        <v/>
      </c>
      <c r="AC4" s="239" t="str">
        <f>IF(ISBLANK(Sample!Z51),"",(Sample!Z51))</f>
        <v/>
      </c>
      <c r="AD4" s="239" t="str">
        <f>IF(ISBLANK(Sample!AA51),"",(Sample!AA51))</f>
        <v/>
      </c>
      <c r="AE4" s="239" t="str">
        <f>IF(ISBLANK(Sample!AB51),"",(Sample!AB51))</f>
        <v/>
      </c>
      <c r="AF4" s="239" t="str">
        <f>IF(ISBLANK(Sample!AC51),"",(Sample!AC51))</f>
        <v/>
      </c>
      <c r="AG4" s="239" t="str">
        <f>IF(ISBLANK(Sample!AD51),"",(Sample!AD51))</f>
        <v/>
      </c>
      <c r="AH4" s="239" t="str">
        <f>IF(ISBLANK(Sample!AE51),"",(Sample!AE51))</f>
        <v/>
      </c>
      <c r="AI4" s="34"/>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1"/>
    </row>
    <row r="5" spans="1:69" s="3" customFormat="1" ht="12.75" customHeight="1" x14ac:dyDescent="0.25">
      <c r="A5" s="391" t="s">
        <v>57</v>
      </c>
      <c r="B5" s="392"/>
      <c r="C5" s="323" t="s">
        <v>57</v>
      </c>
      <c r="D5" s="324" t="s">
        <v>316</v>
      </c>
      <c r="E5" s="239" t="str">
        <f>IF(ISBLANK(Sample!B50),"",(Sample!B50))</f>
        <v/>
      </c>
      <c r="F5" s="239" t="str">
        <f>IF(ISBLANK(Sample!C50),"",(Sample!C50))</f>
        <v/>
      </c>
      <c r="G5" s="239" t="str">
        <f>IF(ISBLANK(Sample!D50),"",(Sample!D50))</f>
        <v/>
      </c>
      <c r="H5" s="239" t="str">
        <f>IF(ISBLANK(Sample!E50),"",(Sample!E50))</f>
        <v/>
      </c>
      <c r="I5" s="239" t="str">
        <f>IF(ISBLANK(Sample!F50),"",(Sample!F50))</f>
        <v/>
      </c>
      <c r="J5" s="239" t="str">
        <f>IF(ISBLANK(Sample!G50),"",(Sample!G50))</f>
        <v/>
      </c>
      <c r="K5" s="239" t="str">
        <f>IF(ISBLANK(Sample!H50),"",(Sample!H50))</f>
        <v/>
      </c>
      <c r="L5" s="239" t="str">
        <f>IF(ISBLANK(Sample!I50),"",(Sample!I50))</f>
        <v/>
      </c>
      <c r="M5" s="239" t="str">
        <f>IF(ISBLANK(Sample!J50),"",(Sample!J50))</f>
        <v/>
      </c>
      <c r="N5" s="239" t="str">
        <f>IF(ISBLANK(Sample!K50),"",(Sample!K50))</f>
        <v/>
      </c>
      <c r="O5" s="239" t="str">
        <f>IF(ISBLANK(Sample!L50),"",(Sample!L50))</f>
        <v/>
      </c>
      <c r="P5" s="239" t="str">
        <f>IF(ISBLANK(Sample!M50),"",(Sample!M50))</f>
        <v/>
      </c>
      <c r="Q5" s="239" t="str">
        <f>IF(ISBLANK(Sample!N50),"",(Sample!N50))</f>
        <v/>
      </c>
      <c r="R5" s="239" t="str">
        <f>IF(ISBLANK(Sample!O50),"",(Sample!O50))</f>
        <v/>
      </c>
      <c r="S5" s="239" t="str">
        <f>IF(ISBLANK(Sample!P50),"",(Sample!P50))</f>
        <v/>
      </c>
      <c r="T5" s="239" t="str">
        <f>IF(ISBLANK(Sample!Q50),"",(Sample!Q50))</f>
        <v/>
      </c>
      <c r="U5" s="239" t="str">
        <f>IF(ISBLANK(Sample!R50),"",(Sample!R50))</f>
        <v/>
      </c>
      <c r="V5" s="239" t="str">
        <f>IF(ISBLANK(Sample!S50),"",(Sample!S50))</f>
        <v/>
      </c>
      <c r="W5" s="239" t="str">
        <f>IF(ISBLANK(Sample!T50),"",(Sample!T50))</f>
        <v/>
      </c>
      <c r="X5" s="239" t="str">
        <f>IF(ISBLANK(Sample!U50),"",(Sample!U50))</f>
        <v/>
      </c>
      <c r="Y5" s="239" t="str">
        <f>IF(ISBLANK(Sample!V50),"",(Sample!V50))</f>
        <v/>
      </c>
      <c r="Z5" s="239" t="str">
        <f>IF(ISBLANK(Sample!W50),"",(Sample!W50))</f>
        <v/>
      </c>
      <c r="AA5" s="239" t="str">
        <f>IF(ISBLANK(Sample!X50),"",(Sample!X50))</f>
        <v/>
      </c>
      <c r="AB5" s="239" t="str">
        <f>IF(ISBLANK(Sample!Y50),"",(Sample!Y50))</f>
        <v/>
      </c>
      <c r="AC5" s="239" t="str">
        <f>IF(ISBLANK(Sample!Z50),"",(Sample!Z50))</f>
        <v/>
      </c>
      <c r="AD5" s="239" t="str">
        <f>IF(ISBLANK(Sample!AA50),"",(Sample!AA50))</f>
        <v/>
      </c>
      <c r="AE5" s="239" t="str">
        <f>IF(ISBLANK(Sample!AB50),"",(Sample!AB50))</f>
        <v/>
      </c>
      <c r="AF5" s="239" t="str">
        <f>IF(ISBLANK(Sample!AC50),"",(Sample!AC50))</f>
        <v/>
      </c>
      <c r="AG5" s="239" t="str">
        <f>IF(ISBLANK(Sample!AD50),"",(Sample!AD50))</f>
        <v/>
      </c>
      <c r="AH5" s="239" t="str">
        <f>IF(ISBLANK(Sample!AE50),"",(Sample!AE50))</f>
        <v/>
      </c>
      <c r="AI5" s="34"/>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1"/>
    </row>
    <row r="6" spans="1:69" s="3" customFormat="1" x14ac:dyDescent="0.25">
      <c r="A6" s="393" t="s">
        <v>58</v>
      </c>
      <c r="B6" s="394"/>
      <c r="C6" s="351"/>
      <c r="D6" s="322" t="s">
        <v>47</v>
      </c>
      <c r="E6" s="42"/>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4"/>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1"/>
    </row>
    <row r="7" spans="1:69" s="15" customFormat="1" x14ac:dyDescent="0.25">
      <c r="A7" s="185"/>
      <c r="B7" s="186" t="s">
        <v>34</v>
      </c>
      <c r="C7" s="197" t="s">
        <v>88</v>
      </c>
      <c r="D7" s="197" t="s">
        <v>0</v>
      </c>
      <c r="E7" s="50" t="s">
        <v>53</v>
      </c>
      <c r="F7" s="50" t="s">
        <v>53</v>
      </c>
      <c r="G7" s="50" t="s">
        <v>53</v>
      </c>
      <c r="H7" s="50" t="s">
        <v>53</v>
      </c>
      <c r="I7" s="50" t="s">
        <v>53</v>
      </c>
      <c r="J7" s="50" t="s">
        <v>53</v>
      </c>
      <c r="K7" s="50" t="s">
        <v>53</v>
      </c>
      <c r="L7" s="50" t="s">
        <v>53</v>
      </c>
      <c r="M7" s="50" t="s">
        <v>53</v>
      </c>
      <c r="N7" s="50" t="s">
        <v>53</v>
      </c>
      <c r="O7" s="50" t="s">
        <v>53</v>
      </c>
      <c r="P7" s="50" t="s">
        <v>53</v>
      </c>
      <c r="Q7" s="50" t="s">
        <v>53</v>
      </c>
      <c r="R7" s="50" t="s">
        <v>53</v>
      </c>
      <c r="S7" s="50" t="s">
        <v>53</v>
      </c>
      <c r="T7" s="50" t="s">
        <v>53</v>
      </c>
      <c r="U7" s="50" t="s">
        <v>53</v>
      </c>
      <c r="V7" s="50" t="s">
        <v>53</v>
      </c>
      <c r="W7" s="50" t="s">
        <v>53</v>
      </c>
      <c r="X7" s="50" t="s">
        <v>53</v>
      </c>
      <c r="Y7" s="50" t="s">
        <v>53</v>
      </c>
      <c r="Z7" s="50" t="s">
        <v>53</v>
      </c>
      <c r="AA7" s="50" t="s">
        <v>53</v>
      </c>
      <c r="AB7" s="50" t="s">
        <v>53</v>
      </c>
      <c r="AC7" s="50" t="s">
        <v>53</v>
      </c>
      <c r="AD7" s="50" t="s">
        <v>53</v>
      </c>
      <c r="AE7" s="50" t="s">
        <v>53</v>
      </c>
      <c r="AF7" s="50" t="s">
        <v>53</v>
      </c>
      <c r="AG7" s="50" t="s">
        <v>53</v>
      </c>
      <c r="AH7" s="50" t="s">
        <v>53</v>
      </c>
      <c r="AI7" s="39" t="s">
        <v>64</v>
      </c>
      <c r="AJ7" s="39" t="s">
        <v>297</v>
      </c>
      <c r="AK7" s="39" t="s">
        <v>63</v>
      </c>
    </row>
    <row r="8" spans="1:69" ht="39.6" x14ac:dyDescent="0.25">
      <c r="A8" s="198" t="s">
        <v>13</v>
      </c>
      <c r="B8" s="155" t="s">
        <v>332</v>
      </c>
      <c r="C8" s="160" t="s">
        <v>106</v>
      </c>
      <c r="D8" s="271" t="s">
        <v>349</v>
      </c>
      <c r="E8" s="327" t="str">
        <f>IF(OR(Sample!B67=0, Sample!B67="NULL"),"x","y")</f>
        <v>x</v>
      </c>
      <c r="F8" s="327" t="str">
        <f>IF(OR(Sample!C67=0, Sample!C67="NULL"),"x","y")</f>
        <v>x</v>
      </c>
      <c r="G8" s="327" t="str">
        <f>IF(OR(Sample!D67=0, Sample!D67="NULL"),"x","y")</f>
        <v>x</v>
      </c>
      <c r="H8" s="327" t="str">
        <f>IF(OR(Sample!E67=0, Sample!E67="NULL"),"x","y")</f>
        <v>x</v>
      </c>
      <c r="I8" s="327" t="str">
        <f>IF(OR(Sample!F67=0, Sample!F67="NULL"),"x","y")</f>
        <v>x</v>
      </c>
      <c r="J8" s="327" t="str">
        <f>IF(OR(Sample!G67=0, Sample!G67="NULL"),"x","y")</f>
        <v>x</v>
      </c>
      <c r="K8" s="327" t="str">
        <f>IF(OR(Sample!H67=0, Sample!H67="NULL"),"x","y")</f>
        <v>x</v>
      </c>
      <c r="L8" s="327" t="str">
        <f>IF(OR(Sample!I67=0, Sample!I67="NULL"),"x","y")</f>
        <v>x</v>
      </c>
      <c r="M8" s="327" t="str">
        <f>IF(OR(Sample!J67=0, Sample!J67="NULL"),"x","y")</f>
        <v>x</v>
      </c>
      <c r="N8" s="327" t="str">
        <f>IF(OR(Sample!K67=0, Sample!K67="NULL"),"x","y")</f>
        <v>x</v>
      </c>
      <c r="O8" s="327" t="str">
        <f>IF(OR(Sample!L67=0, Sample!L67="NULL"),"x","y")</f>
        <v>x</v>
      </c>
      <c r="P8" s="327" t="str">
        <f>IF(OR(Sample!M67=0, Sample!M67="NULL"),"x","y")</f>
        <v>x</v>
      </c>
      <c r="Q8" s="327" t="str">
        <f>IF(OR(Sample!N67=0, Sample!N67="NULL"),"x","y")</f>
        <v>x</v>
      </c>
      <c r="R8" s="327" t="str">
        <f>IF(OR(Sample!O67=0, Sample!O67="NULL"),"x","y")</f>
        <v>x</v>
      </c>
      <c r="S8" s="327" t="str">
        <f>IF(OR(Sample!P67=0, Sample!P67="NULL"),"x","y")</f>
        <v>x</v>
      </c>
      <c r="T8" s="327" t="str">
        <f>IF(OR(Sample!Q67=0, Sample!Q67="NULL"),"x","y")</f>
        <v>x</v>
      </c>
      <c r="U8" s="327" t="str">
        <f>IF(OR(Sample!R67=0, Sample!R67="NULL"),"x","y")</f>
        <v>x</v>
      </c>
      <c r="V8" s="327" t="str">
        <f>IF(OR(Sample!S67=0, Sample!S67="NULL"),"x","y")</f>
        <v>x</v>
      </c>
      <c r="W8" s="327" t="str">
        <f>IF(OR(Sample!T67=0, Sample!T67="NULL"),"x","y")</f>
        <v>x</v>
      </c>
      <c r="X8" s="327" t="str">
        <f>IF(OR(Sample!U67=0, Sample!U67="NULL"),"x","y")</f>
        <v>x</v>
      </c>
      <c r="Y8" s="327" t="str">
        <f>IF(OR(Sample!V67=0, Sample!V67="NULL"),"x","y")</f>
        <v>x</v>
      </c>
      <c r="Z8" s="327" t="str">
        <f>IF(OR(Sample!W67=0, Sample!W67="NULL"),"x","y")</f>
        <v>x</v>
      </c>
      <c r="AA8" s="327" t="str">
        <f>IF(OR(Sample!X67=0, Sample!X67="NULL"),"x","y")</f>
        <v>x</v>
      </c>
      <c r="AB8" s="327" t="str">
        <f>IF(OR(Sample!Y67=0, Sample!Y67="NULL"),"x","y")</f>
        <v>x</v>
      </c>
      <c r="AC8" s="327" t="str">
        <f>IF(OR(Sample!Z67=0, Sample!Z67="NULL"),"x","y")</f>
        <v>x</v>
      </c>
      <c r="AD8" s="327" t="str">
        <f>IF(OR(Sample!AA67=0, Sample!AA67="NULL"),"x","y")</f>
        <v>x</v>
      </c>
      <c r="AE8" s="327" t="str">
        <f>IF(OR(Sample!AB67=0, Sample!AB67="NULL"),"x","y")</f>
        <v>x</v>
      </c>
      <c r="AF8" s="327" t="str">
        <f>IF(OR(Sample!AC67=0, Sample!AC67="NULL"),"x","y")</f>
        <v>x</v>
      </c>
      <c r="AG8" s="327" t="str">
        <f>IF(OR(Sample!AD67=0, Sample!AD67="NULL"),"x","y")</f>
        <v>x</v>
      </c>
      <c r="AH8" s="327" t="str">
        <f>IF(OR(Sample!AE67=0, Sample!AE67="NULL"),"x","y")</f>
        <v>x</v>
      </c>
      <c r="AI8" s="328" t="s">
        <v>52</v>
      </c>
      <c r="AJ8" s="329" t="s">
        <v>52</v>
      </c>
      <c r="AK8" s="329" t="s">
        <v>52</v>
      </c>
      <c r="AL8" s="330"/>
      <c r="AM8" s="330"/>
      <c r="AN8" s="330"/>
      <c r="AO8" s="330"/>
      <c r="AP8" s="330"/>
      <c r="AQ8" s="330"/>
      <c r="AR8" s="330"/>
      <c r="AS8" s="330"/>
      <c r="AT8" s="330"/>
      <c r="AU8" s="330"/>
      <c r="AV8" s="330"/>
      <c r="AW8" s="330"/>
      <c r="AX8" s="12"/>
      <c r="AY8" s="12"/>
      <c r="AZ8" s="12"/>
      <c r="BA8" s="12"/>
      <c r="BB8" s="12"/>
      <c r="BC8" s="12"/>
      <c r="BD8" s="12"/>
      <c r="BE8" s="12"/>
      <c r="BF8" s="12"/>
      <c r="BG8" s="12"/>
      <c r="BH8" s="12"/>
      <c r="BI8" s="12"/>
      <c r="BJ8" s="12"/>
      <c r="BK8" s="12"/>
      <c r="BL8" s="12"/>
      <c r="BM8" s="12"/>
      <c r="BN8" s="12"/>
      <c r="BO8" s="12"/>
      <c r="BP8" s="12"/>
    </row>
    <row r="9" spans="1:69" ht="45.6" x14ac:dyDescent="0.25">
      <c r="A9" s="187" t="s">
        <v>14</v>
      </c>
      <c r="B9" s="155" t="s">
        <v>459</v>
      </c>
      <c r="C9" s="160" t="s">
        <v>281</v>
      </c>
      <c r="D9" s="271" t="s">
        <v>333</v>
      </c>
      <c r="E9" s="331" t="str">
        <f>IF(E8= "x","x","")</f>
        <v>x</v>
      </c>
      <c r="F9" s="331" t="str">
        <f t="shared" ref="F9:AH9" si="1">IF(F8= "x","x","")</f>
        <v>x</v>
      </c>
      <c r="G9" s="331" t="str">
        <f t="shared" si="1"/>
        <v>x</v>
      </c>
      <c r="H9" s="331" t="str">
        <f t="shared" si="1"/>
        <v>x</v>
      </c>
      <c r="I9" s="331" t="str">
        <f t="shared" si="1"/>
        <v>x</v>
      </c>
      <c r="J9" s="331" t="str">
        <f t="shared" si="1"/>
        <v>x</v>
      </c>
      <c r="K9" s="331" t="str">
        <f t="shared" si="1"/>
        <v>x</v>
      </c>
      <c r="L9" s="331" t="str">
        <f t="shared" si="1"/>
        <v>x</v>
      </c>
      <c r="M9" s="331" t="str">
        <f t="shared" si="1"/>
        <v>x</v>
      </c>
      <c r="N9" s="331" t="str">
        <f t="shared" si="1"/>
        <v>x</v>
      </c>
      <c r="O9" s="331" t="str">
        <f t="shared" si="1"/>
        <v>x</v>
      </c>
      <c r="P9" s="331" t="str">
        <f t="shared" si="1"/>
        <v>x</v>
      </c>
      <c r="Q9" s="331" t="str">
        <f t="shared" si="1"/>
        <v>x</v>
      </c>
      <c r="R9" s="331" t="str">
        <f t="shared" si="1"/>
        <v>x</v>
      </c>
      <c r="S9" s="331" t="str">
        <f t="shared" si="1"/>
        <v>x</v>
      </c>
      <c r="T9" s="331" t="str">
        <f t="shared" si="1"/>
        <v>x</v>
      </c>
      <c r="U9" s="331" t="str">
        <f t="shared" si="1"/>
        <v>x</v>
      </c>
      <c r="V9" s="331" t="str">
        <f t="shared" si="1"/>
        <v>x</v>
      </c>
      <c r="W9" s="331" t="str">
        <f t="shared" si="1"/>
        <v>x</v>
      </c>
      <c r="X9" s="331" t="str">
        <f t="shared" si="1"/>
        <v>x</v>
      </c>
      <c r="Y9" s="331" t="str">
        <f t="shared" si="1"/>
        <v>x</v>
      </c>
      <c r="Z9" s="331" t="str">
        <f t="shared" si="1"/>
        <v>x</v>
      </c>
      <c r="AA9" s="331" t="str">
        <f t="shared" si="1"/>
        <v>x</v>
      </c>
      <c r="AB9" s="331" t="str">
        <f t="shared" si="1"/>
        <v>x</v>
      </c>
      <c r="AC9" s="331" t="str">
        <f t="shared" si="1"/>
        <v>x</v>
      </c>
      <c r="AD9" s="331" t="str">
        <f t="shared" si="1"/>
        <v>x</v>
      </c>
      <c r="AE9" s="331" t="str">
        <f t="shared" si="1"/>
        <v>x</v>
      </c>
      <c r="AF9" s="331" t="str">
        <f t="shared" si="1"/>
        <v>x</v>
      </c>
      <c r="AG9" s="331" t="str">
        <f t="shared" si="1"/>
        <v>x</v>
      </c>
      <c r="AH9" s="331" t="str">
        <f t="shared" si="1"/>
        <v>x</v>
      </c>
      <c r="AI9" s="328"/>
      <c r="AJ9" s="329"/>
      <c r="AK9" s="329"/>
      <c r="AL9" s="330"/>
      <c r="AM9" s="330"/>
      <c r="AN9" s="330"/>
      <c r="AO9" s="330"/>
      <c r="AP9" s="330"/>
      <c r="AQ9" s="330"/>
      <c r="AR9" s="330"/>
      <c r="AS9" s="330"/>
      <c r="AT9" s="330"/>
      <c r="AU9" s="330"/>
      <c r="AV9" s="330"/>
      <c r="AW9" s="330"/>
      <c r="AX9" s="12"/>
      <c r="AY9" s="12"/>
      <c r="AZ9" s="12"/>
      <c r="BA9" s="12"/>
      <c r="BB9" s="12"/>
      <c r="BC9" s="12"/>
      <c r="BD9" s="12"/>
      <c r="BE9" s="12"/>
      <c r="BF9" s="12"/>
      <c r="BG9" s="12"/>
      <c r="BH9" s="12"/>
      <c r="BI9" s="12"/>
      <c r="BJ9" s="12"/>
      <c r="BK9" s="12"/>
      <c r="BL9" s="12"/>
      <c r="BM9" s="12"/>
      <c r="BN9" s="12"/>
      <c r="BO9" s="12"/>
      <c r="BP9" s="12"/>
    </row>
    <row r="10" spans="1:69" ht="22.8" x14ac:dyDescent="0.25">
      <c r="A10" s="187" t="s">
        <v>15</v>
      </c>
      <c r="B10" s="155" t="s">
        <v>352</v>
      </c>
      <c r="C10" s="160" t="s">
        <v>187</v>
      </c>
      <c r="D10" s="271" t="s">
        <v>317</v>
      </c>
      <c r="E10" s="331" t="str">
        <f>IF(E8="x","x",IF(Sample!B80="","",IF(Sample!B80="yes","y",IF(Sample!B86="n","n","x"))))</f>
        <v>x</v>
      </c>
      <c r="F10" s="331" t="str">
        <f>IF(F8="x","x",IF(Sample!C80="","",IF(Sample!C80="yes","y",IF(Sample!C86="n","n","x"))))</f>
        <v>x</v>
      </c>
      <c r="G10" s="331" t="str">
        <f>IF(G8="x","x",IF(Sample!D80="","",IF(Sample!D80="yes","y",IF(Sample!D86="n","n","x"))))</f>
        <v>x</v>
      </c>
      <c r="H10" s="331" t="str">
        <f>IF(H8="x","x",IF(Sample!E80="","",IF(Sample!E80="yes","y",IF(Sample!E86="n","n","x"))))</f>
        <v>x</v>
      </c>
      <c r="I10" s="331" t="str">
        <f>IF(I8="x","x",IF(Sample!F80="","",IF(Sample!F80="yes","y",IF(Sample!F86="n","n","x"))))</f>
        <v>x</v>
      </c>
      <c r="J10" s="331" t="str">
        <f>IF(J8="x","x",IF(Sample!G80="","",IF(Sample!G80="yes","y",IF(Sample!G86="n","n","x"))))</f>
        <v>x</v>
      </c>
      <c r="K10" s="331" t="str">
        <f>IF(K8="x","x",IF(Sample!H80="","",IF(Sample!H80="yes","y",IF(Sample!H86="n","n","x"))))</f>
        <v>x</v>
      </c>
      <c r="L10" s="331" t="str">
        <f>IF(L8="x","x",IF(Sample!I80="","",IF(Sample!I80="yes","y",IF(Sample!I86="n","n","x"))))</f>
        <v>x</v>
      </c>
      <c r="M10" s="331" t="str">
        <f>IF(M8="x","x",IF(Sample!J80="","",IF(Sample!J80="yes","y",IF(Sample!J86="n","n","x"))))</f>
        <v>x</v>
      </c>
      <c r="N10" s="331" t="str">
        <f>IF(N8="x","x",IF(Sample!K80="","",IF(Sample!K80="yes","y",IF(Sample!K86="n","n","x"))))</f>
        <v>x</v>
      </c>
      <c r="O10" s="331" t="str">
        <f>IF(O8="x","x",IF(Sample!L80="","",IF(Sample!L80="yes","y",IF(Sample!L86="n","n","x"))))</f>
        <v>x</v>
      </c>
      <c r="P10" s="331" t="str">
        <f>IF(P8="x","x",IF(Sample!M80="","",IF(Sample!M80="yes","y",IF(Sample!M86="n","n","x"))))</f>
        <v>x</v>
      </c>
      <c r="Q10" s="331" t="str">
        <f>IF(Q8="x","x",IF(Sample!N80="","",IF(Sample!N80="yes","y",IF(Sample!N86="n","n","x"))))</f>
        <v>x</v>
      </c>
      <c r="R10" s="331" t="str">
        <f>IF(R8="x","x",IF(Sample!O80="","",IF(Sample!O80="yes","y",IF(Sample!O86="n","n","x"))))</f>
        <v>x</v>
      </c>
      <c r="S10" s="331" t="str">
        <f>IF(S8="x","x",IF(Sample!P80="","",IF(Sample!P80="yes","y",IF(Sample!P86="n","n","x"))))</f>
        <v>x</v>
      </c>
      <c r="T10" s="331" t="str">
        <f>IF(T8="x","x",IF(Sample!Q80="","",IF(Sample!Q80="yes","y",IF(Sample!Q86="n","n","x"))))</f>
        <v>x</v>
      </c>
      <c r="U10" s="331" t="str">
        <f>IF(U8="x","x",IF(Sample!R80="","",IF(Sample!R80="yes","y",IF(Sample!R86="n","n","x"))))</f>
        <v>x</v>
      </c>
      <c r="V10" s="331" t="str">
        <f>IF(V8="x","x",IF(Sample!S80="","",IF(Sample!S80="yes","y",IF(Sample!S86="n","n","x"))))</f>
        <v>x</v>
      </c>
      <c r="W10" s="331" t="str">
        <f>IF(W8="x","x",IF(Sample!T80="","",IF(Sample!T80="yes","y",IF(Sample!T86="n","n","x"))))</f>
        <v>x</v>
      </c>
      <c r="X10" s="331" t="str">
        <f>IF(X8="x","x",IF(Sample!U80="","",IF(Sample!U80="yes","y",IF(Sample!U86="n","n","x"))))</f>
        <v>x</v>
      </c>
      <c r="Y10" s="331" t="str">
        <f>IF(Y8="x","x",IF(Sample!V80="","",IF(Sample!V80="yes","y",IF(Sample!V86="n","n","x"))))</f>
        <v>x</v>
      </c>
      <c r="Z10" s="331" t="str">
        <f>IF(Z8="x","x",IF(Sample!W80="","",IF(Sample!W80="yes","y",IF(Sample!W86="n","n","x"))))</f>
        <v>x</v>
      </c>
      <c r="AA10" s="331" t="str">
        <f>IF(AA8="x","x",IF(Sample!X80="","",IF(Sample!X80="yes","y",IF(Sample!X86="n","n","x"))))</f>
        <v>x</v>
      </c>
      <c r="AB10" s="331" t="str">
        <f>IF(AB8="x","x",IF(Sample!Y80="","",IF(Sample!Y80="yes","y",IF(Sample!Y86="n","n","x"))))</f>
        <v>x</v>
      </c>
      <c r="AC10" s="331" t="str">
        <f>IF(AC8="x","x",IF(Sample!Z80="","",IF(Sample!Z80="yes","y",IF(Sample!Z86="n","n","x"))))</f>
        <v>x</v>
      </c>
      <c r="AD10" s="331" t="str">
        <f>IF(AD8="x","x",IF(Sample!AA80="","",IF(Sample!AA80="yes","y",IF(Sample!AA86="n","n","x"))))</f>
        <v>x</v>
      </c>
      <c r="AE10" s="331" t="str">
        <f>IF(AE8="x","x",IF(Sample!AB80="","",IF(Sample!AB80="yes","y",IF(Sample!AB86="n","n","x"))))</f>
        <v>x</v>
      </c>
      <c r="AF10" s="331" t="str">
        <f>IF(AF8="x","x",IF(Sample!AC80="","",IF(Sample!AC80="yes","y",IF(Sample!AC86="n","n","x"))))</f>
        <v>x</v>
      </c>
      <c r="AG10" s="331" t="str">
        <f>IF(AG8="x","x",IF(Sample!AD80="","",IF(Sample!AD80="yes","y",IF(Sample!AD86="n","n","x"))))</f>
        <v>x</v>
      </c>
      <c r="AH10" s="331" t="str">
        <f>IF(AH8="x","x",IF(Sample!AE80="","",IF(Sample!AE80="yes","y",IF(Sample!AE86="n","n","x"))))</f>
        <v>x</v>
      </c>
      <c r="AI10" s="352"/>
      <c r="AJ10" s="352"/>
      <c r="AK10" s="352"/>
      <c r="AL10" s="334" t="str">
        <f t="shared" ref="AL10" si="2">IF(AL9 = "n","x","")</f>
        <v/>
      </c>
      <c r="AM10" s="330"/>
      <c r="AN10" s="330"/>
      <c r="AO10" s="330"/>
      <c r="AP10" s="330"/>
      <c r="AQ10" s="330"/>
      <c r="AR10" s="330"/>
      <c r="AS10" s="330"/>
      <c r="AT10" s="330"/>
      <c r="AU10" s="330"/>
      <c r="AV10" s="330"/>
      <c r="AW10" s="330"/>
      <c r="AX10" s="12"/>
      <c r="AY10" s="12"/>
      <c r="AZ10" s="12"/>
      <c r="BA10" s="12"/>
      <c r="BB10" s="12"/>
      <c r="BC10" s="12"/>
      <c r="BD10" s="12"/>
      <c r="BE10" s="12"/>
      <c r="BF10" s="12"/>
      <c r="BG10" s="12"/>
      <c r="BH10" s="12"/>
      <c r="BI10" s="12"/>
      <c r="BJ10" s="12"/>
      <c r="BK10" s="12"/>
      <c r="BL10" s="12"/>
      <c r="BM10" s="12"/>
      <c r="BN10" s="12"/>
      <c r="BO10" s="12"/>
      <c r="BP10" s="12"/>
    </row>
    <row r="11" spans="1:69" ht="45.6" x14ac:dyDescent="0.25">
      <c r="A11" s="312" t="s">
        <v>16</v>
      </c>
      <c r="B11" s="155" t="s">
        <v>350</v>
      </c>
      <c r="C11" s="160" t="s">
        <v>281</v>
      </c>
      <c r="D11" s="271" t="s">
        <v>333</v>
      </c>
      <c r="E11" s="331" t="str">
        <f>IF(E10= "x","x","")</f>
        <v>x</v>
      </c>
      <c r="F11" s="331" t="str">
        <f t="shared" ref="F11:AH11" si="3">IF(F10= "x","x","")</f>
        <v>x</v>
      </c>
      <c r="G11" s="331" t="str">
        <f t="shared" si="3"/>
        <v>x</v>
      </c>
      <c r="H11" s="331" t="str">
        <f t="shared" si="3"/>
        <v>x</v>
      </c>
      <c r="I11" s="331" t="str">
        <f t="shared" si="3"/>
        <v>x</v>
      </c>
      <c r="J11" s="331" t="str">
        <f t="shared" si="3"/>
        <v>x</v>
      </c>
      <c r="K11" s="331" t="str">
        <f t="shared" si="3"/>
        <v>x</v>
      </c>
      <c r="L11" s="331" t="str">
        <f t="shared" si="3"/>
        <v>x</v>
      </c>
      <c r="M11" s="331" t="str">
        <f t="shared" si="3"/>
        <v>x</v>
      </c>
      <c r="N11" s="331" t="str">
        <f t="shared" si="3"/>
        <v>x</v>
      </c>
      <c r="O11" s="331" t="str">
        <f t="shared" si="3"/>
        <v>x</v>
      </c>
      <c r="P11" s="331" t="str">
        <f t="shared" si="3"/>
        <v>x</v>
      </c>
      <c r="Q11" s="331" t="str">
        <f t="shared" si="3"/>
        <v>x</v>
      </c>
      <c r="R11" s="331" t="str">
        <f t="shared" si="3"/>
        <v>x</v>
      </c>
      <c r="S11" s="331" t="str">
        <f t="shared" si="3"/>
        <v>x</v>
      </c>
      <c r="T11" s="331" t="str">
        <f t="shared" si="3"/>
        <v>x</v>
      </c>
      <c r="U11" s="331" t="str">
        <f t="shared" si="3"/>
        <v>x</v>
      </c>
      <c r="V11" s="331" t="str">
        <f t="shared" si="3"/>
        <v>x</v>
      </c>
      <c r="W11" s="331" t="str">
        <f t="shared" si="3"/>
        <v>x</v>
      </c>
      <c r="X11" s="331" t="str">
        <f t="shared" si="3"/>
        <v>x</v>
      </c>
      <c r="Y11" s="331" t="str">
        <f t="shared" si="3"/>
        <v>x</v>
      </c>
      <c r="Z11" s="331" t="str">
        <f t="shared" si="3"/>
        <v>x</v>
      </c>
      <c r="AA11" s="331" t="str">
        <f t="shared" si="3"/>
        <v>x</v>
      </c>
      <c r="AB11" s="331" t="str">
        <f t="shared" si="3"/>
        <v>x</v>
      </c>
      <c r="AC11" s="331" t="str">
        <f t="shared" si="3"/>
        <v>x</v>
      </c>
      <c r="AD11" s="331" t="str">
        <f t="shared" si="3"/>
        <v>x</v>
      </c>
      <c r="AE11" s="331" t="str">
        <f t="shared" si="3"/>
        <v>x</v>
      </c>
      <c r="AF11" s="331" t="str">
        <f t="shared" si="3"/>
        <v>x</v>
      </c>
      <c r="AG11" s="331" t="str">
        <f t="shared" si="3"/>
        <v>x</v>
      </c>
      <c r="AH11" s="331" t="str">
        <f t="shared" si="3"/>
        <v>x</v>
      </c>
      <c r="AI11" s="352"/>
      <c r="AJ11" s="352"/>
      <c r="AK11" s="352"/>
      <c r="AL11" s="334"/>
      <c r="AM11" s="330"/>
      <c r="AN11" s="330"/>
      <c r="AO11" s="330"/>
      <c r="AP11" s="330"/>
      <c r="AQ11" s="330"/>
      <c r="AR11" s="330"/>
      <c r="AS11" s="330"/>
      <c r="AT11" s="330"/>
      <c r="AU11" s="330"/>
      <c r="AV11" s="330"/>
      <c r="AW11" s="330"/>
      <c r="AX11" s="12"/>
      <c r="AY11" s="12"/>
      <c r="AZ11" s="12"/>
      <c r="BA11" s="12"/>
      <c r="BB11" s="12"/>
      <c r="BC11" s="12"/>
      <c r="BD11" s="12"/>
      <c r="BE11" s="12"/>
      <c r="BF11" s="12"/>
      <c r="BG11" s="12"/>
      <c r="BH11" s="12"/>
      <c r="BI11" s="12"/>
      <c r="BJ11" s="12"/>
      <c r="BK11" s="12"/>
      <c r="BL11" s="12"/>
      <c r="BM11" s="12"/>
      <c r="BN11" s="12"/>
      <c r="BO11" s="12"/>
      <c r="BP11" s="12"/>
    </row>
    <row r="12" spans="1:69" ht="45.6" x14ac:dyDescent="0.25">
      <c r="A12" s="188" t="s">
        <v>17</v>
      </c>
      <c r="B12" s="155" t="s">
        <v>351</v>
      </c>
      <c r="C12" s="160" t="s">
        <v>281</v>
      </c>
      <c r="D12" s="271" t="s">
        <v>333</v>
      </c>
      <c r="E12" s="331" t="str">
        <f>IF(OR(E11="y", E11= "", E11="u"),"","x")</f>
        <v>x</v>
      </c>
      <c r="F12" s="331" t="str">
        <f t="shared" ref="F12:AH12" si="4">IF(OR(F11="y", F11= "", F11="u"),"","x")</f>
        <v>x</v>
      </c>
      <c r="G12" s="331" t="str">
        <f t="shared" si="4"/>
        <v>x</v>
      </c>
      <c r="H12" s="331" t="str">
        <f t="shared" si="4"/>
        <v>x</v>
      </c>
      <c r="I12" s="331" t="str">
        <f t="shared" si="4"/>
        <v>x</v>
      </c>
      <c r="J12" s="331" t="str">
        <f t="shared" si="4"/>
        <v>x</v>
      </c>
      <c r="K12" s="331" t="str">
        <f t="shared" si="4"/>
        <v>x</v>
      </c>
      <c r="L12" s="331" t="str">
        <f t="shared" si="4"/>
        <v>x</v>
      </c>
      <c r="M12" s="331" t="str">
        <f t="shared" si="4"/>
        <v>x</v>
      </c>
      <c r="N12" s="331" t="str">
        <f t="shared" si="4"/>
        <v>x</v>
      </c>
      <c r="O12" s="331" t="str">
        <f t="shared" si="4"/>
        <v>x</v>
      </c>
      <c r="P12" s="331" t="str">
        <f t="shared" si="4"/>
        <v>x</v>
      </c>
      <c r="Q12" s="331" t="str">
        <f t="shared" si="4"/>
        <v>x</v>
      </c>
      <c r="R12" s="331" t="str">
        <f t="shared" si="4"/>
        <v>x</v>
      </c>
      <c r="S12" s="331" t="str">
        <f t="shared" si="4"/>
        <v>x</v>
      </c>
      <c r="T12" s="331" t="str">
        <f t="shared" si="4"/>
        <v>x</v>
      </c>
      <c r="U12" s="331" t="str">
        <f t="shared" si="4"/>
        <v>x</v>
      </c>
      <c r="V12" s="331" t="str">
        <f t="shared" si="4"/>
        <v>x</v>
      </c>
      <c r="W12" s="331" t="str">
        <f t="shared" si="4"/>
        <v>x</v>
      </c>
      <c r="X12" s="331" t="str">
        <f t="shared" si="4"/>
        <v>x</v>
      </c>
      <c r="Y12" s="331" t="str">
        <f t="shared" si="4"/>
        <v>x</v>
      </c>
      <c r="Z12" s="331" t="str">
        <f t="shared" si="4"/>
        <v>x</v>
      </c>
      <c r="AA12" s="331" t="str">
        <f t="shared" si="4"/>
        <v>x</v>
      </c>
      <c r="AB12" s="331" t="str">
        <f t="shared" si="4"/>
        <v>x</v>
      </c>
      <c r="AC12" s="331" t="str">
        <f t="shared" si="4"/>
        <v>x</v>
      </c>
      <c r="AD12" s="331" t="str">
        <f t="shared" si="4"/>
        <v>x</v>
      </c>
      <c r="AE12" s="331" t="str">
        <f t="shared" si="4"/>
        <v>x</v>
      </c>
      <c r="AF12" s="331" t="str">
        <f t="shared" si="4"/>
        <v>x</v>
      </c>
      <c r="AG12" s="331" t="str">
        <f t="shared" si="4"/>
        <v>x</v>
      </c>
      <c r="AH12" s="331" t="str">
        <f t="shared" si="4"/>
        <v>x</v>
      </c>
      <c r="AI12" s="352"/>
      <c r="AJ12" s="352"/>
      <c r="AK12" s="352"/>
      <c r="AL12" s="334"/>
      <c r="AM12" s="330"/>
      <c r="AN12" s="330"/>
      <c r="AO12" s="330"/>
      <c r="AP12" s="330"/>
      <c r="AQ12" s="330"/>
      <c r="AR12" s="330"/>
      <c r="AS12" s="330"/>
      <c r="AT12" s="330"/>
      <c r="AU12" s="330"/>
      <c r="AV12" s="330"/>
      <c r="AW12" s="330"/>
      <c r="AX12" s="12"/>
      <c r="AY12" s="12"/>
      <c r="AZ12" s="12"/>
      <c r="BA12" s="12"/>
      <c r="BB12" s="12"/>
      <c r="BC12" s="12"/>
      <c r="BD12" s="12"/>
      <c r="BE12" s="12"/>
      <c r="BF12" s="12"/>
      <c r="BG12" s="12"/>
      <c r="BH12" s="12"/>
      <c r="BI12" s="12"/>
      <c r="BJ12" s="12"/>
      <c r="BK12" s="12"/>
      <c r="BL12" s="12"/>
      <c r="BM12" s="12"/>
      <c r="BN12" s="12"/>
      <c r="BO12" s="12"/>
      <c r="BP12" s="12"/>
    </row>
    <row r="13" spans="1:69" ht="39.6" x14ac:dyDescent="0.25">
      <c r="A13" s="188" t="s">
        <v>18</v>
      </c>
      <c r="B13" s="155" t="s">
        <v>353</v>
      </c>
      <c r="C13" s="160" t="s">
        <v>188</v>
      </c>
      <c r="D13" s="271" t="s">
        <v>334</v>
      </c>
      <c r="E13" s="331" t="str">
        <f>IF(E8= "x","x","")</f>
        <v>x</v>
      </c>
      <c r="F13" s="331" t="str">
        <f t="shared" ref="F13:AH13" si="5">IF(F8= "x","x","")</f>
        <v>x</v>
      </c>
      <c r="G13" s="331" t="str">
        <f t="shared" si="5"/>
        <v>x</v>
      </c>
      <c r="H13" s="331" t="str">
        <f t="shared" si="5"/>
        <v>x</v>
      </c>
      <c r="I13" s="331" t="str">
        <f t="shared" si="5"/>
        <v>x</v>
      </c>
      <c r="J13" s="331" t="str">
        <f t="shared" si="5"/>
        <v>x</v>
      </c>
      <c r="K13" s="331" t="str">
        <f t="shared" si="5"/>
        <v>x</v>
      </c>
      <c r="L13" s="331" t="str">
        <f t="shared" si="5"/>
        <v>x</v>
      </c>
      <c r="M13" s="331" t="str">
        <f t="shared" si="5"/>
        <v>x</v>
      </c>
      <c r="N13" s="331" t="str">
        <f t="shared" si="5"/>
        <v>x</v>
      </c>
      <c r="O13" s="331" t="str">
        <f t="shared" si="5"/>
        <v>x</v>
      </c>
      <c r="P13" s="331" t="str">
        <f t="shared" si="5"/>
        <v>x</v>
      </c>
      <c r="Q13" s="331" t="str">
        <f t="shared" si="5"/>
        <v>x</v>
      </c>
      <c r="R13" s="331" t="str">
        <f t="shared" si="5"/>
        <v>x</v>
      </c>
      <c r="S13" s="331" t="str">
        <f t="shared" si="5"/>
        <v>x</v>
      </c>
      <c r="T13" s="331" t="str">
        <f t="shared" si="5"/>
        <v>x</v>
      </c>
      <c r="U13" s="331" t="str">
        <f t="shared" si="5"/>
        <v>x</v>
      </c>
      <c r="V13" s="331" t="str">
        <f t="shared" si="5"/>
        <v>x</v>
      </c>
      <c r="W13" s="331" t="str">
        <f t="shared" si="5"/>
        <v>x</v>
      </c>
      <c r="X13" s="331" t="str">
        <f t="shared" si="5"/>
        <v>x</v>
      </c>
      <c r="Y13" s="331" t="str">
        <f t="shared" si="5"/>
        <v>x</v>
      </c>
      <c r="Z13" s="331" t="str">
        <f t="shared" si="5"/>
        <v>x</v>
      </c>
      <c r="AA13" s="331" t="str">
        <f t="shared" si="5"/>
        <v>x</v>
      </c>
      <c r="AB13" s="331" t="str">
        <f t="shared" si="5"/>
        <v>x</v>
      </c>
      <c r="AC13" s="331" t="str">
        <f t="shared" si="5"/>
        <v>x</v>
      </c>
      <c r="AD13" s="331" t="str">
        <f t="shared" si="5"/>
        <v>x</v>
      </c>
      <c r="AE13" s="331" t="str">
        <f t="shared" si="5"/>
        <v>x</v>
      </c>
      <c r="AF13" s="331" t="str">
        <f t="shared" si="5"/>
        <v>x</v>
      </c>
      <c r="AG13" s="331" t="str">
        <f t="shared" si="5"/>
        <v>x</v>
      </c>
      <c r="AH13" s="331" t="str">
        <f t="shared" si="5"/>
        <v>x</v>
      </c>
      <c r="AI13" s="352"/>
      <c r="AJ13" s="352"/>
      <c r="AK13" s="352"/>
      <c r="AL13" s="334" t="str">
        <f t="shared" ref="AL13:AO13" si="6">IF(AL9 = "n","x","")</f>
        <v/>
      </c>
      <c r="AM13" s="334" t="str">
        <f t="shared" si="6"/>
        <v/>
      </c>
      <c r="AN13" s="334" t="str">
        <f t="shared" si="6"/>
        <v/>
      </c>
      <c r="AO13" s="334" t="str">
        <f t="shared" si="6"/>
        <v/>
      </c>
      <c r="AP13" s="330"/>
      <c r="AQ13" s="330"/>
      <c r="AR13" s="330"/>
      <c r="AS13" s="330"/>
      <c r="AT13" s="330"/>
      <c r="AU13" s="330"/>
      <c r="AV13" s="330"/>
      <c r="AW13" s="330"/>
      <c r="AX13" s="12"/>
      <c r="AY13" s="12"/>
      <c r="AZ13" s="12"/>
      <c r="BA13" s="12"/>
      <c r="BB13" s="12"/>
      <c r="BC13" s="12"/>
      <c r="BD13" s="12"/>
      <c r="BE13" s="12"/>
      <c r="BF13" s="12"/>
      <c r="BG13" s="12"/>
      <c r="BH13" s="12"/>
      <c r="BI13" s="12"/>
      <c r="BJ13" s="12"/>
      <c r="BK13" s="12"/>
      <c r="BL13" s="12"/>
      <c r="BM13" s="12"/>
      <c r="BN13" s="12"/>
      <c r="BO13" s="12"/>
      <c r="BP13" s="12"/>
    </row>
    <row r="14" spans="1:69" ht="45.6" x14ac:dyDescent="0.25">
      <c r="A14" s="188" t="s">
        <v>9</v>
      </c>
      <c r="B14" s="155" t="s">
        <v>354</v>
      </c>
      <c r="C14" s="160" t="s">
        <v>188</v>
      </c>
      <c r="D14" s="271" t="s">
        <v>335</v>
      </c>
      <c r="E14" s="331" t="str">
        <f>IF(E8= "x","x","")</f>
        <v>x</v>
      </c>
      <c r="F14" s="331" t="str">
        <f t="shared" ref="F14:AH14" si="7">IF(F8= "x","x","")</f>
        <v>x</v>
      </c>
      <c r="G14" s="331" t="str">
        <f t="shared" si="7"/>
        <v>x</v>
      </c>
      <c r="H14" s="331" t="str">
        <f t="shared" si="7"/>
        <v>x</v>
      </c>
      <c r="I14" s="331" t="str">
        <f t="shared" si="7"/>
        <v>x</v>
      </c>
      <c r="J14" s="331" t="str">
        <f t="shared" si="7"/>
        <v>x</v>
      </c>
      <c r="K14" s="331" t="str">
        <f t="shared" si="7"/>
        <v>x</v>
      </c>
      <c r="L14" s="331" t="str">
        <f t="shared" si="7"/>
        <v>x</v>
      </c>
      <c r="M14" s="331" t="str">
        <f t="shared" si="7"/>
        <v>x</v>
      </c>
      <c r="N14" s="331" t="str">
        <f t="shared" si="7"/>
        <v>x</v>
      </c>
      <c r="O14" s="331" t="str">
        <f t="shared" si="7"/>
        <v>x</v>
      </c>
      <c r="P14" s="331" t="str">
        <f t="shared" si="7"/>
        <v>x</v>
      </c>
      <c r="Q14" s="331" t="str">
        <f t="shared" si="7"/>
        <v>x</v>
      </c>
      <c r="R14" s="331" t="str">
        <f t="shared" si="7"/>
        <v>x</v>
      </c>
      <c r="S14" s="331" t="str">
        <f t="shared" si="7"/>
        <v>x</v>
      </c>
      <c r="T14" s="331" t="str">
        <f t="shared" si="7"/>
        <v>x</v>
      </c>
      <c r="U14" s="331" t="str">
        <f t="shared" si="7"/>
        <v>x</v>
      </c>
      <c r="V14" s="331" t="str">
        <f t="shared" si="7"/>
        <v>x</v>
      </c>
      <c r="W14" s="331" t="str">
        <f t="shared" si="7"/>
        <v>x</v>
      </c>
      <c r="X14" s="331" t="str">
        <f t="shared" si="7"/>
        <v>x</v>
      </c>
      <c r="Y14" s="331" t="str">
        <f t="shared" si="7"/>
        <v>x</v>
      </c>
      <c r="Z14" s="331" t="str">
        <f t="shared" si="7"/>
        <v>x</v>
      </c>
      <c r="AA14" s="331" t="str">
        <f t="shared" si="7"/>
        <v>x</v>
      </c>
      <c r="AB14" s="331" t="str">
        <f t="shared" si="7"/>
        <v>x</v>
      </c>
      <c r="AC14" s="331" t="str">
        <f t="shared" si="7"/>
        <v>x</v>
      </c>
      <c r="AD14" s="331" t="str">
        <f t="shared" si="7"/>
        <v>x</v>
      </c>
      <c r="AE14" s="331" t="str">
        <f t="shared" si="7"/>
        <v>x</v>
      </c>
      <c r="AF14" s="331" t="str">
        <f t="shared" si="7"/>
        <v>x</v>
      </c>
      <c r="AG14" s="331" t="str">
        <f t="shared" si="7"/>
        <v>x</v>
      </c>
      <c r="AH14" s="331" t="str">
        <f t="shared" si="7"/>
        <v>x</v>
      </c>
      <c r="AI14" s="352"/>
      <c r="AJ14" s="352"/>
      <c r="AK14" s="352"/>
      <c r="AL14" s="334" t="str">
        <f t="shared" ref="AL14:AQ14" si="8">IF(AL9 = "n","x","")</f>
        <v/>
      </c>
      <c r="AM14" s="334" t="str">
        <f t="shared" si="8"/>
        <v/>
      </c>
      <c r="AN14" s="334" t="str">
        <f t="shared" si="8"/>
        <v/>
      </c>
      <c r="AO14" s="334" t="str">
        <f t="shared" si="8"/>
        <v/>
      </c>
      <c r="AP14" s="334" t="str">
        <f t="shared" si="8"/>
        <v/>
      </c>
      <c r="AQ14" s="334" t="str">
        <f t="shared" si="8"/>
        <v/>
      </c>
      <c r="AR14" s="330"/>
      <c r="AS14" s="330"/>
      <c r="AT14" s="330"/>
      <c r="AU14" s="330"/>
      <c r="AV14" s="330"/>
      <c r="AW14" s="330"/>
      <c r="AX14" s="12"/>
      <c r="AY14" s="12"/>
      <c r="AZ14" s="12"/>
      <c r="BA14" s="12"/>
      <c r="BB14" s="12"/>
      <c r="BC14" s="12"/>
      <c r="BD14" s="12"/>
      <c r="BE14" s="12"/>
      <c r="BF14" s="12"/>
      <c r="BG14" s="12"/>
      <c r="BH14" s="12"/>
      <c r="BI14" s="12"/>
      <c r="BJ14" s="12"/>
      <c r="BK14" s="12"/>
      <c r="BL14" s="12"/>
      <c r="BM14" s="12"/>
      <c r="BN14" s="12"/>
      <c r="BO14" s="12"/>
      <c r="BP14" s="12"/>
    </row>
    <row r="15" spans="1:69" ht="45.6" x14ac:dyDescent="0.25">
      <c r="A15" s="188" t="s">
        <v>10</v>
      </c>
      <c r="B15" s="155" t="s">
        <v>355</v>
      </c>
      <c r="C15" s="160" t="s">
        <v>188</v>
      </c>
      <c r="D15" s="271" t="s">
        <v>336</v>
      </c>
      <c r="E15" s="331" t="str">
        <f>IF(E8= "x","x","")</f>
        <v>x</v>
      </c>
      <c r="F15" s="331" t="str">
        <f t="shared" ref="F15:AH15" si="9">IF(F8= "x","x","")</f>
        <v>x</v>
      </c>
      <c r="G15" s="331" t="str">
        <f t="shared" si="9"/>
        <v>x</v>
      </c>
      <c r="H15" s="331" t="str">
        <f t="shared" si="9"/>
        <v>x</v>
      </c>
      <c r="I15" s="331" t="str">
        <f t="shared" si="9"/>
        <v>x</v>
      </c>
      <c r="J15" s="331" t="str">
        <f t="shared" si="9"/>
        <v>x</v>
      </c>
      <c r="K15" s="331" t="str">
        <f t="shared" si="9"/>
        <v>x</v>
      </c>
      <c r="L15" s="331" t="str">
        <f t="shared" si="9"/>
        <v>x</v>
      </c>
      <c r="M15" s="331" t="str">
        <f t="shared" si="9"/>
        <v>x</v>
      </c>
      <c r="N15" s="331" t="str">
        <f t="shared" si="9"/>
        <v>x</v>
      </c>
      <c r="O15" s="331" t="str">
        <f t="shared" si="9"/>
        <v>x</v>
      </c>
      <c r="P15" s="331" t="str">
        <f t="shared" si="9"/>
        <v>x</v>
      </c>
      <c r="Q15" s="331" t="str">
        <f t="shared" si="9"/>
        <v>x</v>
      </c>
      <c r="R15" s="331" t="str">
        <f t="shared" si="9"/>
        <v>x</v>
      </c>
      <c r="S15" s="331" t="str">
        <f t="shared" si="9"/>
        <v>x</v>
      </c>
      <c r="T15" s="331" t="str">
        <f t="shared" si="9"/>
        <v>x</v>
      </c>
      <c r="U15" s="331" t="str">
        <f t="shared" si="9"/>
        <v>x</v>
      </c>
      <c r="V15" s="331" t="str">
        <f t="shared" si="9"/>
        <v>x</v>
      </c>
      <c r="W15" s="331" t="str">
        <f t="shared" si="9"/>
        <v>x</v>
      </c>
      <c r="X15" s="331" t="str">
        <f t="shared" si="9"/>
        <v>x</v>
      </c>
      <c r="Y15" s="331" t="str">
        <f t="shared" si="9"/>
        <v>x</v>
      </c>
      <c r="Z15" s="331" t="str">
        <f t="shared" si="9"/>
        <v>x</v>
      </c>
      <c r="AA15" s="331" t="str">
        <f t="shared" si="9"/>
        <v>x</v>
      </c>
      <c r="AB15" s="331" t="str">
        <f t="shared" si="9"/>
        <v>x</v>
      </c>
      <c r="AC15" s="331" t="str">
        <f t="shared" si="9"/>
        <v>x</v>
      </c>
      <c r="AD15" s="331" t="str">
        <f t="shared" si="9"/>
        <v>x</v>
      </c>
      <c r="AE15" s="331" t="str">
        <f t="shared" si="9"/>
        <v>x</v>
      </c>
      <c r="AF15" s="331" t="str">
        <f t="shared" si="9"/>
        <v>x</v>
      </c>
      <c r="AG15" s="331" t="str">
        <f t="shared" si="9"/>
        <v>x</v>
      </c>
      <c r="AH15" s="331" t="str">
        <f t="shared" si="9"/>
        <v>x</v>
      </c>
      <c r="AI15" s="352"/>
      <c r="AJ15" s="352"/>
      <c r="AK15" s="352"/>
      <c r="AL15" s="334" t="str">
        <f t="shared" ref="AL15" si="10">IF(AL9 = "n","x","")</f>
        <v/>
      </c>
      <c r="AM15" s="334" t="str">
        <f t="shared" ref="AM15" si="11">IF(AM9 = "n","x","")</f>
        <v/>
      </c>
      <c r="AN15" s="330"/>
      <c r="AO15" s="330"/>
      <c r="AP15" s="330"/>
      <c r="AQ15" s="330"/>
      <c r="AR15" s="330"/>
      <c r="AS15" s="330"/>
      <c r="AT15" s="330"/>
      <c r="AU15" s="330"/>
      <c r="AV15" s="330"/>
      <c r="AW15" s="330"/>
      <c r="AX15" s="12"/>
      <c r="AY15" s="12"/>
      <c r="AZ15" s="12"/>
      <c r="BA15" s="12"/>
      <c r="BB15" s="12"/>
      <c r="BC15" s="12"/>
      <c r="BD15" s="12"/>
      <c r="BE15" s="12"/>
      <c r="BF15" s="12"/>
      <c r="BG15" s="12"/>
      <c r="BH15" s="12"/>
      <c r="BI15" s="12"/>
      <c r="BJ15" s="12"/>
      <c r="BK15" s="12"/>
      <c r="BL15" s="12"/>
      <c r="BM15" s="12"/>
      <c r="BN15" s="12"/>
      <c r="BO15" s="12"/>
      <c r="BP15" s="12"/>
    </row>
    <row r="16" spans="1:69" ht="22.8" x14ac:dyDescent="0.25">
      <c r="A16" s="188" t="s">
        <v>11</v>
      </c>
      <c r="B16" s="155" t="s">
        <v>107</v>
      </c>
      <c r="C16" s="160" t="s">
        <v>188</v>
      </c>
      <c r="D16" s="271" t="s">
        <v>337</v>
      </c>
      <c r="E16" s="331" t="str">
        <f>IF(E8= "x","x","")</f>
        <v>x</v>
      </c>
      <c r="F16" s="331" t="str">
        <f t="shared" ref="F16:AH16" si="12">IF(F8= "x","x","")</f>
        <v>x</v>
      </c>
      <c r="G16" s="331" t="str">
        <f t="shared" si="12"/>
        <v>x</v>
      </c>
      <c r="H16" s="331" t="str">
        <f t="shared" si="12"/>
        <v>x</v>
      </c>
      <c r="I16" s="331" t="str">
        <f t="shared" si="12"/>
        <v>x</v>
      </c>
      <c r="J16" s="331" t="str">
        <f t="shared" si="12"/>
        <v>x</v>
      </c>
      <c r="K16" s="331" t="str">
        <f t="shared" si="12"/>
        <v>x</v>
      </c>
      <c r="L16" s="331" t="str">
        <f t="shared" si="12"/>
        <v>x</v>
      </c>
      <c r="M16" s="331" t="str">
        <f t="shared" si="12"/>
        <v>x</v>
      </c>
      <c r="N16" s="331" t="str">
        <f t="shared" si="12"/>
        <v>x</v>
      </c>
      <c r="O16" s="331" t="str">
        <f t="shared" si="12"/>
        <v>x</v>
      </c>
      <c r="P16" s="331" t="str">
        <f t="shared" si="12"/>
        <v>x</v>
      </c>
      <c r="Q16" s="331" t="str">
        <f t="shared" si="12"/>
        <v>x</v>
      </c>
      <c r="R16" s="331" t="str">
        <f t="shared" si="12"/>
        <v>x</v>
      </c>
      <c r="S16" s="331" t="str">
        <f t="shared" si="12"/>
        <v>x</v>
      </c>
      <c r="T16" s="331" t="str">
        <f t="shared" si="12"/>
        <v>x</v>
      </c>
      <c r="U16" s="331" t="str">
        <f t="shared" si="12"/>
        <v>x</v>
      </c>
      <c r="V16" s="331" t="str">
        <f t="shared" si="12"/>
        <v>x</v>
      </c>
      <c r="W16" s="331" t="str">
        <f t="shared" si="12"/>
        <v>x</v>
      </c>
      <c r="X16" s="331" t="str">
        <f t="shared" si="12"/>
        <v>x</v>
      </c>
      <c r="Y16" s="331" t="str">
        <f t="shared" si="12"/>
        <v>x</v>
      </c>
      <c r="Z16" s="331" t="str">
        <f t="shared" si="12"/>
        <v>x</v>
      </c>
      <c r="AA16" s="331" t="str">
        <f t="shared" si="12"/>
        <v>x</v>
      </c>
      <c r="AB16" s="331" t="str">
        <f t="shared" si="12"/>
        <v>x</v>
      </c>
      <c r="AC16" s="331" t="str">
        <f t="shared" si="12"/>
        <v>x</v>
      </c>
      <c r="AD16" s="331" t="str">
        <f t="shared" si="12"/>
        <v>x</v>
      </c>
      <c r="AE16" s="331" t="str">
        <f t="shared" si="12"/>
        <v>x</v>
      </c>
      <c r="AF16" s="331" t="str">
        <f t="shared" si="12"/>
        <v>x</v>
      </c>
      <c r="AG16" s="331" t="str">
        <f t="shared" si="12"/>
        <v>x</v>
      </c>
      <c r="AH16" s="331" t="str">
        <f t="shared" si="12"/>
        <v>x</v>
      </c>
      <c r="AI16" s="352"/>
      <c r="AJ16" s="352"/>
      <c r="AK16" s="352"/>
      <c r="AL16" s="334" t="str">
        <f t="shared" ref="AL16:AM16" si="13">IF(AL9 = "n","x","")</f>
        <v/>
      </c>
      <c r="AM16" s="334" t="str">
        <f t="shared" si="13"/>
        <v/>
      </c>
      <c r="AN16" s="330"/>
      <c r="AO16" s="330"/>
      <c r="AP16" s="330"/>
      <c r="AQ16" s="330"/>
      <c r="AR16" s="330"/>
      <c r="AS16" s="330"/>
      <c r="AT16" s="330"/>
      <c r="AU16" s="330"/>
      <c r="AV16" s="330"/>
      <c r="AW16" s="330"/>
      <c r="AX16" s="12"/>
      <c r="AY16" s="12"/>
      <c r="AZ16" s="12"/>
      <c r="BA16" s="12"/>
      <c r="BB16" s="12"/>
      <c r="BC16" s="12"/>
      <c r="BD16" s="12"/>
      <c r="BE16" s="12"/>
      <c r="BF16" s="12"/>
      <c r="BG16" s="12"/>
      <c r="BH16" s="12"/>
      <c r="BI16" s="12"/>
      <c r="BJ16" s="12"/>
      <c r="BK16" s="12"/>
      <c r="BL16" s="12"/>
      <c r="BM16" s="12"/>
      <c r="BN16" s="12"/>
      <c r="BO16" s="12"/>
      <c r="BP16" s="12"/>
    </row>
    <row r="17" spans="1:70" ht="34.200000000000003" x14ac:dyDescent="0.25">
      <c r="A17" s="187" t="s">
        <v>12</v>
      </c>
      <c r="B17" s="155" t="s">
        <v>356</v>
      </c>
      <c r="C17" s="160" t="s">
        <v>189</v>
      </c>
      <c r="D17" s="271" t="s">
        <v>317</v>
      </c>
      <c r="E17" s="331" t="str">
        <f>IF(E8= "x","x","")</f>
        <v>x</v>
      </c>
      <c r="F17" s="331" t="str">
        <f t="shared" ref="F17:AH17" si="14">IF(F8= "x","x","")</f>
        <v>x</v>
      </c>
      <c r="G17" s="331" t="str">
        <f t="shared" si="14"/>
        <v>x</v>
      </c>
      <c r="H17" s="331" t="str">
        <f t="shared" si="14"/>
        <v>x</v>
      </c>
      <c r="I17" s="331" t="str">
        <f t="shared" si="14"/>
        <v>x</v>
      </c>
      <c r="J17" s="331" t="str">
        <f t="shared" si="14"/>
        <v>x</v>
      </c>
      <c r="K17" s="331" t="str">
        <f t="shared" si="14"/>
        <v>x</v>
      </c>
      <c r="L17" s="331" t="str">
        <f t="shared" si="14"/>
        <v>x</v>
      </c>
      <c r="M17" s="331" t="str">
        <f t="shared" si="14"/>
        <v>x</v>
      </c>
      <c r="N17" s="331" t="str">
        <f t="shared" si="14"/>
        <v>x</v>
      </c>
      <c r="O17" s="331" t="str">
        <f t="shared" si="14"/>
        <v>x</v>
      </c>
      <c r="P17" s="331" t="str">
        <f t="shared" si="14"/>
        <v>x</v>
      </c>
      <c r="Q17" s="331" t="str">
        <f t="shared" si="14"/>
        <v>x</v>
      </c>
      <c r="R17" s="331" t="str">
        <f t="shared" si="14"/>
        <v>x</v>
      </c>
      <c r="S17" s="331" t="str">
        <f t="shared" si="14"/>
        <v>x</v>
      </c>
      <c r="T17" s="331" t="str">
        <f t="shared" si="14"/>
        <v>x</v>
      </c>
      <c r="U17" s="331" t="str">
        <f t="shared" si="14"/>
        <v>x</v>
      </c>
      <c r="V17" s="331" t="str">
        <f t="shared" si="14"/>
        <v>x</v>
      </c>
      <c r="W17" s="331" t="str">
        <f t="shared" si="14"/>
        <v>x</v>
      </c>
      <c r="X17" s="331" t="str">
        <f t="shared" si="14"/>
        <v>x</v>
      </c>
      <c r="Y17" s="331" t="str">
        <f t="shared" si="14"/>
        <v>x</v>
      </c>
      <c r="Z17" s="331" t="str">
        <f t="shared" si="14"/>
        <v>x</v>
      </c>
      <c r="AA17" s="331" t="str">
        <f t="shared" si="14"/>
        <v>x</v>
      </c>
      <c r="AB17" s="331" t="str">
        <f t="shared" si="14"/>
        <v>x</v>
      </c>
      <c r="AC17" s="331" t="str">
        <f t="shared" si="14"/>
        <v>x</v>
      </c>
      <c r="AD17" s="331" t="str">
        <f t="shared" si="14"/>
        <v>x</v>
      </c>
      <c r="AE17" s="331" t="str">
        <f t="shared" si="14"/>
        <v>x</v>
      </c>
      <c r="AF17" s="331" t="str">
        <f t="shared" si="14"/>
        <v>x</v>
      </c>
      <c r="AG17" s="331" t="str">
        <f t="shared" si="14"/>
        <v>x</v>
      </c>
      <c r="AH17" s="331" t="str">
        <f t="shared" si="14"/>
        <v>x</v>
      </c>
      <c r="AI17" s="352"/>
      <c r="AJ17" s="352"/>
      <c r="AK17" s="352"/>
      <c r="AL17" s="334"/>
      <c r="AM17" s="334"/>
      <c r="AN17" s="334"/>
      <c r="AO17" s="334"/>
      <c r="AP17" s="334"/>
      <c r="AQ17" s="334"/>
      <c r="AR17" s="330"/>
      <c r="AS17" s="330"/>
      <c r="AT17" s="330"/>
      <c r="AU17" s="330"/>
      <c r="AV17" s="330"/>
      <c r="AW17" s="330"/>
      <c r="AX17" s="12"/>
      <c r="AY17" s="12"/>
      <c r="AZ17" s="12"/>
      <c r="BA17" s="12"/>
      <c r="BB17" s="12"/>
      <c r="BC17" s="12"/>
      <c r="BD17" s="12"/>
      <c r="BE17" s="12"/>
      <c r="BF17" s="12"/>
      <c r="BG17" s="12"/>
      <c r="BH17" s="12"/>
      <c r="BI17" s="12"/>
      <c r="BJ17" s="12"/>
      <c r="BK17" s="12"/>
      <c r="BL17" s="12"/>
      <c r="BM17" s="12"/>
      <c r="BN17" s="12"/>
      <c r="BO17" s="12"/>
      <c r="BP17" s="12"/>
    </row>
    <row r="18" spans="1:70" s="11" customFormat="1" x14ac:dyDescent="0.25">
      <c r="A18" s="65" t="s">
        <v>190</v>
      </c>
      <c r="B18" s="272"/>
      <c r="C18" s="273"/>
      <c r="D18" s="255"/>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52"/>
      <c r="AJ18" s="352"/>
      <c r="AK18" s="352"/>
      <c r="AL18" s="334"/>
      <c r="AM18" s="334"/>
      <c r="AN18" s="334"/>
      <c r="AO18" s="334"/>
      <c r="AP18" s="334"/>
      <c r="AQ18" s="334"/>
      <c r="AR18" s="330"/>
      <c r="AS18" s="330"/>
      <c r="AT18" s="330"/>
      <c r="AU18" s="330"/>
      <c r="AV18" s="330"/>
      <c r="AW18" s="330"/>
      <c r="AX18" s="12"/>
      <c r="AY18" s="12"/>
      <c r="AZ18" s="12"/>
      <c r="BA18" s="12"/>
      <c r="BB18" s="12"/>
      <c r="BC18" s="12"/>
      <c r="BD18" s="12"/>
      <c r="BE18" s="12"/>
      <c r="BF18" s="12"/>
      <c r="BG18" s="12"/>
      <c r="BH18" s="12"/>
      <c r="BI18" s="12"/>
      <c r="BJ18" s="12"/>
      <c r="BK18" s="12"/>
      <c r="BL18" s="12"/>
      <c r="BM18" s="12"/>
      <c r="BN18" s="12"/>
      <c r="BO18" s="12"/>
      <c r="BP18" s="12"/>
      <c r="BR18" s="2"/>
    </row>
    <row r="19" spans="1:70" s="15" customFormat="1" x14ac:dyDescent="0.25">
      <c r="A19" s="185"/>
      <c r="B19" s="186" t="s">
        <v>191</v>
      </c>
      <c r="C19" s="197" t="s">
        <v>192</v>
      </c>
      <c r="D19" s="197" t="s">
        <v>193</v>
      </c>
      <c r="E19" s="337" t="s">
        <v>53</v>
      </c>
      <c r="F19" s="337" t="s">
        <v>53</v>
      </c>
      <c r="G19" s="337" t="s">
        <v>53</v>
      </c>
      <c r="H19" s="337" t="s">
        <v>53</v>
      </c>
      <c r="I19" s="337" t="s">
        <v>53</v>
      </c>
      <c r="J19" s="337" t="s">
        <v>53</v>
      </c>
      <c r="K19" s="337" t="s">
        <v>53</v>
      </c>
      <c r="L19" s="337" t="s">
        <v>53</v>
      </c>
      <c r="M19" s="337" t="s">
        <v>53</v>
      </c>
      <c r="N19" s="337" t="s">
        <v>53</v>
      </c>
      <c r="O19" s="337" t="s">
        <v>53</v>
      </c>
      <c r="P19" s="337" t="s">
        <v>53</v>
      </c>
      <c r="Q19" s="337" t="s">
        <v>53</v>
      </c>
      <c r="R19" s="337" t="s">
        <v>53</v>
      </c>
      <c r="S19" s="337" t="s">
        <v>53</v>
      </c>
      <c r="T19" s="337" t="s">
        <v>53</v>
      </c>
      <c r="U19" s="337" t="s">
        <v>53</v>
      </c>
      <c r="V19" s="337" t="s">
        <v>53</v>
      </c>
      <c r="W19" s="337" t="s">
        <v>53</v>
      </c>
      <c r="X19" s="337" t="s">
        <v>53</v>
      </c>
      <c r="Y19" s="337" t="s">
        <v>53</v>
      </c>
      <c r="Z19" s="337" t="s">
        <v>53</v>
      </c>
      <c r="AA19" s="337" t="s">
        <v>53</v>
      </c>
      <c r="AB19" s="337" t="s">
        <v>53</v>
      </c>
      <c r="AC19" s="337" t="s">
        <v>53</v>
      </c>
      <c r="AD19" s="337" t="s">
        <v>53</v>
      </c>
      <c r="AE19" s="337" t="s">
        <v>53</v>
      </c>
      <c r="AF19" s="337" t="s">
        <v>53</v>
      </c>
      <c r="AG19" s="337" t="s">
        <v>53</v>
      </c>
      <c r="AH19" s="337" t="s">
        <v>53</v>
      </c>
      <c r="AI19" s="338" t="s">
        <v>53</v>
      </c>
      <c r="AJ19" s="338" t="s">
        <v>53</v>
      </c>
      <c r="AK19" s="338" t="s">
        <v>53</v>
      </c>
      <c r="AL19" s="332"/>
      <c r="AM19" s="332"/>
      <c r="AN19" s="332"/>
      <c r="AO19" s="332"/>
      <c r="AP19" s="332"/>
      <c r="AQ19" s="332"/>
      <c r="AR19" s="332"/>
      <c r="AS19" s="332"/>
      <c r="AT19" s="332"/>
      <c r="AU19" s="332"/>
      <c r="AV19" s="332"/>
      <c r="AW19" s="332"/>
    </row>
    <row r="20" spans="1:70" ht="26.4" x14ac:dyDescent="0.25">
      <c r="A20" s="198" t="s">
        <v>99</v>
      </c>
      <c r="B20" s="40" t="s">
        <v>358</v>
      </c>
      <c r="C20" s="250" t="s">
        <v>194</v>
      </c>
      <c r="D20" s="200" t="s">
        <v>317</v>
      </c>
      <c r="E20" s="339" t="str">
        <f>IF(Sample!B70="yes","y","x")</f>
        <v>x</v>
      </c>
      <c r="F20" s="339" t="str">
        <f>IF(Sample!C70="yes","y","x")</f>
        <v>x</v>
      </c>
      <c r="G20" s="339" t="str">
        <f>IF(Sample!D70="yes","y","x")</f>
        <v>x</v>
      </c>
      <c r="H20" s="339" t="str">
        <f>IF(Sample!E70="yes","y","x")</f>
        <v>x</v>
      </c>
      <c r="I20" s="339" t="str">
        <f>IF(Sample!F70="yes","y","x")</f>
        <v>x</v>
      </c>
      <c r="J20" s="339" t="str">
        <f>IF(Sample!G70="yes","y","x")</f>
        <v>x</v>
      </c>
      <c r="K20" s="339" t="str">
        <f>IF(Sample!H70="yes","y","x")</f>
        <v>x</v>
      </c>
      <c r="L20" s="339" t="str">
        <f>IF(Sample!I70="yes","y","x")</f>
        <v>x</v>
      </c>
      <c r="M20" s="339" t="str">
        <f>IF(Sample!J70="yes","y","x")</f>
        <v>x</v>
      </c>
      <c r="N20" s="339" t="str">
        <f>IF(Sample!K70="yes","y","x")</f>
        <v>x</v>
      </c>
      <c r="O20" s="339" t="str">
        <f>IF(Sample!L70="yes","y","x")</f>
        <v>x</v>
      </c>
      <c r="P20" s="339" t="str">
        <f>IF(Sample!M70="yes","y","x")</f>
        <v>x</v>
      </c>
      <c r="Q20" s="339" t="str">
        <f>IF(Sample!N70="yes","y","x")</f>
        <v>x</v>
      </c>
      <c r="R20" s="339" t="str">
        <f>IF(Sample!O70="yes","y","x")</f>
        <v>x</v>
      </c>
      <c r="S20" s="339" t="str">
        <f>IF(Sample!P70="yes","y","x")</f>
        <v>x</v>
      </c>
      <c r="T20" s="339" t="str">
        <f>IF(Sample!Q70="yes","y","x")</f>
        <v>x</v>
      </c>
      <c r="U20" s="339" t="str">
        <f>IF(Sample!R70="yes","y","x")</f>
        <v>x</v>
      </c>
      <c r="V20" s="339" t="str">
        <f>IF(Sample!S70="yes","y","x")</f>
        <v>x</v>
      </c>
      <c r="W20" s="339" t="str">
        <f>IF(Sample!T70="yes","y","x")</f>
        <v>x</v>
      </c>
      <c r="X20" s="339" t="str">
        <f>IF(Sample!U70="yes","y","x")</f>
        <v>x</v>
      </c>
      <c r="Y20" s="339" t="str">
        <f>IF(Sample!V70="yes","y","x")</f>
        <v>x</v>
      </c>
      <c r="Z20" s="339" t="str">
        <f>IF(Sample!W70="yes","y","x")</f>
        <v>x</v>
      </c>
      <c r="AA20" s="339" t="str">
        <f>IF(Sample!X70="yes","y","x")</f>
        <v>x</v>
      </c>
      <c r="AB20" s="339" t="str">
        <f>IF(Sample!Y70="yes","y","x")</f>
        <v>x</v>
      </c>
      <c r="AC20" s="339" t="str">
        <f>IF(Sample!Z70="yes","y","x")</f>
        <v>x</v>
      </c>
      <c r="AD20" s="339" t="str">
        <f>IF(Sample!AA70="yes","y","x")</f>
        <v>x</v>
      </c>
      <c r="AE20" s="339" t="str">
        <f>IF(Sample!AB70="yes","y","x")</f>
        <v>x</v>
      </c>
      <c r="AF20" s="339" t="str">
        <f>IF(Sample!AC70="yes","y","x")</f>
        <v>x</v>
      </c>
      <c r="AG20" s="339" t="str">
        <f>IF(Sample!AD70="yes","y","x")</f>
        <v>x</v>
      </c>
      <c r="AH20" s="339" t="str">
        <f>IF(Sample!AE70="yes","y","x")</f>
        <v>x</v>
      </c>
      <c r="AI20" s="352"/>
      <c r="AJ20" s="352"/>
      <c r="AK20" s="352"/>
      <c r="AL20" s="330"/>
      <c r="AM20" s="330"/>
      <c r="AN20" s="330"/>
      <c r="AO20" s="330"/>
      <c r="AP20" s="330"/>
      <c r="AQ20" s="330"/>
      <c r="AR20" s="330"/>
      <c r="AS20" s="330"/>
      <c r="AT20" s="330"/>
      <c r="AU20" s="330"/>
      <c r="AV20" s="330"/>
      <c r="AW20" s="330"/>
      <c r="AX20" s="12"/>
      <c r="AY20" s="12"/>
      <c r="AZ20" s="12"/>
      <c r="BA20" s="12"/>
      <c r="BB20" s="12"/>
      <c r="BC20" s="12"/>
      <c r="BD20" s="12"/>
      <c r="BE20" s="12"/>
      <c r="BF20" s="12"/>
      <c r="BG20" s="12"/>
      <c r="BH20" s="12"/>
      <c r="BI20" s="12"/>
      <c r="BJ20" s="12"/>
      <c r="BK20" s="12"/>
      <c r="BL20" s="12"/>
      <c r="BM20" s="12"/>
      <c r="BN20" s="12"/>
      <c r="BO20" s="12"/>
      <c r="BP20" s="12"/>
    </row>
    <row r="21" spans="1:70" ht="34.200000000000003" x14ac:dyDescent="0.25">
      <c r="A21" s="187" t="s">
        <v>100</v>
      </c>
      <c r="B21" s="199" t="s">
        <v>357</v>
      </c>
      <c r="C21" s="250" t="s">
        <v>268</v>
      </c>
      <c r="D21" s="200" t="s">
        <v>27</v>
      </c>
      <c r="E21" s="331" t="str">
        <f t="shared" ref="E21:AH21" si="15">IF(E20= "x","x","")</f>
        <v>x</v>
      </c>
      <c r="F21" s="331" t="str">
        <f t="shared" si="15"/>
        <v>x</v>
      </c>
      <c r="G21" s="331" t="str">
        <f t="shared" si="15"/>
        <v>x</v>
      </c>
      <c r="H21" s="331" t="str">
        <f t="shared" si="15"/>
        <v>x</v>
      </c>
      <c r="I21" s="331" t="str">
        <f t="shared" si="15"/>
        <v>x</v>
      </c>
      <c r="J21" s="331" t="str">
        <f t="shared" si="15"/>
        <v>x</v>
      </c>
      <c r="K21" s="331" t="str">
        <f t="shared" si="15"/>
        <v>x</v>
      </c>
      <c r="L21" s="331" t="str">
        <f t="shared" si="15"/>
        <v>x</v>
      </c>
      <c r="M21" s="331" t="str">
        <f t="shared" si="15"/>
        <v>x</v>
      </c>
      <c r="N21" s="331" t="str">
        <f t="shared" si="15"/>
        <v>x</v>
      </c>
      <c r="O21" s="331" t="str">
        <f t="shared" si="15"/>
        <v>x</v>
      </c>
      <c r="P21" s="331" t="str">
        <f t="shared" si="15"/>
        <v>x</v>
      </c>
      <c r="Q21" s="331" t="str">
        <f t="shared" si="15"/>
        <v>x</v>
      </c>
      <c r="R21" s="331" t="str">
        <f t="shared" si="15"/>
        <v>x</v>
      </c>
      <c r="S21" s="331" t="str">
        <f t="shared" si="15"/>
        <v>x</v>
      </c>
      <c r="T21" s="331" t="str">
        <f t="shared" si="15"/>
        <v>x</v>
      </c>
      <c r="U21" s="331" t="str">
        <f t="shared" si="15"/>
        <v>x</v>
      </c>
      <c r="V21" s="331" t="str">
        <f t="shared" si="15"/>
        <v>x</v>
      </c>
      <c r="W21" s="331" t="str">
        <f t="shared" si="15"/>
        <v>x</v>
      </c>
      <c r="X21" s="331" t="str">
        <f t="shared" si="15"/>
        <v>x</v>
      </c>
      <c r="Y21" s="331" t="str">
        <f t="shared" si="15"/>
        <v>x</v>
      </c>
      <c r="Z21" s="331" t="str">
        <f t="shared" si="15"/>
        <v>x</v>
      </c>
      <c r="AA21" s="331" t="str">
        <f t="shared" si="15"/>
        <v>x</v>
      </c>
      <c r="AB21" s="331" t="str">
        <f t="shared" si="15"/>
        <v>x</v>
      </c>
      <c r="AC21" s="331" t="str">
        <f t="shared" si="15"/>
        <v>x</v>
      </c>
      <c r="AD21" s="331" t="str">
        <f t="shared" si="15"/>
        <v>x</v>
      </c>
      <c r="AE21" s="331" t="str">
        <f t="shared" si="15"/>
        <v>x</v>
      </c>
      <c r="AF21" s="331" t="str">
        <f t="shared" si="15"/>
        <v>x</v>
      </c>
      <c r="AG21" s="331" t="str">
        <f t="shared" si="15"/>
        <v>x</v>
      </c>
      <c r="AH21" s="331" t="str">
        <f t="shared" si="15"/>
        <v>x</v>
      </c>
      <c r="AI21" s="352"/>
      <c r="AJ21" s="352"/>
      <c r="AK21" s="352"/>
      <c r="AL21" s="334" t="str">
        <f t="shared" ref="AL21:AQ21" si="16">IF(AL20 = "n","x","")</f>
        <v/>
      </c>
      <c r="AM21" s="334" t="str">
        <f t="shared" si="16"/>
        <v/>
      </c>
      <c r="AN21" s="334" t="str">
        <f t="shared" si="16"/>
        <v/>
      </c>
      <c r="AO21" s="334" t="str">
        <f t="shared" si="16"/>
        <v/>
      </c>
      <c r="AP21" s="334" t="str">
        <f t="shared" si="16"/>
        <v/>
      </c>
      <c r="AQ21" s="334" t="str">
        <f t="shared" si="16"/>
        <v/>
      </c>
      <c r="AR21" s="330"/>
      <c r="AS21" s="330"/>
      <c r="AT21" s="330"/>
      <c r="AU21" s="330"/>
      <c r="AV21" s="330"/>
      <c r="AW21" s="330"/>
      <c r="AX21" s="12"/>
      <c r="AY21" s="12"/>
      <c r="AZ21" s="12"/>
      <c r="BA21" s="12"/>
      <c r="BB21" s="12"/>
      <c r="BC21" s="12"/>
      <c r="BD21" s="12"/>
      <c r="BE21" s="12"/>
      <c r="BF21" s="12"/>
      <c r="BG21" s="12"/>
      <c r="BH21" s="12"/>
      <c r="BI21" s="12"/>
      <c r="BJ21" s="12"/>
      <c r="BK21" s="12"/>
      <c r="BL21" s="12"/>
      <c r="BM21" s="12"/>
      <c r="BN21" s="12"/>
      <c r="BO21" s="12"/>
      <c r="BP21" s="12"/>
    </row>
    <row r="22" spans="1:70" ht="34.200000000000003" x14ac:dyDescent="0.25">
      <c r="A22" s="187" t="s">
        <v>101</v>
      </c>
      <c r="B22" s="40" t="s">
        <v>108</v>
      </c>
      <c r="C22" s="250" t="s">
        <v>254</v>
      </c>
      <c r="D22" s="200" t="s">
        <v>27</v>
      </c>
      <c r="E22" s="331" t="str">
        <f>IF(E20= "x","x","")</f>
        <v>x</v>
      </c>
      <c r="F22" s="331" t="str">
        <f t="shared" ref="F22:AH22" si="17">IF(F20= "x","x","")</f>
        <v>x</v>
      </c>
      <c r="G22" s="331" t="str">
        <f t="shared" si="17"/>
        <v>x</v>
      </c>
      <c r="H22" s="331" t="str">
        <f t="shared" si="17"/>
        <v>x</v>
      </c>
      <c r="I22" s="331" t="str">
        <f t="shared" si="17"/>
        <v>x</v>
      </c>
      <c r="J22" s="331" t="str">
        <f t="shared" si="17"/>
        <v>x</v>
      </c>
      <c r="K22" s="331" t="str">
        <f t="shared" si="17"/>
        <v>x</v>
      </c>
      <c r="L22" s="331" t="str">
        <f t="shared" si="17"/>
        <v>x</v>
      </c>
      <c r="M22" s="331" t="str">
        <f t="shared" si="17"/>
        <v>x</v>
      </c>
      <c r="N22" s="331" t="str">
        <f t="shared" si="17"/>
        <v>x</v>
      </c>
      <c r="O22" s="331" t="str">
        <f t="shared" si="17"/>
        <v>x</v>
      </c>
      <c r="P22" s="331" t="str">
        <f t="shared" si="17"/>
        <v>x</v>
      </c>
      <c r="Q22" s="331" t="str">
        <f t="shared" si="17"/>
        <v>x</v>
      </c>
      <c r="R22" s="331" t="str">
        <f t="shared" si="17"/>
        <v>x</v>
      </c>
      <c r="S22" s="331" t="str">
        <f t="shared" si="17"/>
        <v>x</v>
      </c>
      <c r="T22" s="331" t="str">
        <f t="shared" si="17"/>
        <v>x</v>
      </c>
      <c r="U22" s="331" t="str">
        <f t="shared" si="17"/>
        <v>x</v>
      </c>
      <c r="V22" s="331" t="str">
        <f t="shared" si="17"/>
        <v>x</v>
      </c>
      <c r="W22" s="331" t="str">
        <f t="shared" si="17"/>
        <v>x</v>
      </c>
      <c r="X22" s="331" t="str">
        <f t="shared" si="17"/>
        <v>x</v>
      </c>
      <c r="Y22" s="331" t="str">
        <f t="shared" si="17"/>
        <v>x</v>
      </c>
      <c r="Z22" s="331" t="str">
        <f t="shared" si="17"/>
        <v>x</v>
      </c>
      <c r="AA22" s="331" t="str">
        <f t="shared" si="17"/>
        <v>x</v>
      </c>
      <c r="AB22" s="331" t="str">
        <f t="shared" si="17"/>
        <v>x</v>
      </c>
      <c r="AC22" s="331" t="str">
        <f t="shared" si="17"/>
        <v>x</v>
      </c>
      <c r="AD22" s="331" t="str">
        <f t="shared" si="17"/>
        <v>x</v>
      </c>
      <c r="AE22" s="331" t="str">
        <f t="shared" si="17"/>
        <v>x</v>
      </c>
      <c r="AF22" s="331" t="str">
        <f t="shared" si="17"/>
        <v>x</v>
      </c>
      <c r="AG22" s="331" t="str">
        <f t="shared" si="17"/>
        <v>x</v>
      </c>
      <c r="AH22" s="331" t="str">
        <f t="shared" si="17"/>
        <v>x</v>
      </c>
      <c r="AI22" s="352"/>
      <c r="AJ22" s="352"/>
      <c r="AK22" s="352"/>
      <c r="AL22" s="334" t="str">
        <f t="shared" ref="AL22:AQ22" si="18">IF(AL20 = "n","x","")</f>
        <v/>
      </c>
      <c r="AM22" s="334" t="str">
        <f t="shared" si="18"/>
        <v/>
      </c>
      <c r="AN22" s="334" t="str">
        <f t="shared" si="18"/>
        <v/>
      </c>
      <c r="AO22" s="334" t="str">
        <f t="shared" si="18"/>
        <v/>
      </c>
      <c r="AP22" s="334" t="str">
        <f t="shared" si="18"/>
        <v/>
      </c>
      <c r="AQ22" s="334" t="str">
        <f t="shared" si="18"/>
        <v/>
      </c>
      <c r="AR22" s="330"/>
      <c r="AS22" s="330"/>
      <c r="AT22" s="330"/>
      <c r="AU22" s="330"/>
      <c r="AV22" s="330"/>
      <c r="AW22" s="330"/>
      <c r="AX22" s="12"/>
      <c r="AY22" s="12"/>
      <c r="AZ22" s="12"/>
      <c r="BA22" s="12"/>
      <c r="BB22" s="12"/>
      <c r="BC22" s="12"/>
      <c r="BD22" s="12"/>
      <c r="BE22" s="12"/>
      <c r="BF22" s="12"/>
      <c r="BG22" s="12"/>
      <c r="BH22" s="12"/>
      <c r="BI22" s="12"/>
      <c r="BJ22" s="12"/>
      <c r="BK22" s="12"/>
      <c r="BL22" s="12"/>
      <c r="BM22" s="12"/>
      <c r="BN22" s="12"/>
      <c r="BO22" s="12"/>
      <c r="BP22" s="12"/>
    </row>
    <row r="23" spans="1:70" s="11" customFormat="1" x14ac:dyDescent="0.25">
      <c r="A23" s="65" t="s">
        <v>190</v>
      </c>
      <c r="B23" s="199"/>
      <c r="C23" s="180"/>
      <c r="D23" s="255"/>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52"/>
      <c r="AJ23" s="352"/>
      <c r="AK23" s="352"/>
      <c r="AL23" s="334"/>
      <c r="AM23" s="334"/>
      <c r="AN23" s="334"/>
      <c r="AO23" s="334"/>
      <c r="AP23" s="334"/>
      <c r="AQ23" s="334"/>
      <c r="AR23" s="330"/>
      <c r="AS23" s="330"/>
      <c r="AT23" s="330"/>
      <c r="AU23" s="330"/>
      <c r="AV23" s="330"/>
      <c r="AW23" s="330"/>
      <c r="AX23" s="12"/>
      <c r="AY23" s="12"/>
      <c r="AZ23" s="12"/>
      <c r="BA23" s="12"/>
      <c r="BB23" s="12"/>
      <c r="BC23" s="12"/>
      <c r="BD23" s="12"/>
      <c r="BE23" s="12"/>
      <c r="BF23" s="12"/>
      <c r="BG23" s="12"/>
      <c r="BH23" s="12"/>
      <c r="BI23" s="12"/>
      <c r="BJ23" s="12"/>
      <c r="BK23" s="12"/>
      <c r="BL23" s="12"/>
      <c r="BM23" s="12"/>
      <c r="BN23" s="12"/>
      <c r="BO23" s="12"/>
      <c r="BP23" s="12"/>
      <c r="BR23" s="2"/>
    </row>
    <row r="24" spans="1:70" s="15" customFormat="1" x14ac:dyDescent="0.25">
      <c r="A24" s="185"/>
      <c r="B24" s="186" t="s">
        <v>5</v>
      </c>
      <c r="C24" s="197" t="s">
        <v>192</v>
      </c>
      <c r="D24" s="197" t="s">
        <v>193</v>
      </c>
      <c r="E24" s="337" t="s">
        <v>53</v>
      </c>
      <c r="F24" s="337" t="s">
        <v>53</v>
      </c>
      <c r="G24" s="337" t="s">
        <v>53</v>
      </c>
      <c r="H24" s="337" t="s">
        <v>53</v>
      </c>
      <c r="I24" s="337" t="s">
        <v>53</v>
      </c>
      <c r="J24" s="337" t="s">
        <v>53</v>
      </c>
      <c r="K24" s="337" t="s">
        <v>53</v>
      </c>
      <c r="L24" s="337" t="s">
        <v>53</v>
      </c>
      <c r="M24" s="337" t="s">
        <v>53</v>
      </c>
      <c r="N24" s="337" t="s">
        <v>53</v>
      </c>
      <c r="O24" s="337" t="s">
        <v>53</v>
      </c>
      <c r="P24" s="337" t="s">
        <v>53</v>
      </c>
      <c r="Q24" s="337" t="s">
        <v>53</v>
      </c>
      <c r="R24" s="337" t="s">
        <v>53</v>
      </c>
      <c r="S24" s="337" t="s">
        <v>53</v>
      </c>
      <c r="T24" s="337" t="s">
        <v>53</v>
      </c>
      <c r="U24" s="337" t="s">
        <v>53</v>
      </c>
      <c r="V24" s="337" t="s">
        <v>53</v>
      </c>
      <c r="W24" s="337" t="s">
        <v>53</v>
      </c>
      <c r="X24" s="337" t="s">
        <v>53</v>
      </c>
      <c r="Y24" s="337" t="s">
        <v>53</v>
      </c>
      <c r="Z24" s="337" t="s">
        <v>53</v>
      </c>
      <c r="AA24" s="337" t="s">
        <v>53</v>
      </c>
      <c r="AB24" s="337" t="s">
        <v>53</v>
      </c>
      <c r="AC24" s="337" t="s">
        <v>53</v>
      </c>
      <c r="AD24" s="337" t="s">
        <v>53</v>
      </c>
      <c r="AE24" s="337" t="s">
        <v>53</v>
      </c>
      <c r="AF24" s="337" t="s">
        <v>53</v>
      </c>
      <c r="AG24" s="337" t="s">
        <v>53</v>
      </c>
      <c r="AH24" s="337" t="s">
        <v>53</v>
      </c>
      <c r="AI24" s="338" t="s">
        <v>53</v>
      </c>
      <c r="AJ24" s="338" t="s">
        <v>53</v>
      </c>
      <c r="AK24" s="338" t="s">
        <v>53</v>
      </c>
      <c r="AL24" s="332"/>
      <c r="AM24" s="332"/>
      <c r="AN24" s="332"/>
      <c r="AO24" s="332"/>
      <c r="AP24" s="332"/>
      <c r="AQ24" s="332"/>
      <c r="AR24" s="332"/>
      <c r="AS24" s="332"/>
      <c r="AT24" s="332"/>
      <c r="AU24" s="332"/>
      <c r="AV24" s="332"/>
      <c r="AW24" s="332"/>
    </row>
    <row r="25" spans="1:70" ht="26.4" x14ac:dyDescent="0.25">
      <c r="A25" s="189" t="s">
        <v>102</v>
      </c>
      <c r="B25" s="155" t="s">
        <v>359</v>
      </c>
      <c r="C25" s="251" t="s">
        <v>109</v>
      </c>
      <c r="D25" s="160" t="s">
        <v>338</v>
      </c>
      <c r="E25" s="339" t="str">
        <f>IF(Sample!B55="Y","y","x")</f>
        <v>x</v>
      </c>
      <c r="F25" s="339" t="str">
        <f>IF(Sample!C55="Y","y","x")</f>
        <v>x</v>
      </c>
      <c r="G25" s="339" t="str">
        <f>IF(Sample!D55="Y","y","x")</f>
        <v>x</v>
      </c>
      <c r="H25" s="339" t="str">
        <f>IF(Sample!E55="Y","y","x")</f>
        <v>x</v>
      </c>
      <c r="I25" s="339" t="str">
        <f>IF(Sample!F55="Y","y","x")</f>
        <v>x</v>
      </c>
      <c r="J25" s="339" t="str">
        <f>IF(Sample!G55="Y","y","x")</f>
        <v>x</v>
      </c>
      <c r="K25" s="339" t="str">
        <f>IF(Sample!H55="Y","y","x")</f>
        <v>x</v>
      </c>
      <c r="L25" s="339" t="str">
        <f>IF(Sample!I55="Y","y","x")</f>
        <v>x</v>
      </c>
      <c r="M25" s="339" t="str">
        <f>IF(Sample!J55="Y","y","x")</f>
        <v>x</v>
      </c>
      <c r="N25" s="339" t="str">
        <f>IF(Sample!K55="Y","y","x")</f>
        <v>x</v>
      </c>
      <c r="O25" s="339" t="str">
        <f>IF(Sample!L55="Y","y","x")</f>
        <v>x</v>
      </c>
      <c r="P25" s="339" t="str">
        <f>IF(Sample!M55="Y","y","x")</f>
        <v>x</v>
      </c>
      <c r="Q25" s="339" t="str">
        <f>IF(Sample!N55="Y","y","x")</f>
        <v>x</v>
      </c>
      <c r="R25" s="339" t="str">
        <f>IF(Sample!O55="Y","y","x")</f>
        <v>x</v>
      </c>
      <c r="S25" s="339" t="str">
        <f>IF(Sample!P55="Y","y","x")</f>
        <v>x</v>
      </c>
      <c r="T25" s="339" t="str">
        <f>IF(Sample!Q55="Y","y","x")</f>
        <v>x</v>
      </c>
      <c r="U25" s="339" t="str">
        <f>IF(Sample!R55="Y","y","x")</f>
        <v>x</v>
      </c>
      <c r="V25" s="339" t="str">
        <f>IF(Sample!S55="Y","y","x")</f>
        <v>x</v>
      </c>
      <c r="W25" s="339" t="str">
        <f>IF(Sample!T55="Y","y","x")</f>
        <v>x</v>
      </c>
      <c r="X25" s="339" t="str">
        <f>IF(Sample!U55="Y","y","x")</f>
        <v>x</v>
      </c>
      <c r="Y25" s="339" t="str">
        <f>IF(Sample!V55="Y","y","x")</f>
        <v>x</v>
      </c>
      <c r="Z25" s="339" t="str">
        <f>IF(Sample!W55="Y","y","x")</f>
        <v>x</v>
      </c>
      <c r="AA25" s="339" t="str">
        <f>IF(Sample!X55="Y","y","x")</f>
        <v>x</v>
      </c>
      <c r="AB25" s="339" t="str">
        <f>IF(Sample!Y55="Y","y","x")</f>
        <v>x</v>
      </c>
      <c r="AC25" s="339" t="str">
        <f>IF(Sample!Z55="Y","y","x")</f>
        <v>x</v>
      </c>
      <c r="AD25" s="339" t="str">
        <f>IF(Sample!AA55="Y","y","x")</f>
        <v>x</v>
      </c>
      <c r="AE25" s="339" t="str">
        <f>IF(Sample!AB55="Y","y","x")</f>
        <v>x</v>
      </c>
      <c r="AF25" s="339" t="str">
        <f>IF(Sample!AC55="Y","y","x")</f>
        <v>x</v>
      </c>
      <c r="AG25" s="339" t="str">
        <f>IF(Sample!AD55="Y","y","x")</f>
        <v>x</v>
      </c>
      <c r="AH25" s="339" t="str">
        <f>IF(Sample!AE55="Y","y","x")</f>
        <v>x</v>
      </c>
      <c r="AI25" s="352"/>
      <c r="AJ25" s="352"/>
      <c r="AK25" s="352"/>
      <c r="AL25" s="330"/>
      <c r="AM25" s="330"/>
      <c r="AN25" s="330"/>
      <c r="AO25" s="330"/>
      <c r="AP25" s="330"/>
      <c r="AQ25" s="330"/>
      <c r="AR25" s="330"/>
      <c r="AS25" s="330"/>
      <c r="AT25" s="330"/>
      <c r="AU25" s="330"/>
      <c r="AV25" s="330"/>
      <c r="AW25" s="330"/>
      <c r="AX25" s="12"/>
      <c r="AY25" s="12"/>
      <c r="AZ25" s="12"/>
      <c r="BA25" s="12"/>
      <c r="BB25" s="12"/>
      <c r="BC25" s="12"/>
      <c r="BD25" s="12"/>
      <c r="BE25" s="12"/>
      <c r="BF25" s="12"/>
      <c r="BG25" s="12"/>
      <c r="BH25" s="12"/>
      <c r="BI25" s="12"/>
      <c r="BJ25" s="12"/>
      <c r="BK25" s="12"/>
      <c r="BL25" s="12"/>
      <c r="BM25" s="12"/>
      <c r="BN25" s="12"/>
      <c r="BO25" s="12"/>
      <c r="BP25" s="12"/>
    </row>
    <row r="26" spans="1:70" ht="26.4" x14ac:dyDescent="0.25">
      <c r="A26" s="188" t="s">
        <v>103</v>
      </c>
      <c r="B26" s="155" t="s">
        <v>195</v>
      </c>
      <c r="C26" s="251" t="s">
        <v>110</v>
      </c>
      <c r="D26" s="160" t="s">
        <v>317</v>
      </c>
      <c r="E26" s="353" t="str">
        <f>IF(E25="x","x","")</f>
        <v>x</v>
      </c>
      <c r="F26" s="353" t="str">
        <f t="shared" ref="F26:AH26" si="19">IF(F25="x","x","")</f>
        <v>x</v>
      </c>
      <c r="G26" s="353" t="str">
        <f t="shared" si="19"/>
        <v>x</v>
      </c>
      <c r="H26" s="353" t="str">
        <f t="shared" si="19"/>
        <v>x</v>
      </c>
      <c r="I26" s="353" t="str">
        <f t="shared" si="19"/>
        <v>x</v>
      </c>
      <c r="J26" s="353" t="str">
        <f t="shared" si="19"/>
        <v>x</v>
      </c>
      <c r="K26" s="353" t="str">
        <f t="shared" si="19"/>
        <v>x</v>
      </c>
      <c r="L26" s="353" t="str">
        <f t="shared" si="19"/>
        <v>x</v>
      </c>
      <c r="M26" s="353" t="str">
        <f t="shared" si="19"/>
        <v>x</v>
      </c>
      <c r="N26" s="353" t="str">
        <f t="shared" si="19"/>
        <v>x</v>
      </c>
      <c r="O26" s="353" t="str">
        <f t="shared" si="19"/>
        <v>x</v>
      </c>
      <c r="P26" s="353" t="str">
        <f t="shared" si="19"/>
        <v>x</v>
      </c>
      <c r="Q26" s="353" t="str">
        <f t="shared" si="19"/>
        <v>x</v>
      </c>
      <c r="R26" s="353" t="str">
        <f t="shared" si="19"/>
        <v>x</v>
      </c>
      <c r="S26" s="353" t="str">
        <f t="shared" si="19"/>
        <v>x</v>
      </c>
      <c r="T26" s="353" t="str">
        <f t="shared" si="19"/>
        <v>x</v>
      </c>
      <c r="U26" s="353" t="str">
        <f t="shared" si="19"/>
        <v>x</v>
      </c>
      <c r="V26" s="353" t="str">
        <f t="shared" si="19"/>
        <v>x</v>
      </c>
      <c r="W26" s="353" t="str">
        <f t="shared" si="19"/>
        <v>x</v>
      </c>
      <c r="X26" s="353" t="str">
        <f t="shared" si="19"/>
        <v>x</v>
      </c>
      <c r="Y26" s="353" t="str">
        <f t="shared" si="19"/>
        <v>x</v>
      </c>
      <c r="Z26" s="353" t="str">
        <f t="shared" si="19"/>
        <v>x</v>
      </c>
      <c r="AA26" s="353" t="str">
        <f t="shared" si="19"/>
        <v>x</v>
      </c>
      <c r="AB26" s="353" t="str">
        <f t="shared" si="19"/>
        <v>x</v>
      </c>
      <c r="AC26" s="353" t="str">
        <f t="shared" si="19"/>
        <v>x</v>
      </c>
      <c r="AD26" s="353" t="str">
        <f t="shared" si="19"/>
        <v>x</v>
      </c>
      <c r="AE26" s="353" t="str">
        <f t="shared" si="19"/>
        <v>x</v>
      </c>
      <c r="AF26" s="353" t="str">
        <f t="shared" si="19"/>
        <v>x</v>
      </c>
      <c r="AG26" s="353" t="str">
        <f t="shared" si="19"/>
        <v>x</v>
      </c>
      <c r="AH26" s="353" t="str">
        <f t="shared" si="19"/>
        <v>x</v>
      </c>
      <c r="AI26" s="352"/>
      <c r="AJ26" s="352"/>
      <c r="AK26" s="352"/>
      <c r="AL26" s="334" t="str">
        <f t="shared" ref="AL26:AP26" si="20">IF(AL25 = "n","x","")</f>
        <v/>
      </c>
      <c r="AM26" s="334" t="str">
        <f t="shared" si="20"/>
        <v/>
      </c>
      <c r="AN26" s="334" t="str">
        <f t="shared" si="20"/>
        <v/>
      </c>
      <c r="AO26" s="334" t="str">
        <f t="shared" si="20"/>
        <v/>
      </c>
      <c r="AP26" s="334" t="str">
        <f t="shared" si="20"/>
        <v/>
      </c>
      <c r="AQ26" s="330"/>
      <c r="AR26" s="330"/>
      <c r="AS26" s="330"/>
      <c r="AT26" s="330"/>
      <c r="AU26" s="330"/>
      <c r="AV26" s="330"/>
      <c r="AW26" s="330"/>
      <c r="AX26" s="12"/>
      <c r="AY26" s="12"/>
      <c r="AZ26" s="12"/>
      <c r="BA26" s="12"/>
      <c r="BB26" s="12"/>
      <c r="BC26" s="12"/>
      <c r="BD26" s="12"/>
      <c r="BE26" s="12"/>
      <c r="BF26" s="12"/>
      <c r="BG26" s="12"/>
      <c r="BH26" s="12"/>
      <c r="BI26" s="12"/>
      <c r="BJ26" s="12"/>
      <c r="BK26" s="12"/>
      <c r="BL26" s="12"/>
      <c r="BM26" s="12"/>
      <c r="BN26" s="12"/>
      <c r="BO26" s="12"/>
      <c r="BP26" s="12"/>
    </row>
    <row r="27" spans="1:70" ht="39.6" x14ac:dyDescent="0.25">
      <c r="A27" s="187" t="s">
        <v>104</v>
      </c>
      <c r="B27" s="155" t="s">
        <v>196</v>
      </c>
      <c r="C27" s="252" t="s">
        <v>360</v>
      </c>
      <c r="D27" s="160" t="s">
        <v>317</v>
      </c>
      <c r="E27" s="331" t="str">
        <f>IF(E25="x","x","")</f>
        <v>x</v>
      </c>
      <c r="F27" s="331" t="str">
        <f t="shared" ref="F27:AH27" si="21">IF(F25="x","x","")</f>
        <v>x</v>
      </c>
      <c r="G27" s="331" t="str">
        <f t="shared" si="21"/>
        <v>x</v>
      </c>
      <c r="H27" s="331" t="str">
        <f t="shared" si="21"/>
        <v>x</v>
      </c>
      <c r="I27" s="331" t="str">
        <f t="shared" si="21"/>
        <v>x</v>
      </c>
      <c r="J27" s="331" t="str">
        <f t="shared" si="21"/>
        <v>x</v>
      </c>
      <c r="K27" s="331" t="str">
        <f t="shared" si="21"/>
        <v>x</v>
      </c>
      <c r="L27" s="331" t="str">
        <f t="shared" si="21"/>
        <v>x</v>
      </c>
      <c r="M27" s="331" t="str">
        <f t="shared" si="21"/>
        <v>x</v>
      </c>
      <c r="N27" s="331" t="str">
        <f t="shared" si="21"/>
        <v>x</v>
      </c>
      <c r="O27" s="331" t="str">
        <f t="shared" si="21"/>
        <v>x</v>
      </c>
      <c r="P27" s="331" t="str">
        <f t="shared" si="21"/>
        <v>x</v>
      </c>
      <c r="Q27" s="331" t="str">
        <f t="shared" si="21"/>
        <v>x</v>
      </c>
      <c r="R27" s="331" t="str">
        <f t="shared" si="21"/>
        <v>x</v>
      </c>
      <c r="S27" s="331" t="str">
        <f t="shared" si="21"/>
        <v>x</v>
      </c>
      <c r="T27" s="331" t="str">
        <f t="shared" si="21"/>
        <v>x</v>
      </c>
      <c r="U27" s="331" t="str">
        <f t="shared" si="21"/>
        <v>x</v>
      </c>
      <c r="V27" s="331" t="str">
        <f t="shared" si="21"/>
        <v>x</v>
      </c>
      <c r="W27" s="331" t="str">
        <f t="shared" si="21"/>
        <v>x</v>
      </c>
      <c r="X27" s="331" t="str">
        <f t="shared" si="21"/>
        <v>x</v>
      </c>
      <c r="Y27" s="331" t="str">
        <f t="shared" si="21"/>
        <v>x</v>
      </c>
      <c r="Z27" s="331" t="str">
        <f t="shared" si="21"/>
        <v>x</v>
      </c>
      <c r="AA27" s="331" t="str">
        <f t="shared" si="21"/>
        <v>x</v>
      </c>
      <c r="AB27" s="331" t="str">
        <f t="shared" si="21"/>
        <v>x</v>
      </c>
      <c r="AC27" s="331" t="str">
        <f t="shared" si="21"/>
        <v>x</v>
      </c>
      <c r="AD27" s="331" t="str">
        <f t="shared" si="21"/>
        <v>x</v>
      </c>
      <c r="AE27" s="331" t="str">
        <f t="shared" si="21"/>
        <v>x</v>
      </c>
      <c r="AF27" s="331" t="str">
        <f t="shared" si="21"/>
        <v>x</v>
      </c>
      <c r="AG27" s="331" t="str">
        <f t="shared" si="21"/>
        <v>x</v>
      </c>
      <c r="AH27" s="331" t="str">
        <f t="shared" si="21"/>
        <v>x</v>
      </c>
      <c r="AI27" s="352"/>
      <c r="AJ27" s="352"/>
      <c r="AK27" s="352"/>
      <c r="AL27" s="334" t="str">
        <f t="shared" ref="AL27:AW27" si="22">IF(AL25 = "n","x","")</f>
        <v/>
      </c>
      <c r="AM27" s="334" t="str">
        <f t="shared" si="22"/>
        <v/>
      </c>
      <c r="AN27" s="334" t="str">
        <f t="shared" si="22"/>
        <v/>
      </c>
      <c r="AO27" s="334" t="str">
        <f t="shared" si="22"/>
        <v/>
      </c>
      <c r="AP27" s="334" t="str">
        <f t="shared" si="22"/>
        <v/>
      </c>
      <c r="AQ27" s="334" t="str">
        <f t="shared" si="22"/>
        <v/>
      </c>
      <c r="AR27" s="334" t="str">
        <f t="shared" si="22"/>
        <v/>
      </c>
      <c r="AS27" s="334" t="str">
        <f t="shared" si="22"/>
        <v/>
      </c>
      <c r="AT27" s="334" t="str">
        <f t="shared" si="22"/>
        <v/>
      </c>
      <c r="AU27" s="334" t="str">
        <f t="shared" si="22"/>
        <v/>
      </c>
      <c r="AV27" s="334" t="str">
        <f t="shared" si="22"/>
        <v/>
      </c>
      <c r="AW27" s="334" t="str">
        <f t="shared" si="22"/>
        <v/>
      </c>
      <c r="AX27" s="12"/>
      <c r="AY27" s="12"/>
      <c r="AZ27" s="12"/>
      <c r="BA27" s="12"/>
      <c r="BB27" s="12"/>
      <c r="BC27" s="12"/>
      <c r="BD27" s="12"/>
      <c r="BE27" s="12"/>
      <c r="BF27" s="12"/>
      <c r="BG27" s="12"/>
      <c r="BH27" s="12"/>
      <c r="BI27" s="12"/>
      <c r="BJ27" s="12"/>
      <c r="BK27" s="12"/>
      <c r="BL27" s="12"/>
      <c r="BM27" s="12"/>
      <c r="BN27" s="12"/>
      <c r="BO27" s="12"/>
      <c r="BP27" s="12"/>
    </row>
    <row r="28" spans="1:70" ht="34.200000000000003" x14ac:dyDescent="0.25">
      <c r="A28" s="190" t="s">
        <v>277</v>
      </c>
      <c r="B28" s="155" t="s">
        <v>361</v>
      </c>
      <c r="C28" s="252" t="s">
        <v>111</v>
      </c>
      <c r="D28" s="160" t="s">
        <v>317</v>
      </c>
      <c r="E28" s="353" t="str">
        <f>IF(OR(Sample!B68="yes", Sample!B69="yes"),"y","x")</f>
        <v>x</v>
      </c>
      <c r="F28" s="353" t="str">
        <f>IF(OR(Sample!C68="yes", Sample!C69="yes"),"y","x")</f>
        <v>x</v>
      </c>
      <c r="G28" s="353" t="str">
        <f>IF(OR(Sample!D68="yes", Sample!D69="yes"),"y","x")</f>
        <v>x</v>
      </c>
      <c r="H28" s="353" t="str">
        <f>IF(OR(Sample!E68="yes", Sample!E69="yes"),"y","x")</f>
        <v>x</v>
      </c>
      <c r="I28" s="353" t="str">
        <f>IF(OR(Sample!F68="yes", Sample!F69="yes"),"y","x")</f>
        <v>x</v>
      </c>
      <c r="J28" s="353" t="str">
        <f>IF(OR(Sample!G68="yes", Sample!G69="yes"),"y","x")</f>
        <v>x</v>
      </c>
      <c r="K28" s="353" t="str">
        <f>IF(OR(Sample!H68="yes", Sample!H69="yes"),"y","x")</f>
        <v>x</v>
      </c>
      <c r="L28" s="353" t="str">
        <f>IF(OR(Sample!I68="yes", Sample!I69="yes"),"y","x")</f>
        <v>x</v>
      </c>
      <c r="M28" s="353" t="str">
        <f>IF(OR(Sample!J68="yes", Sample!J69="yes"),"y","x")</f>
        <v>x</v>
      </c>
      <c r="N28" s="353" t="str">
        <f>IF(OR(Sample!K68="yes", Sample!K69="yes"),"y","x")</f>
        <v>x</v>
      </c>
      <c r="O28" s="353" t="str">
        <f>IF(OR(Sample!L68="yes", Sample!L69="yes"),"y","x")</f>
        <v>x</v>
      </c>
      <c r="P28" s="353" t="str">
        <f>IF(OR(Sample!M68="yes", Sample!M69="yes"),"y","x")</f>
        <v>x</v>
      </c>
      <c r="Q28" s="353" t="str">
        <f>IF(OR(Sample!N68="yes", Sample!N69="yes"),"y","x")</f>
        <v>x</v>
      </c>
      <c r="R28" s="353" t="str">
        <f>IF(OR(Sample!O68="yes", Sample!O69="yes"),"y","x")</f>
        <v>x</v>
      </c>
      <c r="S28" s="353" t="str">
        <f>IF(OR(Sample!P68="yes", Sample!P69="yes"),"y","x")</f>
        <v>x</v>
      </c>
      <c r="T28" s="353" t="str">
        <f>IF(OR(Sample!Q68="yes", Sample!Q69="yes"),"y","x")</f>
        <v>x</v>
      </c>
      <c r="U28" s="353" t="str">
        <f>IF(OR(Sample!R68="yes", Sample!R69="yes"),"y","x")</f>
        <v>x</v>
      </c>
      <c r="V28" s="353" t="str">
        <f>IF(OR(Sample!S68="yes", Sample!S69="yes"),"y","x")</f>
        <v>x</v>
      </c>
      <c r="W28" s="353" t="str">
        <f>IF(OR(Sample!T68="yes", Sample!T69="yes"),"y","x")</f>
        <v>x</v>
      </c>
      <c r="X28" s="353" t="str">
        <f>IF(OR(Sample!U68="yes", Sample!U69="yes"),"y","x")</f>
        <v>x</v>
      </c>
      <c r="Y28" s="353" t="str">
        <f>IF(OR(Sample!V68="yes", Sample!V69="yes"),"y","x")</f>
        <v>x</v>
      </c>
      <c r="Z28" s="353" t="str">
        <f>IF(OR(Sample!W68="yes", Sample!W69="yes"),"y","x")</f>
        <v>x</v>
      </c>
      <c r="AA28" s="353" t="str">
        <f>IF(OR(Sample!X68="yes", Sample!X69="yes"),"y","x")</f>
        <v>x</v>
      </c>
      <c r="AB28" s="353" t="str">
        <f>IF(OR(Sample!Y68="yes", Sample!Y69="yes"),"y","x")</f>
        <v>x</v>
      </c>
      <c r="AC28" s="353" t="str">
        <f>IF(OR(Sample!Z68="yes", Sample!Z69="yes"),"y","x")</f>
        <v>x</v>
      </c>
      <c r="AD28" s="353" t="str">
        <f>IF(OR(Sample!AA68="yes", Sample!AA69="yes"),"y","x")</f>
        <v>x</v>
      </c>
      <c r="AE28" s="353" t="str">
        <f>IF(OR(Sample!AB68="yes", Sample!AB69="yes"),"y","x")</f>
        <v>x</v>
      </c>
      <c r="AF28" s="353" t="str">
        <f>IF(OR(Sample!AC68="yes", Sample!AC69="yes"),"y","x")</f>
        <v>x</v>
      </c>
      <c r="AG28" s="353" t="str">
        <f>IF(OR(Sample!AD68="yes", Sample!AD69="yes"),"y","x")</f>
        <v>x</v>
      </c>
      <c r="AH28" s="353" t="str">
        <f>IF(OR(Sample!AE68="yes", Sample!AE69="yes"),"y","x")</f>
        <v>x</v>
      </c>
      <c r="AI28" s="352"/>
      <c r="AJ28" s="352"/>
      <c r="AK28" s="352"/>
      <c r="AL28" s="334" t="str">
        <f t="shared" ref="AL28:AM28" si="23">IF(AL25 = "n","x","")</f>
        <v/>
      </c>
      <c r="AM28" s="334" t="str">
        <f t="shared" si="23"/>
        <v/>
      </c>
      <c r="AN28" s="334"/>
      <c r="AO28" s="334"/>
      <c r="AP28" s="334"/>
      <c r="AQ28" s="334"/>
      <c r="AR28" s="334"/>
      <c r="AS28" s="334"/>
      <c r="AT28" s="334"/>
      <c r="AU28" s="334"/>
      <c r="AV28" s="334"/>
      <c r="AW28" s="334"/>
      <c r="AX28" s="12"/>
      <c r="AY28" s="12"/>
      <c r="AZ28" s="12"/>
      <c r="BA28" s="12"/>
      <c r="BB28" s="12"/>
      <c r="BC28" s="12"/>
      <c r="BD28" s="12"/>
      <c r="BE28" s="12"/>
      <c r="BF28" s="12"/>
      <c r="BG28" s="12"/>
      <c r="BH28" s="12"/>
      <c r="BI28" s="12"/>
      <c r="BJ28" s="12"/>
      <c r="BK28" s="12"/>
      <c r="BL28" s="12"/>
      <c r="BM28" s="12"/>
      <c r="BN28" s="12"/>
      <c r="BO28" s="12"/>
      <c r="BP28" s="12"/>
    </row>
    <row r="29" spans="1:70" s="11" customFormat="1" x14ac:dyDescent="0.25">
      <c r="A29" s="65" t="s">
        <v>94</v>
      </c>
      <c r="B29" s="199"/>
      <c r="C29" s="180"/>
      <c r="D29" s="255"/>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52"/>
      <c r="AJ29" s="352"/>
      <c r="AK29" s="352"/>
      <c r="AL29" s="334"/>
      <c r="AM29" s="334"/>
      <c r="AN29" s="334"/>
      <c r="AO29" s="334"/>
      <c r="AP29" s="334"/>
      <c r="AQ29" s="334"/>
      <c r="AR29" s="330"/>
      <c r="AS29" s="330"/>
      <c r="AT29" s="330"/>
      <c r="AU29" s="330"/>
      <c r="AV29" s="330"/>
      <c r="AW29" s="330"/>
      <c r="AX29" s="12"/>
      <c r="AY29" s="12"/>
      <c r="AZ29" s="12"/>
      <c r="BA29" s="12"/>
      <c r="BB29" s="12"/>
      <c r="BC29" s="12"/>
      <c r="BD29" s="12"/>
      <c r="BE29" s="12"/>
      <c r="BF29" s="12"/>
      <c r="BG29" s="12"/>
      <c r="BH29" s="12"/>
      <c r="BI29" s="12"/>
      <c r="BJ29" s="12"/>
      <c r="BK29" s="12"/>
      <c r="BL29" s="12"/>
      <c r="BM29" s="12"/>
      <c r="BN29" s="12"/>
      <c r="BO29" s="12"/>
      <c r="BP29" s="12"/>
      <c r="BR29" s="2"/>
    </row>
    <row r="30" spans="1:70" s="15" customFormat="1" x14ac:dyDescent="0.25">
      <c r="A30" s="185"/>
      <c r="B30" s="186" t="s">
        <v>31</v>
      </c>
      <c r="C30" s="197"/>
      <c r="D30" s="197" t="s">
        <v>0</v>
      </c>
      <c r="E30" s="337" t="s">
        <v>53</v>
      </c>
      <c r="F30" s="337" t="s">
        <v>53</v>
      </c>
      <c r="G30" s="337" t="s">
        <v>53</v>
      </c>
      <c r="H30" s="337" t="s">
        <v>53</v>
      </c>
      <c r="I30" s="337" t="s">
        <v>53</v>
      </c>
      <c r="J30" s="337" t="s">
        <v>53</v>
      </c>
      <c r="K30" s="337" t="s">
        <v>53</v>
      </c>
      <c r="L30" s="337" t="s">
        <v>53</v>
      </c>
      <c r="M30" s="337" t="s">
        <v>53</v>
      </c>
      <c r="N30" s="337" t="s">
        <v>53</v>
      </c>
      <c r="O30" s="337" t="s">
        <v>53</v>
      </c>
      <c r="P30" s="337" t="s">
        <v>53</v>
      </c>
      <c r="Q30" s="337" t="s">
        <v>53</v>
      </c>
      <c r="R30" s="337" t="s">
        <v>53</v>
      </c>
      <c r="S30" s="337" t="s">
        <v>53</v>
      </c>
      <c r="T30" s="337" t="s">
        <v>53</v>
      </c>
      <c r="U30" s="337" t="s">
        <v>53</v>
      </c>
      <c r="V30" s="337" t="s">
        <v>53</v>
      </c>
      <c r="W30" s="337" t="s">
        <v>53</v>
      </c>
      <c r="X30" s="337" t="s">
        <v>53</v>
      </c>
      <c r="Y30" s="337" t="s">
        <v>53</v>
      </c>
      <c r="Z30" s="337" t="s">
        <v>53</v>
      </c>
      <c r="AA30" s="337" t="s">
        <v>53</v>
      </c>
      <c r="AB30" s="337" t="s">
        <v>53</v>
      </c>
      <c r="AC30" s="337" t="s">
        <v>53</v>
      </c>
      <c r="AD30" s="337" t="s">
        <v>53</v>
      </c>
      <c r="AE30" s="337" t="s">
        <v>53</v>
      </c>
      <c r="AF30" s="337" t="s">
        <v>53</v>
      </c>
      <c r="AG30" s="337" t="s">
        <v>53</v>
      </c>
      <c r="AH30" s="337" t="s">
        <v>53</v>
      </c>
      <c r="AI30" s="338" t="s">
        <v>53</v>
      </c>
      <c r="AJ30" s="338" t="s">
        <v>53</v>
      </c>
      <c r="AK30" s="338" t="s">
        <v>53</v>
      </c>
      <c r="AL30" s="332"/>
      <c r="AM30" s="332"/>
      <c r="AN30" s="332"/>
      <c r="AO30" s="332"/>
      <c r="AP30" s="332"/>
      <c r="AQ30" s="332"/>
      <c r="AR30" s="332"/>
      <c r="AS30" s="332"/>
      <c r="AT30" s="332"/>
      <c r="AU30" s="332"/>
      <c r="AV30" s="332"/>
      <c r="AW30" s="332"/>
    </row>
    <row r="31" spans="1:70" ht="57" x14ac:dyDescent="0.25">
      <c r="A31" s="201" t="s">
        <v>362</v>
      </c>
      <c r="B31" s="199" t="s">
        <v>365</v>
      </c>
      <c r="C31" s="250" t="s">
        <v>206</v>
      </c>
      <c r="D31" s="200" t="s">
        <v>317</v>
      </c>
      <c r="E31" s="339" t="str">
        <f>IF(Sample!B82="n","n", IF(Sample!B83="n","n", IF(Sample!B75="yes","y",IF(Sample!B81="yes","y","x"))))</f>
        <v>x</v>
      </c>
      <c r="F31" s="339" t="str">
        <f>IF(Sample!C82="n","n", IF(Sample!C83="n","n", IF(Sample!C75="yes","y",IF(Sample!C81="yes","y","x"))))</f>
        <v>x</v>
      </c>
      <c r="G31" s="339" t="str">
        <f>IF(Sample!D82="n","n", IF(Sample!D83="n","n", IF(Sample!D75="yes","y",IF(Sample!D81="yes","y","x"))))</f>
        <v>x</v>
      </c>
      <c r="H31" s="339" t="str">
        <f>IF(Sample!E82="n","n", IF(Sample!E83="n","n", IF(Sample!E75="yes","y",IF(Sample!E81="yes","y","x"))))</f>
        <v>x</v>
      </c>
      <c r="I31" s="339" t="str">
        <f>IF(Sample!F82="n","n", IF(Sample!F83="n","n", IF(Sample!F75="yes","y",IF(Sample!F81="yes","y","x"))))</f>
        <v>x</v>
      </c>
      <c r="J31" s="339" t="str">
        <f>IF(Sample!G82="n","n", IF(Sample!G83="n","n", IF(Sample!G75="yes","y",IF(Sample!G81="yes","y","x"))))</f>
        <v>x</v>
      </c>
      <c r="K31" s="339" t="str">
        <f>IF(Sample!H82="n","n", IF(Sample!H83="n","n", IF(Sample!H75="yes","y",IF(Sample!H81="yes","y","x"))))</f>
        <v>x</v>
      </c>
      <c r="L31" s="339" t="str">
        <f>IF(Sample!I82="n","n", IF(Sample!I83="n","n", IF(Sample!I75="yes","y",IF(Sample!I81="yes","y","x"))))</f>
        <v>x</v>
      </c>
      <c r="M31" s="339" t="str">
        <f>IF(Sample!J82="n","n", IF(Sample!J83="n","n", IF(Sample!J75="yes","y",IF(Sample!J81="yes","y","x"))))</f>
        <v>x</v>
      </c>
      <c r="N31" s="339" t="str">
        <f>IF(Sample!K82="n","n", IF(Sample!K83="n","n", IF(Sample!K75="yes","y",IF(Sample!K81="yes","y","x"))))</f>
        <v>x</v>
      </c>
      <c r="O31" s="339" t="str">
        <f>IF(Sample!L82="n","n", IF(Sample!L83="n","n", IF(Sample!L75="yes","y",IF(Sample!L81="yes","y","x"))))</f>
        <v>x</v>
      </c>
      <c r="P31" s="339" t="str">
        <f>IF(Sample!M82="n","n", IF(Sample!M83="n","n", IF(Sample!M75="yes","y",IF(Sample!M81="yes","y","x"))))</f>
        <v>x</v>
      </c>
      <c r="Q31" s="339" t="str">
        <f>IF(Sample!N82="n","n", IF(Sample!N83="n","n", IF(Sample!N75="yes","y",IF(Sample!N81="yes","y","x"))))</f>
        <v>x</v>
      </c>
      <c r="R31" s="339" t="str">
        <f>IF(Sample!O82="n","n", IF(Sample!O83="n","n", IF(Sample!O75="yes","y",IF(Sample!O81="yes","y","x"))))</f>
        <v>x</v>
      </c>
      <c r="S31" s="339" t="str">
        <f>IF(Sample!P82="n","n", IF(Sample!P83="n","n", IF(Sample!P75="yes","y",IF(Sample!P81="yes","y","x"))))</f>
        <v>x</v>
      </c>
      <c r="T31" s="339" t="str">
        <f>IF(Sample!Q82="n","n", IF(Sample!Q83="n","n", IF(Sample!Q75="yes","y",IF(Sample!Q81="yes","y","x"))))</f>
        <v>x</v>
      </c>
      <c r="U31" s="339" t="str">
        <f>IF(Sample!R82="n","n", IF(Sample!R83="n","n", IF(Sample!R75="yes","y",IF(Sample!R81="yes","y","x"))))</f>
        <v>x</v>
      </c>
      <c r="V31" s="339" t="str">
        <f>IF(Sample!S82="n","n", IF(Sample!S83="n","n", IF(Sample!S75="yes","y",IF(Sample!S81="yes","y","x"))))</f>
        <v>x</v>
      </c>
      <c r="W31" s="339" t="str">
        <f>IF(Sample!T82="n","n", IF(Sample!T83="n","n", IF(Sample!T75="yes","y",IF(Sample!T81="yes","y","x"))))</f>
        <v>x</v>
      </c>
      <c r="X31" s="339" t="str">
        <f>IF(Sample!U82="n","n", IF(Sample!U83="n","n", IF(Sample!U75="yes","y",IF(Sample!U81="yes","y","x"))))</f>
        <v>x</v>
      </c>
      <c r="Y31" s="339" t="str">
        <f>IF(Sample!V82="n","n", IF(Sample!V83="n","n", IF(Sample!V75="yes","y",IF(Sample!V81="yes","y","x"))))</f>
        <v>x</v>
      </c>
      <c r="Z31" s="339" t="str">
        <f>IF(Sample!W82="n","n", IF(Sample!W83="n","n", IF(Sample!W75="yes","y",IF(Sample!W81="yes","y","x"))))</f>
        <v>x</v>
      </c>
      <c r="AA31" s="339" t="str">
        <f>IF(Sample!X82="n","n", IF(Sample!X83="n","n", IF(Sample!X75="yes","y",IF(Sample!X81="yes","y","x"))))</f>
        <v>x</v>
      </c>
      <c r="AB31" s="339" t="str">
        <f>IF(Sample!Y82="n","n", IF(Sample!Y83="n","n", IF(Sample!Y75="yes","y",IF(Sample!Y81="yes","y","x"))))</f>
        <v>x</v>
      </c>
      <c r="AC31" s="339" t="str">
        <f>IF(Sample!Z82="n","n", IF(Sample!Z83="n","n", IF(Sample!Z75="yes","y",IF(Sample!Z81="yes","y","x"))))</f>
        <v>x</v>
      </c>
      <c r="AD31" s="339" t="str">
        <f>IF(Sample!AA82="n","n", IF(Sample!AA83="n","n", IF(Sample!AA75="yes","y",IF(Sample!AA81="yes","y","x"))))</f>
        <v>x</v>
      </c>
      <c r="AE31" s="339" t="str">
        <f>IF(Sample!AB82="n","n", IF(Sample!AB83="n","n", IF(Sample!AB75="yes","y",IF(Sample!AB81="yes","y","x"))))</f>
        <v>x</v>
      </c>
      <c r="AF31" s="339" t="str">
        <f>IF(Sample!AC82="n","n", IF(Sample!AC83="n","n", IF(Sample!AC75="yes","y",IF(Sample!AC81="yes","y","x"))))</f>
        <v>x</v>
      </c>
      <c r="AG31" s="339" t="str">
        <f>IF(Sample!AD82="n","n", IF(Sample!AD83="n","n", IF(Sample!AD75="yes","y",IF(Sample!AD81="yes","y","x"))))</f>
        <v>x</v>
      </c>
      <c r="AH31" s="339" t="str">
        <f>IF(Sample!AE82="n","n", IF(Sample!AE83="n","n", IF(Sample!AE75="yes","y",IF(Sample!AE81="yes","y","x"))))</f>
        <v>x</v>
      </c>
      <c r="AI31" s="352"/>
      <c r="AJ31" s="352"/>
      <c r="AK31" s="352"/>
      <c r="AL31" s="330"/>
      <c r="AM31" s="330"/>
      <c r="AN31" s="330"/>
      <c r="AO31" s="330"/>
      <c r="AP31" s="330"/>
      <c r="AQ31" s="330"/>
      <c r="AR31" s="330"/>
      <c r="AS31" s="330"/>
      <c r="AT31" s="330"/>
      <c r="AU31" s="330"/>
      <c r="AV31" s="330"/>
      <c r="AW31" s="330"/>
      <c r="AX31" s="12"/>
      <c r="AY31" s="12"/>
      <c r="AZ31" s="12"/>
      <c r="BA31" s="12"/>
      <c r="BB31" s="12"/>
      <c r="BC31" s="12"/>
      <c r="BD31" s="12"/>
      <c r="BE31" s="12"/>
      <c r="BF31" s="12"/>
      <c r="BG31" s="12"/>
      <c r="BH31" s="12"/>
      <c r="BI31" s="12"/>
      <c r="BJ31" s="12"/>
      <c r="BK31" s="12"/>
      <c r="BL31" s="12"/>
      <c r="BM31" s="12"/>
      <c r="BN31" s="12"/>
      <c r="BO31" s="12"/>
      <c r="BP31" s="12"/>
    </row>
    <row r="32" spans="1:70" ht="57" x14ac:dyDescent="0.25">
      <c r="A32" s="187" t="s">
        <v>221</v>
      </c>
      <c r="B32" s="202" t="s">
        <v>197</v>
      </c>
      <c r="C32" s="160" t="s">
        <v>282</v>
      </c>
      <c r="D32" s="274" t="s">
        <v>339</v>
      </c>
      <c r="E32" s="331" t="str">
        <f>IF(OR(E31="x",E31="n"),"x","")</f>
        <v>x</v>
      </c>
      <c r="F32" s="331" t="str">
        <f t="shared" ref="F32:AH32" si="24">IF(OR(F31="x",F31="n"),"x","")</f>
        <v>x</v>
      </c>
      <c r="G32" s="331" t="str">
        <f t="shared" si="24"/>
        <v>x</v>
      </c>
      <c r="H32" s="331" t="str">
        <f t="shared" si="24"/>
        <v>x</v>
      </c>
      <c r="I32" s="331" t="str">
        <f t="shared" si="24"/>
        <v>x</v>
      </c>
      <c r="J32" s="331" t="str">
        <f t="shared" si="24"/>
        <v>x</v>
      </c>
      <c r="K32" s="331" t="str">
        <f t="shared" si="24"/>
        <v>x</v>
      </c>
      <c r="L32" s="331" t="str">
        <f t="shared" si="24"/>
        <v>x</v>
      </c>
      <c r="M32" s="331" t="str">
        <f t="shared" si="24"/>
        <v>x</v>
      </c>
      <c r="N32" s="331" t="str">
        <f t="shared" si="24"/>
        <v>x</v>
      </c>
      <c r="O32" s="331" t="str">
        <f t="shared" si="24"/>
        <v>x</v>
      </c>
      <c r="P32" s="331" t="str">
        <f t="shared" si="24"/>
        <v>x</v>
      </c>
      <c r="Q32" s="331" t="str">
        <f t="shared" si="24"/>
        <v>x</v>
      </c>
      <c r="R32" s="331" t="str">
        <f t="shared" si="24"/>
        <v>x</v>
      </c>
      <c r="S32" s="331" t="str">
        <f t="shared" si="24"/>
        <v>x</v>
      </c>
      <c r="T32" s="331" t="str">
        <f t="shared" si="24"/>
        <v>x</v>
      </c>
      <c r="U32" s="331" t="str">
        <f t="shared" si="24"/>
        <v>x</v>
      </c>
      <c r="V32" s="331" t="str">
        <f t="shared" si="24"/>
        <v>x</v>
      </c>
      <c r="W32" s="331" t="str">
        <f t="shared" si="24"/>
        <v>x</v>
      </c>
      <c r="X32" s="331" t="str">
        <f t="shared" si="24"/>
        <v>x</v>
      </c>
      <c r="Y32" s="331" t="str">
        <f t="shared" si="24"/>
        <v>x</v>
      </c>
      <c r="Z32" s="331" t="str">
        <f t="shared" si="24"/>
        <v>x</v>
      </c>
      <c r="AA32" s="331" t="str">
        <f t="shared" si="24"/>
        <v>x</v>
      </c>
      <c r="AB32" s="331" t="str">
        <f t="shared" si="24"/>
        <v>x</v>
      </c>
      <c r="AC32" s="331" t="str">
        <f t="shared" si="24"/>
        <v>x</v>
      </c>
      <c r="AD32" s="331" t="str">
        <f t="shared" si="24"/>
        <v>x</v>
      </c>
      <c r="AE32" s="331" t="str">
        <f t="shared" si="24"/>
        <v>x</v>
      </c>
      <c r="AF32" s="331" t="str">
        <f t="shared" si="24"/>
        <v>x</v>
      </c>
      <c r="AG32" s="331" t="str">
        <f t="shared" si="24"/>
        <v>x</v>
      </c>
      <c r="AH32" s="331" t="str">
        <f t="shared" si="24"/>
        <v>x</v>
      </c>
      <c r="AI32" s="352"/>
      <c r="AJ32" s="352"/>
      <c r="AK32" s="352"/>
      <c r="AL32" s="334" t="str">
        <f t="shared" ref="AL32:AQ32" si="25">IF(AL31 = "n","x","")</f>
        <v/>
      </c>
      <c r="AM32" s="334" t="str">
        <f t="shared" si="25"/>
        <v/>
      </c>
      <c r="AN32" s="334" t="str">
        <f t="shared" si="25"/>
        <v/>
      </c>
      <c r="AO32" s="334" t="str">
        <f t="shared" si="25"/>
        <v/>
      </c>
      <c r="AP32" s="334" t="str">
        <f t="shared" si="25"/>
        <v/>
      </c>
      <c r="AQ32" s="334" t="str">
        <f t="shared" si="25"/>
        <v/>
      </c>
      <c r="AR32" s="330"/>
      <c r="AS32" s="330"/>
      <c r="AT32" s="330"/>
      <c r="AU32" s="330"/>
      <c r="AV32" s="330"/>
      <c r="AW32" s="330"/>
      <c r="AX32" s="12"/>
      <c r="AY32" s="12"/>
      <c r="AZ32" s="12"/>
      <c r="BA32" s="12"/>
      <c r="BB32" s="12"/>
      <c r="BC32" s="12"/>
      <c r="BD32" s="12"/>
      <c r="BE32" s="12"/>
      <c r="BF32" s="12"/>
      <c r="BG32" s="12"/>
      <c r="BH32" s="12"/>
      <c r="BI32" s="12"/>
      <c r="BJ32" s="12"/>
      <c r="BK32" s="12"/>
      <c r="BL32" s="12"/>
      <c r="BM32" s="12"/>
      <c r="BN32" s="12"/>
      <c r="BO32" s="12"/>
      <c r="BP32" s="12"/>
    </row>
    <row r="33" spans="1:70" s="14" customFormat="1" ht="57" x14ac:dyDescent="0.25">
      <c r="A33" s="188" t="s">
        <v>363</v>
      </c>
      <c r="B33" s="203" t="s">
        <v>366</v>
      </c>
      <c r="C33" s="160" t="s">
        <v>283</v>
      </c>
      <c r="D33" s="274" t="s">
        <v>318</v>
      </c>
      <c r="E33" s="353" t="str">
        <f>IF(OR(E32="y", E32= ""),"","x")</f>
        <v>x</v>
      </c>
      <c r="F33" s="353" t="str">
        <f t="shared" ref="F33:AH33" si="26">IF(OR(F32="y", F32= ""),"","x")</f>
        <v>x</v>
      </c>
      <c r="G33" s="353" t="str">
        <f t="shared" si="26"/>
        <v>x</v>
      </c>
      <c r="H33" s="353" t="str">
        <f t="shared" si="26"/>
        <v>x</v>
      </c>
      <c r="I33" s="353" t="str">
        <f t="shared" si="26"/>
        <v>x</v>
      </c>
      <c r="J33" s="353" t="str">
        <f t="shared" si="26"/>
        <v>x</v>
      </c>
      <c r="K33" s="353" t="str">
        <f t="shared" si="26"/>
        <v>x</v>
      </c>
      <c r="L33" s="353" t="str">
        <f t="shared" si="26"/>
        <v>x</v>
      </c>
      <c r="M33" s="353" t="str">
        <f t="shared" si="26"/>
        <v>x</v>
      </c>
      <c r="N33" s="353" t="str">
        <f t="shared" si="26"/>
        <v>x</v>
      </c>
      <c r="O33" s="353" t="str">
        <f t="shared" si="26"/>
        <v>x</v>
      </c>
      <c r="P33" s="353" t="str">
        <f t="shared" si="26"/>
        <v>x</v>
      </c>
      <c r="Q33" s="353" t="str">
        <f t="shared" si="26"/>
        <v>x</v>
      </c>
      <c r="R33" s="353" t="str">
        <f t="shared" si="26"/>
        <v>x</v>
      </c>
      <c r="S33" s="353" t="str">
        <f t="shared" si="26"/>
        <v>x</v>
      </c>
      <c r="T33" s="353" t="str">
        <f t="shared" si="26"/>
        <v>x</v>
      </c>
      <c r="U33" s="353" t="str">
        <f t="shared" si="26"/>
        <v>x</v>
      </c>
      <c r="V33" s="353" t="str">
        <f t="shared" si="26"/>
        <v>x</v>
      </c>
      <c r="W33" s="353" t="str">
        <f t="shared" si="26"/>
        <v>x</v>
      </c>
      <c r="X33" s="353" t="str">
        <f t="shared" si="26"/>
        <v>x</v>
      </c>
      <c r="Y33" s="353" t="str">
        <f t="shared" si="26"/>
        <v>x</v>
      </c>
      <c r="Z33" s="353" t="str">
        <f t="shared" si="26"/>
        <v>x</v>
      </c>
      <c r="AA33" s="353" t="str">
        <f t="shared" si="26"/>
        <v>x</v>
      </c>
      <c r="AB33" s="353" t="str">
        <f t="shared" si="26"/>
        <v>x</v>
      </c>
      <c r="AC33" s="353" t="str">
        <f t="shared" si="26"/>
        <v>x</v>
      </c>
      <c r="AD33" s="353" t="str">
        <f t="shared" si="26"/>
        <v>x</v>
      </c>
      <c r="AE33" s="353" t="str">
        <f t="shared" si="26"/>
        <v>x</v>
      </c>
      <c r="AF33" s="353" t="str">
        <f t="shared" si="26"/>
        <v>x</v>
      </c>
      <c r="AG33" s="353" t="str">
        <f t="shared" si="26"/>
        <v>x</v>
      </c>
      <c r="AH33" s="353" t="str">
        <f t="shared" si="26"/>
        <v>x</v>
      </c>
      <c r="AI33" s="352"/>
      <c r="AJ33" s="352"/>
      <c r="AK33" s="352"/>
      <c r="AL33" s="334"/>
      <c r="AM33" s="334"/>
      <c r="AN33" s="334"/>
      <c r="AO33" s="334"/>
      <c r="AP33" s="334"/>
      <c r="AQ33" s="334"/>
      <c r="AR33" s="330"/>
      <c r="AS33" s="330"/>
      <c r="AT33" s="330"/>
      <c r="AU33" s="330"/>
      <c r="AV33" s="330"/>
      <c r="AW33" s="330"/>
      <c r="AX33" s="12"/>
      <c r="AY33" s="12"/>
      <c r="AZ33" s="12"/>
      <c r="BA33" s="12"/>
      <c r="BB33" s="12"/>
      <c r="BC33" s="12"/>
      <c r="BD33" s="12"/>
      <c r="BE33" s="12"/>
      <c r="BF33" s="12"/>
      <c r="BG33" s="12"/>
      <c r="BH33" s="12"/>
      <c r="BI33" s="12"/>
      <c r="BJ33" s="12"/>
      <c r="BK33" s="12"/>
      <c r="BL33" s="12"/>
      <c r="BM33" s="12"/>
      <c r="BN33" s="12"/>
      <c r="BO33" s="12"/>
      <c r="BP33" s="12"/>
      <c r="BQ33" s="11"/>
      <c r="BR33" s="16"/>
    </row>
    <row r="34" spans="1:70" s="11" customFormat="1" x14ac:dyDescent="0.25">
      <c r="A34" s="65" t="s">
        <v>94</v>
      </c>
      <c r="B34" s="199"/>
      <c r="C34" s="273"/>
      <c r="D34" s="255"/>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52"/>
      <c r="AJ34" s="352"/>
      <c r="AK34" s="352"/>
      <c r="AL34" s="334"/>
      <c r="AM34" s="334"/>
      <c r="AN34" s="334"/>
      <c r="AO34" s="334"/>
      <c r="AP34" s="334"/>
      <c r="AQ34" s="334"/>
      <c r="AR34" s="330"/>
      <c r="AS34" s="330"/>
      <c r="AT34" s="330"/>
      <c r="AU34" s="330"/>
      <c r="AV34" s="330"/>
      <c r="AW34" s="330"/>
      <c r="AX34" s="12"/>
      <c r="AY34" s="12"/>
      <c r="AZ34" s="12"/>
      <c r="BA34" s="12"/>
      <c r="BB34" s="12"/>
      <c r="BC34" s="12"/>
      <c r="BD34" s="12"/>
      <c r="BE34" s="12"/>
      <c r="BF34" s="12"/>
      <c r="BG34" s="12"/>
      <c r="BH34" s="12"/>
      <c r="BI34" s="12"/>
      <c r="BJ34" s="12"/>
      <c r="BK34" s="12"/>
      <c r="BL34" s="12"/>
      <c r="BM34" s="12"/>
      <c r="BN34" s="12"/>
      <c r="BO34" s="12"/>
      <c r="BP34" s="12"/>
      <c r="BR34" s="2"/>
    </row>
    <row r="35" spans="1:70" s="15" customFormat="1" x14ac:dyDescent="0.25">
      <c r="A35" s="185"/>
      <c r="B35" s="186" t="s">
        <v>32</v>
      </c>
      <c r="C35" s="197"/>
      <c r="D35" s="197" t="s">
        <v>0</v>
      </c>
      <c r="E35" s="337" t="s">
        <v>53</v>
      </c>
      <c r="F35" s="337" t="s">
        <v>53</v>
      </c>
      <c r="G35" s="337" t="s">
        <v>53</v>
      </c>
      <c r="H35" s="337" t="s">
        <v>53</v>
      </c>
      <c r="I35" s="337" t="s">
        <v>53</v>
      </c>
      <c r="J35" s="337" t="s">
        <v>53</v>
      </c>
      <c r="K35" s="337" t="s">
        <v>53</v>
      </c>
      <c r="L35" s="337" t="s">
        <v>53</v>
      </c>
      <c r="M35" s="337" t="s">
        <v>53</v>
      </c>
      <c r="N35" s="337" t="s">
        <v>53</v>
      </c>
      <c r="O35" s="337" t="s">
        <v>53</v>
      </c>
      <c r="P35" s="337" t="s">
        <v>53</v>
      </c>
      <c r="Q35" s="337" t="s">
        <v>53</v>
      </c>
      <c r="R35" s="337" t="s">
        <v>53</v>
      </c>
      <c r="S35" s="337" t="s">
        <v>53</v>
      </c>
      <c r="T35" s="337" t="s">
        <v>53</v>
      </c>
      <c r="U35" s="337" t="s">
        <v>53</v>
      </c>
      <c r="V35" s="337" t="s">
        <v>53</v>
      </c>
      <c r="W35" s="337" t="s">
        <v>53</v>
      </c>
      <c r="X35" s="337" t="s">
        <v>53</v>
      </c>
      <c r="Y35" s="337" t="s">
        <v>53</v>
      </c>
      <c r="Z35" s="337" t="s">
        <v>53</v>
      </c>
      <c r="AA35" s="337" t="s">
        <v>53</v>
      </c>
      <c r="AB35" s="337" t="s">
        <v>53</v>
      </c>
      <c r="AC35" s="337" t="s">
        <v>53</v>
      </c>
      <c r="AD35" s="337" t="s">
        <v>53</v>
      </c>
      <c r="AE35" s="337" t="s">
        <v>53</v>
      </c>
      <c r="AF35" s="337" t="s">
        <v>53</v>
      </c>
      <c r="AG35" s="337" t="s">
        <v>53</v>
      </c>
      <c r="AH35" s="337" t="s">
        <v>53</v>
      </c>
      <c r="AI35" s="338" t="s">
        <v>53</v>
      </c>
      <c r="AJ35" s="338" t="s">
        <v>53</v>
      </c>
      <c r="AK35" s="338" t="s">
        <v>53</v>
      </c>
      <c r="AL35" s="332"/>
      <c r="AM35" s="332"/>
      <c r="AN35" s="332"/>
      <c r="AO35" s="332"/>
      <c r="AP35" s="332"/>
      <c r="AQ35" s="332"/>
      <c r="AR35" s="332"/>
      <c r="AS35" s="332"/>
      <c r="AT35" s="332"/>
      <c r="AU35" s="332"/>
      <c r="AV35" s="332"/>
      <c r="AW35" s="332"/>
    </row>
    <row r="36" spans="1:70" ht="52.8" x14ac:dyDescent="0.25">
      <c r="A36" s="201" t="s">
        <v>364</v>
      </c>
      <c r="B36" s="268" t="s">
        <v>309</v>
      </c>
      <c r="C36" s="250" t="s">
        <v>207</v>
      </c>
      <c r="D36" s="200" t="s">
        <v>317</v>
      </c>
      <c r="E36" s="331" t="str">
        <f>IF(Sample!B84="n","n", IF(Sample!B85="n","n", IF(Sample!B76="yes","y","x")))</f>
        <v>x</v>
      </c>
      <c r="F36" s="331" t="str">
        <f>IF(Sample!C84="n","n", IF(Sample!C85="n","n", IF(Sample!C76="yes","y","x")))</f>
        <v>x</v>
      </c>
      <c r="G36" s="331" t="str">
        <f>IF(Sample!D84="n","n", IF(Sample!D85="n","n", IF(Sample!D76="yes","y","x")))</f>
        <v>x</v>
      </c>
      <c r="H36" s="331" t="str">
        <f>IF(Sample!E84="n","n", IF(Sample!E85="n","n", IF(Sample!E76="yes","y","x")))</f>
        <v>x</v>
      </c>
      <c r="I36" s="331" t="str">
        <f>IF(Sample!F84="n","n", IF(Sample!F85="n","n", IF(Sample!F76="yes","y","x")))</f>
        <v>x</v>
      </c>
      <c r="J36" s="331" t="str">
        <f>IF(Sample!G84="n","n", IF(Sample!G85="n","n", IF(Sample!G76="yes","y","x")))</f>
        <v>x</v>
      </c>
      <c r="K36" s="331" t="str">
        <f>IF(Sample!H84="n","n", IF(Sample!H85="n","n", IF(Sample!H76="yes","y","x")))</f>
        <v>x</v>
      </c>
      <c r="L36" s="331" t="str">
        <f>IF(Sample!I84="n","n", IF(Sample!I85="n","n", IF(Sample!I76="yes","y","x")))</f>
        <v>x</v>
      </c>
      <c r="M36" s="331" t="str">
        <f>IF(Sample!J84="n","n", IF(Sample!J85="n","n", IF(Sample!J76="yes","y","x")))</f>
        <v>x</v>
      </c>
      <c r="N36" s="331" t="str">
        <f>IF(Sample!K84="n","n", IF(Sample!K85="n","n", IF(Sample!K76="yes","y","x")))</f>
        <v>x</v>
      </c>
      <c r="O36" s="331" t="str">
        <f>IF(Sample!L84="n","n", IF(Sample!L85="n","n", IF(Sample!L76="yes","y","x")))</f>
        <v>x</v>
      </c>
      <c r="P36" s="331" t="str">
        <f>IF(Sample!M84="n","n", IF(Sample!M85="n","n", IF(Sample!M76="yes","y","x")))</f>
        <v>x</v>
      </c>
      <c r="Q36" s="331" t="str">
        <f>IF(Sample!N84="n","n", IF(Sample!N85="n","n", IF(Sample!N76="yes","y","x")))</f>
        <v>x</v>
      </c>
      <c r="R36" s="331" t="str">
        <f>IF(Sample!O84="n","n", IF(Sample!O85="n","n", IF(Sample!O76="yes","y","x")))</f>
        <v>x</v>
      </c>
      <c r="S36" s="331" t="str">
        <f>IF(Sample!P84="n","n", IF(Sample!P85="n","n", IF(Sample!P76="yes","y","x")))</f>
        <v>x</v>
      </c>
      <c r="T36" s="331" t="str">
        <f>IF(Sample!Q84="n","n", IF(Sample!Q85="n","n", IF(Sample!Q76="yes","y","x")))</f>
        <v>x</v>
      </c>
      <c r="U36" s="331" t="str">
        <f>IF(Sample!R84="n","n", IF(Sample!R85="n","n", IF(Sample!R76="yes","y","x")))</f>
        <v>x</v>
      </c>
      <c r="V36" s="331" t="str">
        <f>IF(Sample!S84="n","n", IF(Sample!S85="n","n", IF(Sample!S76="yes","y","x")))</f>
        <v>x</v>
      </c>
      <c r="W36" s="331" t="str">
        <f>IF(Sample!T84="n","n", IF(Sample!T85="n","n", IF(Sample!T76="yes","y","x")))</f>
        <v>x</v>
      </c>
      <c r="X36" s="331" t="str">
        <f>IF(Sample!U84="n","n", IF(Sample!U85="n","n", IF(Sample!U76="yes","y","x")))</f>
        <v>x</v>
      </c>
      <c r="Y36" s="331" t="str">
        <f>IF(Sample!V84="n","n", IF(Sample!V85="n","n", IF(Sample!V76="yes","y","x")))</f>
        <v>x</v>
      </c>
      <c r="Z36" s="331" t="str">
        <f>IF(Sample!W84="n","n", IF(Sample!W85="n","n", IF(Sample!W76="yes","y","x")))</f>
        <v>x</v>
      </c>
      <c r="AA36" s="331" t="str">
        <f>IF(Sample!X84="n","n", IF(Sample!X85="n","n", IF(Sample!X76="yes","y","x")))</f>
        <v>x</v>
      </c>
      <c r="AB36" s="331" t="str">
        <f>IF(Sample!Y84="n","n", IF(Sample!Y85="n","n", IF(Sample!Y76="yes","y","x")))</f>
        <v>x</v>
      </c>
      <c r="AC36" s="331" t="str">
        <f>IF(Sample!Z84="n","n", IF(Sample!Z85="n","n", IF(Sample!Z76="yes","y","x")))</f>
        <v>x</v>
      </c>
      <c r="AD36" s="331" t="str">
        <f>IF(Sample!AA84="n","n", IF(Sample!AA85="n","n", IF(Sample!AA76="yes","y","x")))</f>
        <v>x</v>
      </c>
      <c r="AE36" s="331" t="str">
        <f>IF(Sample!AB84="n","n", IF(Sample!AB85="n","n", IF(Sample!AB76="yes","y","x")))</f>
        <v>x</v>
      </c>
      <c r="AF36" s="331" t="str">
        <f>IF(Sample!AC84="n","n", IF(Sample!AC85="n","n", IF(Sample!AC76="yes","y","x")))</f>
        <v>x</v>
      </c>
      <c r="AG36" s="331" t="str">
        <f>IF(Sample!AD84="n","n", IF(Sample!AD85="n","n", IF(Sample!AD76="yes","y","x")))</f>
        <v>x</v>
      </c>
      <c r="AH36" s="331" t="str">
        <f>IF(Sample!AE84="n","n", IF(Sample!AE85="n","n", IF(Sample!AE76="yes","y","x")))</f>
        <v>x</v>
      </c>
      <c r="AI36" s="352"/>
      <c r="AJ36" s="352"/>
      <c r="AK36" s="352"/>
      <c r="AL36" s="330"/>
      <c r="AM36" s="330"/>
      <c r="AN36" s="330"/>
      <c r="AO36" s="330"/>
      <c r="AP36" s="330"/>
      <c r="AQ36" s="330"/>
      <c r="AR36" s="330"/>
      <c r="AS36" s="330"/>
      <c r="AT36" s="330"/>
      <c r="AU36" s="330"/>
      <c r="AV36" s="330"/>
      <c r="AW36" s="330"/>
      <c r="AX36" s="12"/>
      <c r="AY36" s="12"/>
      <c r="AZ36" s="12"/>
      <c r="BA36" s="12"/>
      <c r="BB36" s="12"/>
      <c r="BC36" s="12"/>
      <c r="BD36" s="12"/>
      <c r="BE36" s="12"/>
      <c r="BF36" s="12"/>
      <c r="BG36" s="12"/>
      <c r="BH36" s="12"/>
      <c r="BI36" s="12"/>
      <c r="BJ36" s="12"/>
      <c r="BK36" s="12"/>
      <c r="BL36" s="12"/>
      <c r="BM36" s="12"/>
      <c r="BN36" s="12"/>
      <c r="BO36" s="12"/>
      <c r="BP36" s="12"/>
    </row>
    <row r="37" spans="1:70" s="314" customFormat="1" ht="26.4" x14ac:dyDescent="0.25">
      <c r="A37" s="187" t="s">
        <v>367</v>
      </c>
      <c r="B37" s="155" t="s">
        <v>340</v>
      </c>
      <c r="C37" s="160" t="s">
        <v>96</v>
      </c>
      <c r="D37" s="160" t="s">
        <v>341</v>
      </c>
      <c r="E37" s="331" t="str">
        <f>IF(OR(E36="x",E36="n"),"x","")</f>
        <v>x</v>
      </c>
      <c r="F37" s="331" t="str">
        <f t="shared" ref="F37:AH37" si="27">IF(OR(F36="x",F36="n"),"x","")</f>
        <v>x</v>
      </c>
      <c r="G37" s="331" t="str">
        <f t="shared" si="27"/>
        <v>x</v>
      </c>
      <c r="H37" s="331" t="str">
        <f t="shared" si="27"/>
        <v>x</v>
      </c>
      <c r="I37" s="331" t="str">
        <f t="shared" si="27"/>
        <v>x</v>
      </c>
      <c r="J37" s="331" t="str">
        <f t="shared" si="27"/>
        <v>x</v>
      </c>
      <c r="K37" s="331" t="str">
        <f t="shared" si="27"/>
        <v>x</v>
      </c>
      <c r="L37" s="331" t="str">
        <f t="shared" si="27"/>
        <v>x</v>
      </c>
      <c r="M37" s="331" t="str">
        <f t="shared" si="27"/>
        <v>x</v>
      </c>
      <c r="N37" s="331" t="str">
        <f t="shared" si="27"/>
        <v>x</v>
      </c>
      <c r="O37" s="331" t="str">
        <f t="shared" si="27"/>
        <v>x</v>
      </c>
      <c r="P37" s="331" t="str">
        <f t="shared" si="27"/>
        <v>x</v>
      </c>
      <c r="Q37" s="331" t="str">
        <f t="shared" si="27"/>
        <v>x</v>
      </c>
      <c r="R37" s="331" t="str">
        <f t="shared" si="27"/>
        <v>x</v>
      </c>
      <c r="S37" s="331" t="str">
        <f t="shared" si="27"/>
        <v>x</v>
      </c>
      <c r="T37" s="331" t="str">
        <f t="shared" si="27"/>
        <v>x</v>
      </c>
      <c r="U37" s="331" t="str">
        <f t="shared" si="27"/>
        <v>x</v>
      </c>
      <c r="V37" s="331" t="str">
        <f t="shared" si="27"/>
        <v>x</v>
      </c>
      <c r="W37" s="331" t="str">
        <f t="shared" si="27"/>
        <v>x</v>
      </c>
      <c r="X37" s="331" t="str">
        <f t="shared" si="27"/>
        <v>x</v>
      </c>
      <c r="Y37" s="331" t="str">
        <f t="shared" si="27"/>
        <v>x</v>
      </c>
      <c r="Z37" s="331" t="str">
        <f t="shared" si="27"/>
        <v>x</v>
      </c>
      <c r="AA37" s="331" t="str">
        <f t="shared" si="27"/>
        <v>x</v>
      </c>
      <c r="AB37" s="331" t="str">
        <f t="shared" si="27"/>
        <v>x</v>
      </c>
      <c r="AC37" s="331" t="str">
        <f t="shared" si="27"/>
        <v>x</v>
      </c>
      <c r="AD37" s="331" t="str">
        <f t="shared" si="27"/>
        <v>x</v>
      </c>
      <c r="AE37" s="331" t="str">
        <f t="shared" si="27"/>
        <v>x</v>
      </c>
      <c r="AF37" s="331" t="str">
        <f t="shared" si="27"/>
        <v>x</v>
      </c>
      <c r="AG37" s="331" t="str">
        <f t="shared" si="27"/>
        <v>x</v>
      </c>
      <c r="AH37" s="331" t="str">
        <f t="shared" si="27"/>
        <v>x</v>
      </c>
      <c r="AI37" s="354"/>
      <c r="AJ37" s="354"/>
      <c r="AK37" s="354"/>
      <c r="AL37" s="355" t="str">
        <f t="shared" ref="AL37:AS37" si="28">IF(AL36 = "n","x","")</f>
        <v/>
      </c>
      <c r="AM37" s="355" t="str">
        <f t="shared" si="28"/>
        <v/>
      </c>
      <c r="AN37" s="355" t="str">
        <f t="shared" si="28"/>
        <v/>
      </c>
      <c r="AO37" s="355" t="str">
        <f t="shared" si="28"/>
        <v/>
      </c>
      <c r="AP37" s="355" t="str">
        <f t="shared" si="28"/>
        <v/>
      </c>
      <c r="AQ37" s="355" t="str">
        <f t="shared" si="28"/>
        <v/>
      </c>
      <c r="AR37" s="355" t="str">
        <f t="shared" si="28"/>
        <v/>
      </c>
      <c r="AS37" s="355" t="str">
        <f t="shared" si="28"/>
        <v/>
      </c>
      <c r="AT37" s="356"/>
      <c r="AU37" s="356"/>
      <c r="AV37" s="356"/>
      <c r="AW37" s="356"/>
      <c r="AX37" s="313"/>
      <c r="AY37" s="313"/>
      <c r="AZ37" s="313"/>
      <c r="BA37" s="313"/>
      <c r="BB37" s="313"/>
      <c r="BC37" s="313"/>
      <c r="BD37" s="313"/>
      <c r="BE37" s="313"/>
      <c r="BF37" s="313"/>
      <c r="BG37" s="313"/>
      <c r="BH37" s="313"/>
      <c r="BI37" s="313"/>
      <c r="BJ37" s="313"/>
      <c r="BK37" s="313"/>
      <c r="BL37" s="313"/>
      <c r="BM37" s="313"/>
      <c r="BN37" s="313"/>
      <c r="BO37" s="313"/>
      <c r="BP37" s="313"/>
      <c r="BQ37" s="313"/>
    </row>
    <row r="38" spans="1:70" ht="26.4" x14ac:dyDescent="0.25">
      <c r="A38" s="188" t="s">
        <v>368</v>
      </c>
      <c r="B38" s="155" t="s">
        <v>259</v>
      </c>
      <c r="C38" s="251" t="s">
        <v>374</v>
      </c>
      <c r="D38" s="160" t="s">
        <v>342</v>
      </c>
      <c r="E38" s="331" t="str">
        <f>IF(OR(E37="x",E37="n"),"x","")</f>
        <v>x</v>
      </c>
      <c r="F38" s="331" t="str">
        <f t="shared" ref="F38:AH38" si="29">IF(OR(F37="x",F37="n"),"x","")</f>
        <v>x</v>
      </c>
      <c r="G38" s="331" t="str">
        <f t="shared" si="29"/>
        <v>x</v>
      </c>
      <c r="H38" s="331" t="str">
        <f t="shared" si="29"/>
        <v>x</v>
      </c>
      <c r="I38" s="331" t="str">
        <f t="shared" si="29"/>
        <v>x</v>
      </c>
      <c r="J38" s="331" t="str">
        <f t="shared" si="29"/>
        <v>x</v>
      </c>
      <c r="K38" s="331" t="str">
        <f t="shared" si="29"/>
        <v>x</v>
      </c>
      <c r="L38" s="331" t="str">
        <f t="shared" si="29"/>
        <v>x</v>
      </c>
      <c r="M38" s="331" t="str">
        <f t="shared" si="29"/>
        <v>x</v>
      </c>
      <c r="N38" s="331" t="str">
        <f t="shared" si="29"/>
        <v>x</v>
      </c>
      <c r="O38" s="331" t="str">
        <f t="shared" si="29"/>
        <v>x</v>
      </c>
      <c r="P38" s="331" t="str">
        <f t="shared" si="29"/>
        <v>x</v>
      </c>
      <c r="Q38" s="331" t="str">
        <f t="shared" si="29"/>
        <v>x</v>
      </c>
      <c r="R38" s="331" t="str">
        <f t="shared" si="29"/>
        <v>x</v>
      </c>
      <c r="S38" s="331" t="str">
        <f t="shared" si="29"/>
        <v>x</v>
      </c>
      <c r="T38" s="331" t="str">
        <f t="shared" si="29"/>
        <v>x</v>
      </c>
      <c r="U38" s="331" t="str">
        <f t="shared" si="29"/>
        <v>x</v>
      </c>
      <c r="V38" s="331" t="str">
        <f t="shared" si="29"/>
        <v>x</v>
      </c>
      <c r="W38" s="331" t="str">
        <f t="shared" si="29"/>
        <v>x</v>
      </c>
      <c r="X38" s="331" t="str">
        <f t="shared" si="29"/>
        <v>x</v>
      </c>
      <c r="Y38" s="331" t="str">
        <f t="shared" si="29"/>
        <v>x</v>
      </c>
      <c r="Z38" s="331" t="str">
        <f t="shared" si="29"/>
        <v>x</v>
      </c>
      <c r="AA38" s="331" t="str">
        <f t="shared" si="29"/>
        <v>x</v>
      </c>
      <c r="AB38" s="331" t="str">
        <f t="shared" si="29"/>
        <v>x</v>
      </c>
      <c r="AC38" s="331" t="str">
        <f t="shared" si="29"/>
        <v>x</v>
      </c>
      <c r="AD38" s="331" t="str">
        <f t="shared" si="29"/>
        <v>x</v>
      </c>
      <c r="AE38" s="331" t="str">
        <f t="shared" si="29"/>
        <v>x</v>
      </c>
      <c r="AF38" s="331" t="str">
        <f t="shared" si="29"/>
        <v>x</v>
      </c>
      <c r="AG38" s="331" t="str">
        <f t="shared" si="29"/>
        <v>x</v>
      </c>
      <c r="AH38" s="331" t="str">
        <f t="shared" si="29"/>
        <v>x</v>
      </c>
      <c r="AI38" s="352"/>
      <c r="AJ38" s="352"/>
      <c r="AK38" s="352"/>
      <c r="AL38" s="334" t="str">
        <f t="shared" ref="AL38" si="30">IF(AL36 = "n","x","")</f>
        <v/>
      </c>
      <c r="AM38" s="334"/>
      <c r="AN38" s="334"/>
      <c r="AO38" s="334"/>
      <c r="AP38" s="334"/>
      <c r="AQ38" s="334"/>
      <c r="AR38" s="330"/>
      <c r="AS38" s="330"/>
      <c r="AT38" s="330"/>
      <c r="AU38" s="330"/>
      <c r="AV38" s="330"/>
      <c r="AW38" s="330"/>
      <c r="AX38" s="12"/>
      <c r="AY38" s="12"/>
      <c r="AZ38" s="12"/>
      <c r="BA38" s="12"/>
      <c r="BB38" s="12"/>
      <c r="BC38" s="12"/>
      <c r="BD38" s="12"/>
      <c r="BE38" s="12"/>
      <c r="BF38" s="12"/>
      <c r="BG38" s="12"/>
      <c r="BH38" s="12"/>
      <c r="BI38" s="12"/>
      <c r="BJ38" s="12"/>
      <c r="BK38" s="12"/>
      <c r="BL38" s="12"/>
      <c r="BM38" s="12"/>
      <c r="BN38" s="12"/>
      <c r="BO38" s="12"/>
      <c r="BP38" s="12"/>
    </row>
    <row r="39" spans="1:70" ht="39.6" x14ac:dyDescent="0.25">
      <c r="A39" s="204" t="s">
        <v>369</v>
      </c>
      <c r="B39" s="156" t="s">
        <v>372</v>
      </c>
      <c r="C39" s="251" t="s">
        <v>96</v>
      </c>
      <c r="D39" s="160" t="s">
        <v>342</v>
      </c>
      <c r="E39" s="331" t="str">
        <f>IF(OR(E37="x",E37="n", E38="n"),"x","")</f>
        <v>x</v>
      </c>
      <c r="F39" s="331" t="str">
        <f t="shared" ref="F39:AH39" si="31">IF(OR(F37="x",F37="n", F38="n"),"x","")</f>
        <v>x</v>
      </c>
      <c r="G39" s="331" t="str">
        <f t="shared" si="31"/>
        <v>x</v>
      </c>
      <c r="H39" s="331" t="str">
        <f t="shared" si="31"/>
        <v>x</v>
      </c>
      <c r="I39" s="331" t="str">
        <f t="shared" si="31"/>
        <v>x</v>
      </c>
      <c r="J39" s="331" t="str">
        <f t="shared" si="31"/>
        <v>x</v>
      </c>
      <c r="K39" s="331" t="str">
        <f t="shared" si="31"/>
        <v>x</v>
      </c>
      <c r="L39" s="331" t="str">
        <f t="shared" si="31"/>
        <v>x</v>
      </c>
      <c r="M39" s="331" t="str">
        <f t="shared" si="31"/>
        <v>x</v>
      </c>
      <c r="N39" s="331" t="str">
        <f t="shared" si="31"/>
        <v>x</v>
      </c>
      <c r="O39" s="331" t="str">
        <f t="shared" si="31"/>
        <v>x</v>
      </c>
      <c r="P39" s="331" t="str">
        <f t="shared" si="31"/>
        <v>x</v>
      </c>
      <c r="Q39" s="331" t="str">
        <f t="shared" si="31"/>
        <v>x</v>
      </c>
      <c r="R39" s="331" t="str">
        <f t="shared" si="31"/>
        <v>x</v>
      </c>
      <c r="S39" s="331" t="str">
        <f t="shared" si="31"/>
        <v>x</v>
      </c>
      <c r="T39" s="331" t="str">
        <f t="shared" si="31"/>
        <v>x</v>
      </c>
      <c r="U39" s="331" t="str">
        <f t="shared" si="31"/>
        <v>x</v>
      </c>
      <c r="V39" s="331" t="str">
        <f t="shared" si="31"/>
        <v>x</v>
      </c>
      <c r="W39" s="331" t="str">
        <f t="shared" si="31"/>
        <v>x</v>
      </c>
      <c r="X39" s="331" t="str">
        <f t="shared" si="31"/>
        <v>x</v>
      </c>
      <c r="Y39" s="331" t="str">
        <f t="shared" si="31"/>
        <v>x</v>
      </c>
      <c r="Z39" s="331" t="str">
        <f t="shared" si="31"/>
        <v>x</v>
      </c>
      <c r="AA39" s="331" t="str">
        <f t="shared" si="31"/>
        <v>x</v>
      </c>
      <c r="AB39" s="331" t="str">
        <f t="shared" si="31"/>
        <v>x</v>
      </c>
      <c r="AC39" s="331" t="str">
        <f t="shared" si="31"/>
        <v>x</v>
      </c>
      <c r="AD39" s="331" t="str">
        <f t="shared" si="31"/>
        <v>x</v>
      </c>
      <c r="AE39" s="331" t="str">
        <f t="shared" si="31"/>
        <v>x</v>
      </c>
      <c r="AF39" s="331" t="str">
        <f t="shared" si="31"/>
        <v>x</v>
      </c>
      <c r="AG39" s="331" t="str">
        <f t="shared" si="31"/>
        <v>x</v>
      </c>
      <c r="AH39" s="331" t="str">
        <f t="shared" si="31"/>
        <v>x</v>
      </c>
      <c r="AI39" s="352"/>
      <c r="AJ39" s="352"/>
      <c r="AK39" s="352"/>
      <c r="AL39" s="334"/>
      <c r="AM39" s="334"/>
      <c r="AN39" s="334"/>
      <c r="AO39" s="334"/>
      <c r="AP39" s="334"/>
      <c r="AQ39" s="334"/>
      <c r="AR39" s="330"/>
      <c r="AS39" s="330"/>
      <c r="AT39" s="330"/>
      <c r="AU39" s="330"/>
      <c r="AV39" s="330"/>
      <c r="AW39" s="330"/>
      <c r="AX39" s="12"/>
      <c r="AY39" s="12"/>
      <c r="AZ39" s="12"/>
      <c r="BA39" s="12"/>
      <c r="BB39" s="12"/>
      <c r="BC39" s="12"/>
      <c r="BD39" s="12"/>
      <c r="BE39" s="12"/>
      <c r="BF39" s="12"/>
      <c r="BG39" s="12"/>
      <c r="BH39" s="12"/>
      <c r="BI39" s="12"/>
      <c r="BJ39" s="12"/>
      <c r="BK39" s="12"/>
      <c r="BL39" s="12"/>
      <c r="BM39" s="12"/>
      <c r="BN39" s="12"/>
      <c r="BO39" s="12"/>
      <c r="BP39" s="12"/>
    </row>
    <row r="40" spans="1:70" ht="26.4" x14ac:dyDescent="0.25">
      <c r="A40" s="188" t="s">
        <v>370</v>
      </c>
      <c r="B40" s="155" t="s">
        <v>260</v>
      </c>
      <c r="C40" s="251" t="s">
        <v>374</v>
      </c>
      <c r="D40" s="160" t="s">
        <v>342</v>
      </c>
      <c r="E40" s="331" t="str">
        <f>IF(OR(E37="x",E37="n"),"x","")</f>
        <v>x</v>
      </c>
      <c r="F40" s="331" t="str">
        <f t="shared" ref="F40:AH40" si="32">IF(OR(F37="x",F37="n"),"x","")</f>
        <v>x</v>
      </c>
      <c r="G40" s="331" t="str">
        <f t="shared" si="32"/>
        <v>x</v>
      </c>
      <c r="H40" s="331" t="str">
        <f t="shared" si="32"/>
        <v>x</v>
      </c>
      <c r="I40" s="331" t="str">
        <f t="shared" si="32"/>
        <v>x</v>
      </c>
      <c r="J40" s="331" t="str">
        <f t="shared" si="32"/>
        <v>x</v>
      </c>
      <c r="K40" s="331" t="str">
        <f t="shared" si="32"/>
        <v>x</v>
      </c>
      <c r="L40" s="331" t="str">
        <f t="shared" si="32"/>
        <v>x</v>
      </c>
      <c r="M40" s="331" t="str">
        <f t="shared" si="32"/>
        <v>x</v>
      </c>
      <c r="N40" s="331" t="str">
        <f t="shared" si="32"/>
        <v>x</v>
      </c>
      <c r="O40" s="331" t="str">
        <f t="shared" si="32"/>
        <v>x</v>
      </c>
      <c r="P40" s="331" t="str">
        <f t="shared" si="32"/>
        <v>x</v>
      </c>
      <c r="Q40" s="331" t="str">
        <f t="shared" si="32"/>
        <v>x</v>
      </c>
      <c r="R40" s="331" t="str">
        <f t="shared" si="32"/>
        <v>x</v>
      </c>
      <c r="S40" s="331" t="str">
        <f t="shared" si="32"/>
        <v>x</v>
      </c>
      <c r="T40" s="331" t="str">
        <f t="shared" si="32"/>
        <v>x</v>
      </c>
      <c r="U40" s="331" t="str">
        <f t="shared" si="32"/>
        <v>x</v>
      </c>
      <c r="V40" s="331" t="str">
        <f t="shared" si="32"/>
        <v>x</v>
      </c>
      <c r="W40" s="331" t="str">
        <f t="shared" si="32"/>
        <v>x</v>
      </c>
      <c r="X40" s="331" t="str">
        <f t="shared" si="32"/>
        <v>x</v>
      </c>
      <c r="Y40" s="331" t="str">
        <f t="shared" si="32"/>
        <v>x</v>
      </c>
      <c r="Z40" s="331" t="str">
        <f t="shared" si="32"/>
        <v>x</v>
      </c>
      <c r="AA40" s="331" t="str">
        <f t="shared" si="32"/>
        <v>x</v>
      </c>
      <c r="AB40" s="331" t="str">
        <f t="shared" si="32"/>
        <v>x</v>
      </c>
      <c r="AC40" s="331" t="str">
        <f t="shared" si="32"/>
        <v>x</v>
      </c>
      <c r="AD40" s="331" t="str">
        <f t="shared" si="32"/>
        <v>x</v>
      </c>
      <c r="AE40" s="331" t="str">
        <f t="shared" si="32"/>
        <v>x</v>
      </c>
      <c r="AF40" s="331" t="str">
        <f t="shared" si="32"/>
        <v>x</v>
      </c>
      <c r="AG40" s="331" t="str">
        <f t="shared" si="32"/>
        <v>x</v>
      </c>
      <c r="AH40" s="331" t="str">
        <f t="shared" si="32"/>
        <v>x</v>
      </c>
      <c r="AI40" s="352"/>
      <c r="AJ40" s="352"/>
      <c r="AK40" s="352"/>
      <c r="AL40" s="334"/>
      <c r="AM40" s="334"/>
      <c r="AN40" s="334"/>
      <c r="AO40" s="334"/>
      <c r="AP40" s="334"/>
      <c r="AQ40" s="334"/>
      <c r="AR40" s="330"/>
      <c r="AS40" s="330"/>
      <c r="AT40" s="330"/>
      <c r="AU40" s="330"/>
      <c r="AV40" s="330"/>
      <c r="AW40" s="330"/>
      <c r="AX40" s="12"/>
      <c r="AY40" s="12"/>
      <c r="AZ40" s="12"/>
      <c r="BA40" s="12"/>
      <c r="BB40" s="12"/>
      <c r="BC40" s="12"/>
      <c r="BD40" s="12"/>
      <c r="BE40" s="12"/>
      <c r="BF40" s="12"/>
      <c r="BG40" s="12"/>
      <c r="BH40" s="12"/>
      <c r="BI40" s="12"/>
      <c r="BJ40" s="12"/>
      <c r="BK40" s="12"/>
      <c r="BL40" s="12"/>
      <c r="BM40" s="12"/>
      <c r="BN40" s="12"/>
      <c r="BO40" s="12"/>
      <c r="BP40" s="12"/>
    </row>
    <row r="41" spans="1:70" ht="39.6" x14ac:dyDescent="0.25">
      <c r="A41" s="204" t="s">
        <v>371</v>
      </c>
      <c r="B41" s="156" t="s">
        <v>373</v>
      </c>
      <c r="C41" s="251" t="s">
        <v>96</v>
      </c>
      <c r="D41" s="160" t="s">
        <v>342</v>
      </c>
      <c r="E41" s="331" t="str">
        <f>IF(OR(E37="x",E37="n", E40="n"),"x","")</f>
        <v>x</v>
      </c>
      <c r="F41" s="331" t="str">
        <f t="shared" ref="F41:AH41" si="33">IF(OR(F37="x",F37="n", F40="n"),"x","")</f>
        <v>x</v>
      </c>
      <c r="G41" s="331" t="str">
        <f t="shared" si="33"/>
        <v>x</v>
      </c>
      <c r="H41" s="331" t="str">
        <f t="shared" si="33"/>
        <v>x</v>
      </c>
      <c r="I41" s="331" t="str">
        <f t="shared" si="33"/>
        <v>x</v>
      </c>
      <c r="J41" s="331" t="str">
        <f t="shared" si="33"/>
        <v>x</v>
      </c>
      <c r="K41" s="331" t="str">
        <f t="shared" si="33"/>
        <v>x</v>
      </c>
      <c r="L41" s="331" t="str">
        <f t="shared" si="33"/>
        <v>x</v>
      </c>
      <c r="M41" s="331" t="str">
        <f t="shared" si="33"/>
        <v>x</v>
      </c>
      <c r="N41" s="331" t="str">
        <f t="shared" si="33"/>
        <v>x</v>
      </c>
      <c r="O41" s="331" t="str">
        <f t="shared" si="33"/>
        <v>x</v>
      </c>
      <c r="P41" s="331" t="str">
        <f t="shared" si="33"/>
        <v>x</v>
      </c>
      <c r="Q41" s="331" t="str">
        <f t="shared" si="33"/>
        <v>x</v>
      </c>
      <c r="R41" s="331" t="str">
        <f t="shared" si="33"/>
        <v>x</v>
      </c>
      <c r="S41" s="331" t="str">
        <f t="shared" si="33"/>
        <v>x</v>
      </c>
      <c r="T41" s="331" t="str">
        <f t="shared" si="33"/>
        <v>x</v>
      </c>
      <c r="U41" s="331" t="str">
        <f t="shared" si="33"/>
        <v>x</v>
      </c>
      <c r="V41" s="331" t="str">
        <f t="shared" si="33"/>
        <v>x</v>
      </c>
      <c r="W41" s="331" t="str">
        <f t="shared" si="33"/>
        <v>x</v>
      </c>
      <c r="X41" s="331" t="str">
        <f t="shared" si="33"/>
        <v>x</v>
      </c>
      <c r="Y41" s="331" t="str">
        <f t="shared" si="33"/>
        <v>x</v>
      </c>
      <c r="Z41" s="331" t="str">
        <f t="shared" si="33"/>
        <v>x</v>
      </c>
      <c r="AA41" s="331" t="str">
        <f t="shared" si="33"/>
        <v>x</v>
      </c>
      <c r="AB41" s="331" t="str">
        <f t="shared" si="33"/>
        <v>x</v>
      </c>
      <c r="AC41" s="331" t="str">
        <f t="shared" si="33"/>
        <v>x</v>
      </c>
      <c r="AD41" s="331" t="str">
        <f t="shared" si="33"/>
        <v>x</v>
      </c>
      <c r="AE41" s="331" t="str">
        <f t="shared" si="33"/>
        <v>x</v>
      </c>
      <c r="AF41" s="331" t="str">
        <f t="shared" si="33"/>
        <v>x</v>
      </c>
      <c r="AG41" s="331" t="str">
        <f t="shared" si="33"/>
        <v>x</v>
      </c>
      <c r="AH41" s="331" t="str">
        <f t="shared" si="33"/>
        <v>x</v>
      </c>
      <c r="AI41" s="352"/>
      <c r="AJ41" s="352"/>
      <c r="AK41" s="352"/>
      <c r="AL41" s="334"/>
      <c r="AM41" s="334"/>
      <c r="AN41" s="334"/>
      <c r="AO41" s="334"/>
      <c r="AP41" s="334"/>
      <c r="AQ41" s="334"/>
      <c r="AR41" s="330"/>
      <c r="AS41" s="330"/>
      <c r="AT41" s="330"/>
      <c r="AU41" s="330"/>
      <c r="AV41" s="330"/>
      <c r="AW41" s="330"/>
      <c r="AX41" s="12"/>
      <c r="AY41" s="12"/>
      <c r="AZ41" s="12"/>
      <c r="BA41" s="12"/>
      <c r="BB41" s="12"/>
      <c r="BC41" s="12"/>
      <c r="BD41" s="12"/>
      <c r="BE41" s="12"/>
      <c r="BF41" s="12"/>
      <c r="BG41" s="12"/>
      <c r="BH41" s="12"/>
      <c r="BI41" s="12"/>
      <c r="BJ41" s="12"/>
      <c r="BK41" s="12"/>
      <c r="BL41" s="12"/>
      <c r="BM41" s="12"/>
      <c r="BN41" s="12"/>
      <c r="BO41" s="12"/>
      <c r="BP41" s="12"/>
    </row>
    <row r="42" spans="1:70" s="11" customFormat="1" x14ac:dyDescent="0.25">
      <c r="A42" s="190" t="s">
        <v>190</v>
      </c>
      <c r="B42" s="202"/>
      <c r="C42" s="251"/>
      <c r="D42" s="160"/>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52"/>
      <c r="AJ42" s="352"/>
      <c r="AK42" s="352"/>
      <c r="AL42" s="334"/>
      <c r="AM42" s="334"/>
      <c r="AN42" s="334"/>
      <c r="AO42" s="334"/>
      <c r="AP42" s="334"/>
      <c r="AQ42" s="334"/>
      <c r="AR42" s="330"/>
      <c r="AS42" s="330"/>
      <c r="AT42" s="330"/>
      <c r="AU42" s="330"/>
      <c r="AV42" s="330"/>
      <c r="AW42" s="330"/>
      <c r="AX42" s="12"/>
      <c r="AY42" s="12"/>
      <c r="AZ42" s="12"/>
      <c r="BA42" s="12"/>
      <c r="BB42" s="12"/>
      <c r="BC42" s="12"/>
      <c r="BD42" s="12"/>
      <c r="BE42" s="12"/>
      <c r="BF42" s="12"/>
      <c r="BG42" s="12"/>
      <c r="BH42" s="12"/>
      <c r="BI42" s="12"/>
      <c r="BJ42" s="12"/>
      <c r="BK42" s="12"/>
      <c r="BL42" s="12"/>
      <c r="BM42" s="12"/>
      <c r="BN42" s="12"/>
      <c r="BO42" s="12"/>
      <c r="BP42" s="12"/>
      <c r="BR42" s="2"/>
    </row>
    <row r="43" spans="1:70" s="15" customFormat="1" ht="13.8" x14ac:dyDescent="0.25">
      <c r="A43" s="205"/>
      <c r="B43" s="206" t="s">
        <v>28</v>
      </c>
      <c r="C43" s="253" t="s">
        <v>205</v>
      </c>
      <c r="D43" s="207" t="s">
        <v>193</v>
      </c>
      <c r="E43" s="337" t="s">
        <v>53</v>
      </c>
      <c r="F43" s="337" t="s">
        <v>53</v>
      </c>
      <c r="G43" s="337" t="s">
        <v>53</v>
      </c>
      <c r="H43" s="337" t="s">
        <v>53</v>
      </c>
      <c r="I43" s="337" t="s">
        <v>53</v>
      </c>
      <c r="J43" s="337" t="s">
        <v>53</v>
      </c>
      <c r="K43" s="337" t="s">
        <v>53</v>
      </c>
      <c r="L43" s="337" t="s">
        <v>53</v>
      </c>
      <c r="M43" s="337" t="s">
        <v>53</v>
      </c>
      <c r="N43" s="337" t="s">
        <v>53</v>
      </c>
      <c r="O43" s="337" t="s">
        <v>53</v>
      </c>
      <c r="P43" s="337" t="s">
        <v>53</v>
      </c>
      <c r="Q43" s="337" t="s">
        <v>53</v>
      </c>
      <c r="R43" s="337" t="s">
        <v>53</v>
      </c>
      <c r="S43" s="337" t="s">
        <v>53</v>
      </c>
      <c r="T43" s="337" t="s">
        <v>53</v>
      </c>
      <c r="U43" s="337" t="s">
        <v>53</v>
      </c>
      <c r="V43" s="337" t="s">
        <v>53</v>
      </c>
      <c r="W43" s="337" t="s">
        <v>53</v>
      </c>
      <c r="X43" s="337" t="s">
        <v>53</v>
      </c>
      <c r="Y43" s="337" t="s">
        <v>53</v>
      </c>
      <c r="Z43" s="337" t="s">
        <v>53</v>
      </c>
      <c r="AA43" s="337" t="s">
        <v>53</v>
      </c>
      <c r="AB43" s="337" t="s">
        <v>53</v>
      </c>
      <c r="AC43" s="337" t="s">
        <v>53</v>
      </c>
      <c r="AD43" s="337" t="s">
        <v>53</v>
      </c>
      <c r="AE43" s="337" t="s">
        <v>53</v>
      </c>
      <c r="AF43" s="337" t="s">
        <v>53</v>
      </c>
      <c r="AG43" s="337" t="s">
        <v>53</v>
      </c>
      <c r="AH43" s="337" t="s">
        <v>53</v>
      </c>
      <c r="AI43" s="338" t="s">
        <v>53</v>
      </c>
      <c r="AJ43" s="338" t="s">
        <v>53</v>
      </c>
      <c r="AK43" s="338" t="s">
        <v>53</v>
      </c>
      <c r="AL43" s="332"/>
      <c r="AM43" s="332"/>
      <c r="AN43" s="332"/>
      <c r="AO43" s="332"/>
      <c r="AP43" s="332"/>
      <c r="AQ43" s="332"/>
      <c r="AR43" s="332"/>
      <c r="AS43" s="332"/>
      <c r="AT43" s="332"/>
      <c r="AU43" s="332"/>
      <c r="AV43" s="332"/>
      <c r="AW43" s="332"/>
    </row>
    <row r="44" spans="1:70" ht="26.4" x14ac:dyDescent="0.25">
      <c r="A44" s="189" t="s">
        <v>375</v>
      </c>
      <c r="B44" s="155" t="s">
        <v>199</v>
      </c>
      <c r="C44" s="251" t="s">
        <v>96</v>
      </c>
      <c r="D44" s="160" t="s">
        <v>317</v>
      </c>
      <c r="E44" s="333" t="str">
        <f>IF(Sample!B71="yes","y","x")</f>
        <v>x</v>
      </c>
      <c r="F44" s="333" t="str">
        <f>IF(Sample!C71="yes","y","x")</f>
        <v>x</v>
      </c>
      <c r="G44" s="333" t="str">
        <f>IF(Sample!D71="yes","y","x")</f>
        <v>x</v>
      </c>
      <c r="H44" s="333" t="str">
        <f>IF(Sample!E71="yes","y","x")</f>
        <v>x</v>
      </c>
      <c r="I44" s="333" t="str">
        <f>IF(Sample!F71="yes","y","x")</f>
        <v>x</v>
      </c>
      <c r="J44" s="333" t="str">
        <f>IF(Sample!G71="yes","y","x")</f>
        <v>x</v>
      </c>
      <c r="K44" s="333" t="str">
        <f>IF(Sample!H71="yes","y","x")</f>
        <v>x</v>
      </c>
      <c r="L44" s="333" t="str">
        <f>IF(Sample!I71="yes","y","x")</f>
        <v>x</v>
      </c>
      <c r="M44" s="333" t="str">
        <f>IF(Sample!J71="yes","y","x")</f>
        <v>x</v>
      </c>
      <c r="N44" s="333" t="str">
        <f>IF(Sample!K71="yes","y","x")</f>
        <v>x</v>
      </c>
      <c r="O44" s="333" t="str">
        <f>IF(Sample!L71="yes","y","x")</f>
        <v>x</v>
      </c>
      <c r="P44" s="333" t="str">
        <f>IF(Sample!M71="yes","y","x")</f>
        <v>x</v>
      </c>
      <c r="Q44" s="333" t="str">
        <f>IF(Sample!N71="yes","y","x")</f>
        <v>x</v>
      </c>
      <c r="R44" s="333" t="str">
        <f>IF(Sample!O71="yes","y","x")</f>
        <v>x</v>
      </c>
      <c r="S44" s="333" t="str">
        <f>IF(Sample!P71="yes","y","x")</f>
        <v>x</v>
      </c>
      <c r="T44" s="333" t="str">
        <f>IF(Sample!Q71="yes","y","x")</f>
        <v>x</v>
      </c>
      <c r="U44" s="333" t="str">
        <f>IF(Sample!R71="yes","y","x")</f>
        <v>x</v>
      </c>
      <c r="V44" s="333" t="str">
        <f>IF(Sample!S71="yes","y","x")</f>
        <v>x</v>
      </c>
      <c r="W44" s="333" t="str">
        <f>IF(Sample!T71="yes","y","x")</f>
        <v>x</v>
      </c>
      <c r="X44" s="333" t="str">
        <f>IF(Sample!U71="yes","y","x")</f>
        <v>x</v>
      </c>
      <c r="Y44" s="333" t="str">
        <f>IF(Sample!V71="yes","y","x")</f>
        <v>x</v>
      </c>
      <c r="Z44" s="333" t="str">
        <f>IF(Sample!W71="yes","y","x")</f>
        <v>x</v>
      </c>
      <c r="AA44" s="333" t="str">
        <f>IF(Sample!X71="yes","y","x")</f>
        <v>x</v>
      </c>
      <c r="AB44" s="333" t="str">
        <f>IF(Sample!Y71="yes","y","x")</f>
        <v>x</v>
      </c>
      <c r="AC44" s="333" t="str">
        <f>IF(Sample!Z71="yes","y","x")</f>
        <v>x</v>
      </c>
      <c r="AD44" s="333" t="str">
        <f>IF(Sample!AA71="yes","y","x")</f>
        <v>x</v>
      </c>
      <c r="AE44" s="333" t="str">
        <f>IF(Sample!AB71="yes","y","x")</f>
        <v>x</v>
      </c>
      <c r="AF44" s="333" t="str">
        <f>IF(Sample!AC71="yes","y","x")</f>
        <v>x</v>
      </c>
      <c r="AG44" s="333" t="str">
        <f>IF(Sample!AD71="yes","y","x")</f>
        <v>x</v>
      </c>
      <c r="AH44" s="333" t="str">
        <f>IF(Sample!AE71="yes","y","x")</f>
        <v>x</v>
      </c>
      <c r="AI44" s="352"/>
      <c r="AJ44" s="352"/>
      <c r="AK44" s="352"/>
      <c r="AL44" s="330"/>
      <c r="AM44" s="330"/>
      <c r="AN44" s="330"/>
      <c r="AO44" s="330"/>
      <c r="AP44" s="330"/>
      <c r="AQ44" s="330"/>
      <c r="AR44" s="330"/>
      <c r="AS44" s="330"/>
      <c r="AT44" s="330"/>
      <c r="AU44" s="330"/>
      <c r="AV44" s="330"/>
      <c r="AW44" s="330"/>
      <c r="AX44" s="12"/>
      <c r="AY44" s="12"/>
      <c r="AZ44" s="12"/>
      <c r="BA44" s="12"/>
      <c r="BB44" s="12"/>
      <c r="BC44" s="12"/>
      <c r="BD44" s="12"/>
      <c r="BE44" s="12"/>
      <c r="BF44" s="12"/>
      <c r="BG44" s="12"/>
      <c r="BH44" s="12"/>
      <c r="BI44" s="12"/>
      <c r="BJ44" s="12"/>
      <c r="BK44" s="12"/>
      <c r="BL44" s="12"/>
      <c r="BM44" s="12"/>
      <c r="BN44" s="12"/>
      <c r="BO44" s="12"/>
      <c r="BP44" s="12"/>
    </row>
    <row r="45" spans="1:70" ht="22.8" x14ac:dyDescent="0.25">
      <c r="A45" s="189" t="s">
        <v>376</v>
      </c>
      <c r="B45" s="155" t="s">
        <v>7</v>
      </c>
      <c r="C45" s="251"/>
      <c r="D45" s="160" t="s">
        <v>317</v>
      </c>
      <c r="E45" s="331" t="str">
        <f>IF(E44= "x","x","")</f>
        <v>x</v>
      </c>
      <c r="F45" s="331" t="str">
        <f t="shared" ref="F45:AH45" si="34">IF(F44= "x","x","")</f>
        <v>x</v>
      </c>
      <c r="G45" s="331" t="str">
        <f t="shared" si="34"/>
        <v>x</v>
      </c>
      <c r="H45" s="331" t="str">
        <f t="shared" si="34"/>
        <v>x</v>
      </c>
      <c r="I45" s="331" t="str">
        <f t="shared" si="34"/>
        <v>x</v>
      </c>
      <c r="J45" s="331" t="str">
        <f t="shared" si="34"/>
        <v>x</v>
      </c>
      <c r="K45" s="331" t="str">
        <f t="shared" si="34"/>
        <v>x</v>
      </c>
      <c r="L45" s="331" t="str">
        <f t="shared" si="34"/>
        <v>x</v>
      </c>
      <c r="M45" s="331" t="str">
        <f t="shared" si="34"/>
        <v>x</v>
      </c>
      <c r="N45" s="331" t="str">
        <f t="shared" si="34"/>
        <v>x</v>
      </c>
      <c r="O45" s="331" t="str">
        <f t="shared" si="34"/>
        <v>x</v>
      </c>
      <c r="P45" s="331" t="str">
        <f t="shared" si="34"/>
        <v>x</v>
      </c>
      <c r="Q45" s="331" t="str">
        <f t="shared" si="34"/>
        <v>x</v>
      </c>
      <c r="R45" s="331" t="str">
        <f t="shared" si="34"/>
        <v>x</v>
      </c>
      <c r="S45" s="331" t="str">
        <f t="shared" si="34"/>
        <v>x</v>
      </c>
      <c r="T45" s="331" t="str">
        <f t="shared" si="34"/>
        <v>x</v>
      </c>
      <c r="U45" s="331" t="str">
        <f t="shared" si="34"/>
        <v>x</v>
      </c>
      <c r="V45" s="331" t="str">
        <f t="shared" si="34"/>
        <v>x</v>
      </c>
      <c r="W45" s="331" t="str">
        <f t="shared" si="34"/>
        <v>x</v>
      </c>
      <c r="X45" s="331" t="str">
        <f t="shared" si="34"/>
        <v>x</v>
      </c>
      <c r="Y45" s="331" t="str">
        <f t="shared" si="34"/>
        <v>x</v>
      </c>
      <c r="Z45" s="331" t="str">
        <f t="shared" si="34"/>
        <v>x</v>
      </c>
      <c r="AA45" s="331" t="str">
        <f t="shared" si="34"/>
        <v>x</v>
      </c>
      <c r="AB45" s="331" t="str">
        <f t="shared" si="34"/>
        <v>x</v>
      </c>
      <c r="AC45" s="331" t="str">
        <f t="shared" si="34"/>
        <v>x</v>
      </c>
      <c r="AD45" s="331" t="str">
        <f t="shared" si="34"/>
        <v>x</v>
      </c>
      <c r="AE45" s="331" t="str">
        <f t="shared" si="34"/>
        <v>x</v>
      </c>
      <c r="AF45" s="331" t="str">
        <f t="shared" si="34"/>
        <v>x</v>
      </c>
      <c r="AG45" s="331" t="str">
        <f t="shared" si="34"/>
        <v>x</v>
      </c>
      <c r="AH45" s="331" t="str">
        <f t="shared" si="34"/>
        <v>x</v>
      </c>
      <c r="AI45" s="352"/>
      <c r="AJ45" s="352"/>
      <c r="AK45" s="352"/>
      <c r="AL45" s="334" t="str">
        <f t="shared" ref="AL45:AQ45" si="35">IF(AL44 = "n","x","")</f>
        <v/>
      </c>
      <c r="AM45" s="334" t="str">
        <f t="shared" si="35"/>
        <v/>
      </c>
      <c r="AN45" s="334" t="str">
        <f t="shared" si="35"/>
        <v/>
      </c>
      <c r="AO45" s="334" t="str">
        <f t="shared" si="35"/>
        <v/>
      </c>
      <c r="AP45" s="334" t="str">
        <f t="shared" si="35"/>
        <v/>
      </c>
      <c r="AQ45" s="334" t="str">
        <f t="shared" si="35"/>
        <v/>
      </c>
      <c r="AR45" s="357"/>
      <c r="AS45" s="357"/>
      <c r="AT45" s="357"/>
      <c r="AU45" s="357"/>
      <c r="AV45" s="357"/>
      <c r="AW45" s="357"/>
      <c r="AX45" s="13"/>
      <c r="AY45" s="13"/>
      <c r="AZ45" s="13"/>
      <c r="BA45" s="13"/>
      <c r="BB45" s="13"/>
      <c r="BC45" s="13"/>
      <c r="BD45" s="13"/>
      <c r="BE45" s="13"/>
      <c r="BF45" s="13"/>
      <c r="BG45" s="13"/>
      <c r="BH45" s="13"/>
      <c r="BI45" s="13"/>
      <c r="BJ45" s="13"/>
      <c r="BK45" s="13"/>
      <c r="BL45" s="13"/>
      <c r="BM45" s="13"/>
      <c r="BN45" s="13"/>
      <c r="BO45" s="13"/>
      <c r="BP45" s="13"/>
    </row>
    <row r="46" spans="1:70" ht="57" x14ac:dyDescent="0.25">
      <c r="A46" s="188" t="s">
        <v>377</v>
      </c>
      <c r="B46" s="155" t="s">
        <v>378</v>
      </c>
      <c r="C46" s="251" t="s">
        <v>269</v>
      </c>
      <c r="D46" s="160" t="s">
        <v>343</v>
      </c>
      <c r="E46" s="331" t="str">
        <f t="shared" ref="E46:AH46" si="36">IF(E44= "x","x","")</f>
        <v>x</v>
      </c>
      <c r="F46" s="331" t="str">
        <f t="shared" si="36"/>
        <v>x</v>
      </c>
      <c r="G46" s="331" t="str">
        <f t="shared" si="36"/>
        <v>x</v>
      </c>
      <c r="H46" s="331" t="str">
        <f t="shared" si="36"/>
        <v>x</v>
      </c>
      <c r="I46" s="331" t="str">
        <f t="shared" si="36"/>
        <v>x</v>
      </c>
      <c r="J46" s="331" t="str">
        <f t="shared" si="36"/>
        <v>x</v>
      </c>
      <c r="K46" s="331" t="str">
        <f t="shared" si="36"/>
        <v>x</v>
      </c>
      <c r="L46" s="331" t="str">
        <f t="shared" si="36"/>
        <v>x</v>
      </c>
      <c r="M46" s="331" t="str">
        <f t="shared" si="36"/>
        <v>x</v>
      </c>
      <c r="N46" s="331" t="str">
        <f t="shared" si="36"/>
        <v>x</v>
      </c>
      <c r="O46" s="331" t="str">
        <f t="shared" si="36"/>
        <v>x</v>
      </c>
      <c r="P46" s="331" t="str">
        <f t="shared" si="36"/>
        <v>x</v>
      </c>
      <c r="Q46" s="331" t="str">
        <f t="shared" si="36"/>
        <v>x</v>
      </c>
      <c r="R46" s="331" t="str">
        <f t="shared" si="36"/>
        <v>x</v>
      </c>
      <c r="S46" s="331" t="str">
        <f t="shared" si="36"/>
        <v>x</v>
      </c>
      <c r="T46" s="331" t="str">
        <f t="shared" si="36"/>
        <v>x</v>
      </c>
      <c r="U46" s="331" t="str">
        <f t="shared" si="36"/>
        <v>x</v>
      </c>
      <c r="V46" s="331" t="str">
        <f t="shared" si="36"/>
        <v>x</v>
      </c>
      <c r="W46" s="331" t="str">
        <f t="shared" si="36"/>
        <v>x</v>
      </c>
      <c r="X46" s="331" t="str">
        <f t="shared" si="36"/>
        <v>x</v>
      </c>
      <c r="Y46" s="331" t="str">
        <f t="shared" si="36"/>
        <v>x</v>
      </c>
      <c r="Z46" s="331" t="str">
        <f t="shared" si="36"/>
        <v>x</v>
      </c>
      <c r="AA46" s="331" t="str">
        <f t="shared" si="36"/>
        <v>x</v>
      </c>
      <c r="AB46" s="331" t="str">
        <f t="shared" si="36"/>
        <v>x</v>
      </c>
      <c r="AC46" s="331" t="str">
        <f t="shared" si="36"/>
        <v>x</v>
      </c>
      <c r="AD46" s="331" t="str">
        <f t="shared" si="36"/>
        <v>x</v>
      </c>
      <c r="AE46" s="331" t="str">
        <f t="shared" si="36"/>
        <v>x</v>
      </c>
      <c r="AF46" s="331" t="str">
        <f t="shared" si="36"/>
        <v>x</v>
      </c>
      <c r="AG46" s="331" t="str">
        <f t="shared" si="36"/>
        <v>x</v>
      </c>
      <c r="AH46" s="331" t="str">
        <f t="shared" si="36"/>
        <v>x</v>
      </c>
      <c r="AI46" s="352"/>
      <c r="AJ46" s="352"/>
      <c r="AK46" s="352"/>
      <c r="AL46" s="334"/>
      <c r="AM46" s="334"/>
      <c r="AN46" s="334"/>
      <c r="AO46" s="334"/>
      <c r="AP46" s="334"/>
      <c r="AQ46" s="334"/>
      <c r="AR46" s="357"/>
      <c r="AS46" s="357"/>
      <c r="AT46" s="357"/>
      <c r="AU46" s="357"/>
      <c r="AV46" s="357"/>
      <c r="AW46" s="357"/>
      <c r="AX46" s="13"/>
      <c r="AY46" s="13"/>
      <c r="AZ46" s="13"/>
      <c r="BA46" s="13"/>
      <c r="BB46" s="13"/>
      <c r="BC46" s="13"/>
      <c r="BD46" s="13"/>
      <c r="BE46" s="13"/>
      <c r="BF46" s="13"/>
      <c r="BG46" s="13"/>
      <c r="BH46" s="13"/>
      <c r="BI46" s="13"/>
      <c r="BJ46" s="13"/>
      <c r="BK46" s="13"/>
      <c r="BL46" s="13"/>
      <c r="BM46" s="13"/>
      <c r="BN46" s="13"/>
      <c r="BO46" s="13"/>
      <c r="BP46" s="13"/>
    </row>
    <row r="47" spans="1:70" ht="57" x14ac:dyDescent="0.25">
      <c r="A47" s="187" t="s">
        <v>379</v>
      </c>
      <c r="B47" s="155" t="s">
        <v>380</v>
      </c>
      <c r="C47" s="160" t="s">
        <v>284</v>
      </c>
      <c r="D47" s="274" t="s">
        <v>344</v>
      </c>
      <c r="E47" s="331" t="str">
        <f t="shared" ref="E47:AH47" si="37">IF(E44="x", "x","")</f>
        <v>x</v>
      </c>
      <c r="F47" s="331" t="str">
        <f t="shared" si="37"/>
        <v>x</v>
      </c>
      <c r="G47" s="331" t="str">
        <f t="shared" si="37"/>
        <v>x</v>
      </c>
      <c r="H47" s="331" t="str">
        <f t="shared" si="37"/>
        <v>x</v>
      </c>
      <c r="I47" s="331" t="str">
        <f t="shared" si="37"/>
        <v>x</v>
      </c>
      <c r="J47" s="331" t="str">
        <f t="shared" si="37"/>
        <v>x</v>
      </c>
      <c r="K47" s="331" t="str">
        <f t="shared" si="37"/>
        <v>x</v>
      </c>
      <c r="L47" s="331" t="str">
        <f t="shared" si="37"/>
        <v>x</v>
      </c>
      <c r="M47" s="331" t="str">
        <f t="shared" si="37"/>
        <v>x</v>
      </c>
      <c r="N47" s="331" t="str">
        <f t="shared" si="37"/>
        <v>x</v>
      </c>
      <c r="O47" s="331" t="str">
        <f t="shared" si="37"/>
        <v>x</v>
      </c>
      <c r="P47" s="331" t="str">
        <f t="shared" si="37"/>
        <v>x</v>
      </c>
      <c r="Q47" s="331" t="str">
        <f t="shared" si="37"/>
        <v>x</v>
      </c>
      <c r="R47" s="331" t="str">
        <f t="shared" si="37"/>
        <v>x</v>
      </c>
      <c r="S47" s="331" t="str">
        <f t="shared" si="37"/>
        <v>x</v>
      </c>
      <c r="T47" s="331" t="str">
        <f t="shared" si="37"/>
        <v>x</v>
      </c>
      <c r="U47" s="331" t="str">
        <f t="shared" si="37"/>
        <v>x</v>
      </c>
      <c r="V47" s="331" t="str">
        <f t="shared" si="37"/>
        <v>x</v>
      </c>
      <c r="W47" s="331" t="str">
        <f t="shared" si="37"/>
        <v>x</v>
      </c>
      <c r="X47" s="331" t="str">
        <f t="shared" si="37"/>
        <v>x</v>
      </c>
      <c r="Y47" s="331" t="str">
        <f t="shared" si="37"/>
        <v>x</v>
      </c>
      <c r="Z47" s="331" t="str">
        <f t="shared" si="37"/>
        <v>x</v>
      </c>
      <c r="AA47" s="331" t="str">
        <f t="shared" si="37"/>
        <v>x</v>
      </c>
      <c r="AB47" s="331" t="str">
        <f t="shared" si="37"/>
        <v>x</v>
      </c>
      <c r="AC47" s="331" t="str">
        <f t="shared" si="37"/>
        <v>x</v>
      </c>
      <c r="AD47" s="331" t="str">
        <f t="shared" si="37"/>
        <v>x</v>
      </c>
      <c r="AE47" s="331" t="str">
        <f t="shared" si="37"/>
        <v>x</v>
      </c>
      <c r="AF47" s="331" t="str">
        <f t="shared" si="37"/>
        <v>x</v>
      </c>
      <c r="AG47" s="331" t="str">
        <f t="shared" si="37"/>
        <v>x</v>
      </c>
      <c r="AH47" s="331" t="str">
        <f t="shared" si="37"/>
        <v>x</v>
      </c>
      <c r="AI47" s="352"/>
      <c r="AJ47" s="352"/>
      <c r="AK47" s="352"/>
      <c r="AL47" s="334"/>
      <c r="AM47" s="334"/>
      <c r="AN47" s="334"/>
      <c r="AO47" s="334"/>
      <c r="AP47" s="334"/>
      <c r="AQ47" s="334"/>
      <c r="AR47" s="357"/>
      <c r="AS47" s="357"/>
      <c r="AT47" s="357"/>
      <c r="AU47" s="357"/>
      <c r="AV47" s="357"/>
      <c r="AW47" s="357"/>
      <c r="AX47" s="13"/>
      <c r="AY47" s="13"/>
      <c r="AZ47" s="13"/>
      <c r="BA47" s="13"/>
      <c r="BB47" s="13"/>
      <c r="BC47" s="13"/>
      <c r="BD47" s="13"/>
      <c r="BE47" s="13"/>
      <c r="BF47" s="13"/>
      <c r="BG47" s="13"/>
      <c r="BH47" s="13"/>
      <c r="BI47" s="13"/>
      <c r="BJ47" s="13"/>
      <c r="BK47" s="13"/>
      <c r="BL47" s="13"/>
      <c r="BM47" s="13"/>
      <c r="BN47" s="13"/>
      <c r="BO47" s="13"/>
      <c r="BP47" s="13"/>
    </row>
    <row r="48" spans="1:70" ht="66" x14ac:dyDescent="0.25">
      <c r="A48" s="188" t="s">
        <v>381</v>
      </c>
      <c r="B48" s="155" t="s">
        <v>382</v>
      </c>
      <c r="C48" s="160" t="s">
        <v>285</v>
      </c>
      <c r="D48" s="274" t="s">
        <v>343</v>
      </c>
      <c r="E48" s="331" t="str">
        <f t="shared" ref="E48:AH48" si="38">IF(OR(E44= "x", E47="n"), "x","")</f>
        <v>x</v>
      </c>
      <c r="F48" s="331" t="str">
        <f t="shared" si="38"/>
        <v>x</v>
      </c>
      <c r="G48" s="331" t="str">
        <f t="shared" si="38"/>
        <v>x</v>
      </c>
      <c r="H48" s="331" t="str">
        <f t="shared" si="38"/>
        <v>x</v>
      </c>
      <c r="I48" s="331" t="str">
        <f t="shared" si="38"/>
        <v>x</v>
      </c>
      <c r="J48" s="331" t="str">
        <f t="shared" si="38"/>
        <v>x</v>
      </c>
      <c r="K48" s="331" t="str">
        <f t="shared" si="38"/>
        <v>x</v>
      </c>
      <c r="L48" s="331" t="str">
        <f t="shared" si="38"/>
        <v>x</v>
      </c>
      <c r="M48" s="331" t="str">
        <f t="shared" si="38"/>
        <v>x</v>
      </c>
      <c r="N48" s="331" t="str">
        <f t="shared" si="38"/>
        <v>x</v>
      </c>
      <c r="O48" s="331" t="str">
        <f t="shared" si="38"/>
        <v>x</v>
      </c>
      <c r="P48" s="331" t="str">
        <f t="shared" si="38"/>
        <v>x</v>
      </c>
      <c r="Q48" s="331" t="str">
        <f t="shared" si="38"/>
        <v>x</v>
      </c>
      <c r="R48" s="331" t="str">
        <f t="shared" si="38"/>
        <v>x</v>
      </c>
      <c r="S48" s="331" t="str">
        <f t="shared" si="38"/>
        <v>x</v>
      </c>
      <c r="T48" s="331" t="str">
        <f t="shared" si="38"/>
        <v>x</v>
      </c>
      <c r="U48" s="331" t="str">
        <f t="shared" si="38"/>
        <v>x</v>
      </c>
      <c r="V48" s="331" t="str">
        <f t="shared" si="38"/>
        <v>x</v>
      </c>
      <c r="W48" s="331" t="str">
        <f t="shared" si="38"/>
        <v>x</v>
      </c>
      <c r="X48" s="331" t="str">
        <f t="shared" si="38"/>
        <v>x</v>
      </c>
      <c r="Y48" s="331" t="str">
        <f t="shared" si="38"/>
        <v>x</v>
      </c>
      <c r="Z48" s="331" t="str">
        <f t="shared" si="38"/>
        <v>x</v>
      </c>
      <c r="AA48" s="331" t="str">
        <f t="shared" si="38"/>
        <v>x</v>
      </c>
      <c r="AB48" s="331" t="str">
        <f t="shared" si="38"/>
        <v>x</v>
      </c>
      <c r="AC48" s="331" t="str">
        <f t="shared" si="38"/>
        <v>x</v>
      </c>
      <c r="AD48" s="331" t="str">
        <f t="shared" si="38"/>
        <v>x</v>
      </c>
      <c r="AE48" s="331" t="str">
        <f t="shared" si="38"/>
        <v>x</v>
      </c>
      <c r="AF48" s="331" t="str">
        <f t="shared" si="38"/>
        <v>x</v>
      </c>
      <c r="AG48" s="331" t="str">
        <f t="shared" si="38"/>
        <v>x</v>
      </c>
      <c r="AH48" s="331" t="str">
        <f t="shared" si="38"/>
        <v>x</v>
      </c>
      <c r="AI48" s="352"/>
      <c r="AJ48" s="352"/>
      <c r="AK48" s="352"/>
      <c r="AL48" s="334"/>
      <c r="AM48" s="334"/>
      <c r="AN48" s="334"/>
      <c r="AO48" s="334"/>
      <c r="AP48" s="334"/>
      <c r="AQ48" s="334"/>
      <c r="AR48" s="357"/>
      <c r="AS48" s="357"/>
      <c r="AT48" s="357"/>
      <c r="AU48" s="357"/>
      <c r="AV48" s="357"/>
      <c r="AW48" s="357"/>
      <c r="AX48" s="13"/>
      <c r="AY48" s="13"/>
      <c r="AZ48" s="13"/>
      <c r="BA48" s="13"/>
      <c r="BB48" s="13"/>
      <c r="BC48" s="13"/>
      <c r="BD48" s="13"/>
      <c r="BE48" s="13"/>
      <c r="BF48" s="13"/>
      <c r="BG48" s="13"/>
      <c r="BH48" s="13"/>
      <c r="BI48" s="13"/>
      <c r="BJ48" s="13"/>
      <c r="BK48" s="13"/>
      <c r="BL48" s="13"/>
      <c r="BM48" s="13"/>
      <c r="BN48" s="13"/>
      <c r="BO48" s="13"/>
      <c r="BP48" s="13"/>
    </row>
    <row r="49" spans="1:70" ht="39.6" x14ac:dyDescent="0.25">
      <c r="A49" s="187">
        <v>32</v>
      </c>
      <c r="B49" s="155" t="s">
        <v>224</v>
      </c>
      <c r="C49" s="160" t="s">
        <v>284</v>
      </c>
      <c r="D49" s="274" t="s">
        <v>317</v>
      </c>
      <c r="E49" s="331" t="str">
        <f>IF(OR(E44="x",E47="n"),"x","")</f>
        <v>x</v>
      </c>
      <c r="F49" s="331" t="str">
        <f t="shared" ref="F49:AH49" si="39">IF(OR(F44="x",F47="n"),"x","")</f>
        <v>x</v>
      </c>
      <c r="G49" s="331" t="str">
        <f t="shared" si="39"/>
        <v>x</v>
      </c>
      <c r="H49" s="331" t="str">
        <f t="shared" si="39"/>
        <v>x</v>
      </c>
      <c r="I49" s="331" t="str">
        <f t="shared" si="39"/>
        <v>x</v>
      </c>
      <c r="J49" s="331" t="str">
        <f t="shared" si="39"/>
        <v>x</v>
      </c>
      <c r="K49" s="331" t="str">
        <f t="shared" si="39"/>
        <v>x</v>
      </c>
      <c r="L49" s="331" t="str">
        <f t="shared" si="39"/>
        <v>x</v>
      </c>
      <c r="M49" s="331" t="str">
        <f t="shared" si="39"/>
        <v>x</v>
      </c>
      <c r="N49" s="331" t="str">
        <f t="shared" si="39"/>
        <v>x</v>
      </c>
      <c r="O49" s="331" t="str">
        <f t="shared" si="39"/>
        <v>x</v>
      </c>
      <c r="P49" s="331" t="str">
        <f t="shared" si="39"/>
        <v>x</v>
      </c>
      <c r="Q49" s="331" t="str">
        <f t="shared" si="39"/>
        <v>x</v>
      </c>
      <c r="R49" s="331" t="str">
        <f t="shared" si="39"/>
        <v>x</v>
      </c>
      <c r="S49" s="331" t="str">
        <f t="shared" si="39"/>
        <v>x</v>
      </c>
      <c r="T49" s="331" t="str">
        <f t="shared" si="39"/>
        <v>x</v>
      </c>
      <c r="U49" s="331" t="str">
        <f t="shared" si="39"/>
        <v>x</v>
      </c>
      <c r="V49" s="331" t="str">
        <f t="shared" si="39"/>
        <v>x</v>
      </c>
      <c r="W49" s="331" t="str">
        <f t="shared" si="39"/>
        <v>x</v>
      </c>
      <c r="X49" s="331" t="str">
        <f t="shared" si="39"/>
        <v>x</v>
      </c>
      <c r="Y49" s="331" t="str">
        <f t="shared" si="39"/>
        <v>x</v>
      </c>
      <c r="Z49" s="331" t="str">
        <f t="shared" si="39"/>
        <v>x</v>
      </c>
      <c r="AA49" s="331" t="str">
        <f t="shared" si="39"/>
        <v>x</v>
      </c>
      <c r="AB49" s="331" t="str">
        <f t="shared" si="39"/>
        <v>x</v>
      </c>
      <c r="AC49" s="331" t="str">
        <f t="shared" si="39"/>
        <v>x</v>
      </c>
      <c r="AD49" s="331" t="str">
        <f t="shared" si="39"/>
        <v>x</v>
      </c>
      <c r="AE49" s="331" t="str">
        <f t="shared" si="39"/>
        <v>x</v>
      </c>
      <c r="AF49" s="331" t="str">
        <f t="shared" si="39"/>
        <v>x</v>
      </c>
      <c r="AG49" s="331" t="str">
        <f t="shared" si="39"/>
        <v>x</v>
      </c>
      <c r="AH49" s="331" t="str">
        <f t="shared" si="39"/>
        <v>x</v>
      </c>
      <c r="AI49" s="352"/>
      <c r="AJ49" s="352"/>
      <c r="AK49" s="352"/>
      <c r="AL49" s="334" t="str">
        <f t="shared" ref="AL49:AQ49" si="40">IF(AL44 = "n","x","")</f>
        <v/>
      </c>
      <c r="AM49" s="334" t="str">
        <f t="shared" si="40"/>
        <v/>
      </c>
      <c r="AN49" s="334" t="str">
        <f t="shared" si="40"/>
        <v/>
      </c>
      <c r="AO49" s="334" t="str">
        <f t="shared" si="40"/>
        <v/>
      </c>
      <c r="AP49" s="334" t="str">
        <f t="shared" si="40"/>
        <v/>
      </c>
      <c r="AQ49" s="334" t="str">
        <f t="shared" si="40"/>
        <v/>
      </c>
      <c r="AR49" s="330"/>
      <c r="AS49" s="330"/>
      <c r="AT49" s="330"/>
      <c r="AU49" s="330"/>
      <c r="AV49" s="330"/>
      <c r="AW49" s="330"/>
      <c r="AX49" s="12"/>
      <c r="AY49" s="12"/>
      <c r="AZ49" s="12"/>
      <c r="BA49" s="12"/>
      <c r="BB49" s="12"/>
      <c r="BC49" s="12"/>
      <c r="BD49" s="12"/>
      <c r="BE49" s="12"/>
      <c r="BF49" s="12"/>
      <c r="BG49" s="12"/>
      <c r="BH49" s="12"/>
      <c r="BI49" s="12"/>
      <c r="BJ49" s="12"/>
      <c r="BK49" s="12"/>
      <c r="BL49" s="12"/>
      <c r="BM49" s="12"/>
      <c r="BN49" s="12"/>
      <c r="BO49" s="12"/>
      <c r="BP49" s="12"/>
    </row>
    <row r="50" spans="1:70" s="11" customFormat="1" x14ac:dyDescent="0.25">
      <c r="A50" s="189" t="s">
        <v>190</v>
      </c>
      <c r="B50" s="156"/>
      <c r="C50" s="275"/>
      <c r="D50" s="160"/>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52"/>
      <c r="AJ50" s="352"/>
      <c r="AK50" s="352"/>
      <c r="AL50" s="334"/>
      <c r="AM50" s="334"/>
      <c r="AN50" s="334"/>
      <c r="AO50" s="334"/>
      <c r="AP50" s="334"/>
      <c r="AQ50" s="334"/>
      <c r="AR50" s="330"/>
      <c r="AS50" s="330"/>
      <c r="AT50" s="330"/>
      <c r="AU50" s="330"/>
      <c r="AV50" s="330"/>
      <c r="AW50" s="330"/>
      <c r="AX50" s="12"/>
      <c r="AY50" s="12"/>
      <c r="AZ50" s="12"/>
      <c r="BA50" s="12"/>
      <c r="BB50" s="12"/>
      <c r="BC50" s="12"/>
      <c r="BD50" s="12"/>
      <c r="BE50" s="12"/>
      <c r="BF50" s="12"/>
      <c r="BG50" s="12"/>
      <c r="BH50" s="12"/>
      <c r="BI50" s="12"/>
      <c r="BJ50" s="12"/>
      <c r="BK50" s="12"/>
      <c r="BL50" s="12"/>
      <c r="BM50" s="12"/>
      <c r="BN50" s="12"/>
      <c r="BO50" s="12"/>
      <c r="BP50" s="12"/>
      <c r="BR50" s="2"/>
    </row>
    <row r="51" spans="1:70" s="15" customFormat="1" ht="13.8" x14ac:dyDescent="0.25">
      <c r="A51" s="205"/>
      <c r="B51" s="206" t="s">
        <v>37</v>
      </c>
      <c r="C51" s="253" t="s">
        <v>205</v>
      </c>
      <c r="D51" s="207" t="s">
        <v>193</v>
      </c>
      <c r="E51" s="337" t="s">
        <v>53</v>
      </c>
      <c r="F51" s="337" t="s">
        <v>53</v>
      </c>
      <c r="G51" s="337" t="s">
        <v>53</v>
      </c>
      <c r="H51" s="337" t="s">
        <v>53</v>
      </c>
      <c r="I51" s="337" t="s">
        <v>53</v>
      </c>
      <c r="J51" s="337" t="s">
        <v>53</v>
      </c>
      <c r="K51" s="337" t="s">
        <v>53</v>
      </c>
      <c r="L51" s="337" t="s">
        <v>53</v>
      </c>
      <c r="M51" s="337" t="s">
        <v>53</v>
      </c>
      <c r="N51" s="337" t="s">
        <v>53</v>
      </c>
      <c r="O51" s="337" t="s">
        <v>53</v>
      </c>
      <c r="P51" s="337" t="s">
        <v>53</v>
      </c>
      <c r="Q51" s="337" t="s">
        <v>53</v>
      </c>
      <c r="R51" s="337" t="s">
        <v>53</v>
      </c>
      <c r="S51" s="337" t="s">
        <v>53</v>
      </c>
      <c r="T51" s="337" t="s">
        <v>53</v>
      </c>
      <c r="U51" s="337" t="s">
        <v>53</v>
      </c>
      <c r="V51" s="337" t="s">
        <v>53</v>
      </c>
      <c r="W51" s="337" t="s">
        <v>53</v>
      </c>
      <c r="X51" s="337" t="s">
        <v>53</v>
      </c>
      <c r="Y51" s="337" t="s">
        <v>53</v>
      </c>
      <c r="Z51" s="337" t="s">
        <v>53</v>
      </c>
      <c r="AA51" s="337" t="s">
        <v>53</v>
      </c>
      <c r="AB51" s="337" t="s">
        <v>53</v>
      </c>
      <c r="AC51" s="337" t="s">
        <v>53</v>
      </c>
      <c r="AD51" s="337" t="s">
        <v>53</v>
      </c>
      <c r="AE51" s="337" t="s">
        <v>53</v>
      </c>
      <c r="AF51" s="337" t="s">
        <v>53</v>
      </c>
      <c r="AG51" s="337" t="s">
        <v>53</v>
      </c>
      <c r="AH51" s="337" t="s">
        <v>53</v>
      </c>
      <c r="AI51" s="338" t="s">
        <v>53</v>
      </c>
      <c r="AJ51" s="338" t="s">
        <v>53</v>
      </c>
      <c r="AK51" s="338" t="s">
        <v>53</v>
      </c>
      <c r="AL51" s="332"/>
      <c r="AM51" s="332"/>
      <c r="AN51" s="332"/>
      <c r="AO51" s="332"/>
      <c r="AP51" s="332"/>
      <c r="AQ51" s="332"/>
      <c r="AR51" s="332"/>
      <c r="AS51" s="332"/>
      <c r="AT51" s="332"/>
      <c r="AU51" s="332"/>
      <c r="AV51" s="332"/>
      <c r="AW51" s="332"/>
    </row>
    <row r="52" spans="1:70" ht="39.6" x14ac:dyDescent="0.25">
      <c r="A52" s="189">
        <v>33</v>
      </c>
      <c r="B52" s="202" t="s">
        <v>388</v>
      </c>
      <c r="C52" s="251" t="s">
        <v>269</v>
      </c>
      <c r="D52" s="160" t="s">
        <v>317</v>
      </c>
      <c r="E52" s="331" t="str">
        <f>IF(OR(Sample!B78="yes",Sample!B79="yes"),"y","x")</f>
        <v>x</v>
      </c>
      <c r="F52" s="331" t="str">
        <f>IF(OR(Sample!C78="yes",Sample!C79="yes"),"y","x")</f>
        <v>x</v>
      </c>
      <c r="G52" s="331" t="str">
        <f>IF(OR(Sample!D78="yes",Sample!D79="yes"),"y","x")</f>
        <v>x</v>
      </c>
      <c r="H52" s="331" t="str">
        <f>IF(OR(Sample!E78="yes",Sample!E79="yes"),"y","x")</f>
        <v>x</v>
      </c>
      <c r="I52" s="331" t="str">
        <f>IF(OR(Sample!F78="yes",Sample!F79="yes"),"y","x")</f>
        <v>x</v>
      </c>
      <c r="J52" s="331" t="str">
        <f>IF(OR(Sample!G78="yes",Sample!G79="yes"),"y","x")</f>
        <v>x</v>
      </c>
      <c r="K52" s="331" t="str">
        <f>IF(OR(Sample!H78="yes",Sample!H79="yes"),"y","x")</f>
        <v>x</v>
      </c>
      <c r="L52" s="331" t="str">
        <f>IF(OR(Sample!I78="yes",Sample!I79="yes"),"y","x")</f>
        <v>x</v>
      </c>
      <c r="M52" s="331" t="str">
        <f>IF(OR(Sample!J78="yes",Sample!J79="yes"),"y","x")</f>
        <v>x</v>
      </c>
      <c r="N52" s="331" t="str">
        <f>IF(OR(Sample!K78="yes",Sample!K79="yes"),"y","x")</f>
        <v>x</v>
      </c>
      <c r="O52" s="331" t="str">
        <f>IF(OR(Sample!L78="yes",Sample!L79="yes"),"y","x")</f>
        <v>x</v>
      </c>
      <c r="P52" s="331" t="str">
        <f>IF(OR(Sample!M78="yes",Sample!M79="yes"),"y","x")</f>
        <v>x</v>
      </c>
      <c r="Q52" s="331" t="str">
        <f>IF(OR(Sample!N78="yes",Sample!N79="yes"),"y","x")</f>
        <v>x</v>
      </c>
      <c r="R52" s="331" t="str">
        <f>IF(OR(Sample!O78="yes",Sample!O79="yes"),"y","x")</f>
        <v>x</v>
      </c>
      <c r="S52" s="331" t="str">
        <f>IF(OR(Sample!P78="yes",Sample!P79="yes"),"y","x")</f>
        <v>x</v>
      </c>
      <c r="T52" s="331" t="str">
        <f>IF(OR(Sample!Q78="yes",Sample!Q79="yes"),"y","x")</f>
        <v>x</v>
      </c>
      <c r="U52" s="331" t="str">
        <f>IF(OR(Sample!R78="yes",Sample!R79="yes"),"y","x")</f>
        <v>x</v>
      </c>
      <c r="V52" s="331" t="str">
        <f>IF(OR(Sample!S78="yes",Sample!S79="yes"),"y","x")</f>
        <v>x</v>
      </c>
      <c r="W52" s="331" t="str">
        <f>IF(OR(Sample!T78="yes",Sample!T79="yes"),"y","x")</f>
        <v>x</v>
      </c>
      <c r="X52" s="331" t="str">
        <f>IF(OR(Sample!U78="yes",Sample!U79="yes"),"y","x")</f>
        <v>x</v>
      </c>
      <c r="Y52" s="331" t="str">
        <f>IF(OR(Sample!V78="yes",Sample!V79="yes"),"y","x")</f>
        <v>x</v>
      </c>
      <c r="Z52" s="331" t="str">
        <f>IF(OR(Sample!W78="yes",Sample!W79="yes"),"y","x")</f>
        <v>x</v>
      </c>
      <c r="AA52" s="331" t="str">
        <f>IF(OR(Sample!X78="yes",Sample!X79="yes"),"y","x")</f>
        <v>x</v>
      </c>
      <c r="AB52" s="331" t="str">
        <f>IF(OR(Sample!Y78="yes",Sample!Y79="yes"),"y","x")</f>
        <v>x</v>
      </c>
      <c r="AC52" s="331" t="str">
        <f>IF(OR(Sample!Z78="yes",Sample!Z79="yes"),"y","x")</f>
        <v>x</v>
      </c>
      <c r="AD52" s="331" t="str">
        <f>IF(OR(Sample!AA78="yes",Sample!AA79="yes"),"y","x")</f>
        <v>x</v>
      </c>
      <c r="AE52" s="331" t="str">
        <f>IF(OR(Sample!AB78="yes",Sample!AB79="yes"),"y","x")</f>
        <v>x</v>
      </c>
      <c r="AF52" s="331" t="str">
        <f>IF(OR(Sample!AC78="yes",Sample!AC79="yes"),"y","x")</f>
        <v>x</v>
      </c>
      <c r="AG52" s="331" t="str">
        <f>IF(OR(Sample!AD78="yes",Sample!AD79="yes"),"y","x")</f>
        <v>x</v>
      </c>
      <c r="AH52" s="331" t="str">
        <f>IF(OR(Sample!AE78="yes",Sample!AE79="yes"),"y","x")</f>
        <v>x</v>
      </c>
      <c r="AI52" s="352"/>
      <c r="AJ52" s="352"/>
      <c r="AK52" s="352"/>
      <c r="AL52" s="330"/>
      <c r="AM52" s="330"/>
      <c r="AN52" s="330"/>
      <c r="AO52" s="330"/>
      <c r="AP52" s="330"/>
      <c r="AQ52" s="330"/>
      <c r="AR52" s="330"/>
      <c r="AS52" s="330"/>
      <c r="AT52" s="330"/>
      <c r="AU52" s="330"/>
      <c r="AV52" s="330"/>
      <c r="AW52" s="330"/>
      <c r="AX52" s="12"/>
      <c r="AY52" s="12"/>
      <c r="AZ52" s="12"/>
      <c r="BA52" s="12"/>
      <c r="BB52" s="12"/>
      <c r="BC52" s="12"/>
      <c r="BD52" s="12"/>
      <c r="BE52" s="12"/>
      <c r="BF52" s="12"/>
      <c r="BG52" s="12"/>
      <c r="BH52" s="12"/>
      <c r="BI52" s="12"/>
      <c r="BJ52" s="12"/>
      <c r="BK52" s="12"/>
      <c r="BL52" s="12"/>
      <c r="BM52" s="12"/>
      <c r="BN52" s="12"/>
      <c r="BO52" s="12"/>
      <c r="BP52" s="12"/>
    </row>
    <row r="53" spans="1:70" ht="26.4" x14ac:dyDescent="0.25">
      <c r="A53" s="188">
        <v>34</v>
      </c>
      <c r="B53" s="202" t="s">
        <v>308</v>
      </c>
      <c r="C53" s="160" t="s">
        <v>269</v>
      </c>
      <c r="D53" s="160" t="s">
        <v>345</v>
      </c>
      <c r="E53" s="331" t="str">
        <f>IF(E52= "x","x","")</f>
        <v>x</v>
      </c>
      <c r="F53" s="331" t="str">
        <f t="shared" ref="F53:AH53" si="41">IF(F52= "x","x","")</f>
        <v>x</v>
      </c>
      <c r="G53" s="331" t="str">
        <f t="shared" si="41"/>
        <v>x</v>
      </c>
      <c r="H53" s="331" t="str">
        <f t="shared" si="41"/>
        <v>x</v>
      </c>
      <c r="I53" s="331" t="str">
        <f t="shared" si="41"/>
        <v>x</v>
      </c>
      <c r="J53" s="331" t="str">
        <f t="shared" si="41"/>
        <v>x</v>
      </c>
      <c r="K53" s="331" t="str">
        <f t="shared" si="41"/>
        <v>x</v>
      </c>
      <c r="L53" s="331" t="str">
        <f t="shared" si="41"/>
        <v>x</v>
      </c>
      <c r="M53" s="331" t="str">
        <f t="shared" si="41"/>
        <v>x</v>
      </c>
      <c r="N53" s="331" t="str">
        <f t="shared" si="41"/>
        <v>x</v>
      </c>
      <c r="O53" s="331" t="str">
        <f t="shared" si="41"/>
        <v>x</v>
      </c>
      <c r="P53" s="331" t="str">
        <f t="shared" si="41"/>
        <v>x</v>
      </c>
      <c r="Q53" s="331" t="str">
        <f t="shared" si="41"/>
        <v>x</v>
      </c>
      <c r="R53" s="331" t="str">
        <f t="shared" si="41"/>
        <v>x</v>
      </c>
      <c r="S53" s="331" t="str">
        <f t="shared" si="41"/>
        <v>x</v>
      </c>
      <c r="T53" s="331" t="str">
        <f t="shared" si="41"/>
        <v>x</v>
      </c>
      <c r="U53" s="331" t="str">
        <f t="shared" si="41"/>
        <v>x</v>
      </c>
      <c r="V53" s="331" t="str">
        <f t="shared" si="41"/>
        <v>x</v>
      </c>
      <c r="W53" s="331" t="str">
        <f t="shared" si="41"/>
        <v>x</v>
      </c>
      <c r="X53" s="331" t="str">
        <f t="shared" si="41"/>
        <v>x</v>
      </c>
      <c r="Y53" s="331" t="str">
        <f t="shared" si="41"/>
        <v>x</v>
      </c>
      <c r="Z53" s="331" t="str">
        <f t="shared" si="41"/>
        <v>x</v>
      </c>
      <c r="AA53" s="331" t="str">
        <f t="shared" si="41"/>
        <v>x</v>
      </c>
      <c r="AB53" s="331" t="str">
        <f t="shared" si="41"/>
        <v>x</v>
      </c>
      <c r="AC53" s="331" t="str">
        <f t="shared" si="41"/>
        <v>x</v>
      </c>
      <c r="AD53" s="331" t="str">
        <f t="shared" si="41"/>
        <v>x</v>
      </c>
      <c r="AE53" s="331" t="str">
        <f t="shared" si="41"/>
        <v>x</v>
      </c>
      <c r="AF53" s="331" t="str">
        <f t="shared" si="41"/>
        <v>x</v>
      </c>
      <c r="AG53" s="331" t="str">
        <f t="shared" si="41"/>
        <v>x</v>
      </c>
      <c r="AH53" s="331" t="str">
        <f t="shared" si="41"/>
        <v>x</v>
      </c>
      <c r="AI53" s="352"/>
      <c r="AJ53" s="352"/>
      <c r="AK53" s="352"/>
      <c r="AL53" s="330"/>
      <c r="AM53" s="330"/>
      <c r="AN53" s="330"/>
      <c r="AO53" s="330"/>
      <c r="AP53" s="330"/>
      <c r="AQ53" s="330"/>
      <c r="AR53" s="330"/>
      <c r="AS53" s="330"/>
      <c r="AT53" s="330"/>
      <c r="AU53" s="330"/>
      <c r="AV53" s="330"/>
      <c r="AW53" s="330"/>
      <c r="AX53" s="12"/>
      <c r="AY53" s="12"/>
      <c r="AZ53" s="12"/>
      <c r="BA53" s="12"/>
      <c r="BB53" s="12"/>
      <c r="BC53" s="12"/>
      <c r="BD53" s="12"/>
      <c r="BE53" s="12"/>
      <c r="BF53" s="12"/>
      <c r="BH53" s="2"/>
      <c r="BI53" s="2"/>
      <c r="BJ53" s="2"/>
      <c r="BK53" s="2"/>
      <c r="BL53" s="2"/>
      <c r="BM53" s="2"/>
      <c r="BN53" s="2"/>
      <c r="BO53" s="2"/>
      <c r="BP53" s="2"/>
      <c r="BQ53" s="2"/>
    </row>
    <row r="54" spans="1:70" s="11" customFormat="1" ht="22.8" x14ac:dyDescent="0.25">
      <c r="A54" s="188">
        <v>35</v>
      </c>
      <c r="B54" s="202" t="s">
        <v>114</v>
      </c>
      <c r="C54" s="160" t="s">
        <v>286</v>
      </c>
      <c r="D54" s="160" t="s">
        <v>317</v>
      </c>
      <c r="E54" s="331" t="str">
        <f>IF(E52= "x", "x","")</f>
        <v>x</v>
      </c>
      <c r="F54" s="331" t="str">
        <f t="shared" ref="F54:AH55" si="42">IF(F52= "x", "x","")</f>
        <v>x</v>
      </c>
      <c r="G54" s="331" t="str">
        <f t="shared" si="42"/>
        <v>x</v>
      </c>
      <c r="H54" s="331" t="str">
        <f t="shared" si="42"/>
        <v>x</v>
      </c>
      <c r="I54" s="331" t="str">
        <f t="shared" si="42"/>
        <v>x</v>
      </c>
      <c r="J54" s="331" t="str">
        <f t="shared" si="42"/>
        <v>x</v>
      </c>
      <c r="K54" s="331" t="str">
        <f t="shared" si="42"/>
        <v>x</v>
      </c>
      <c r="L54" s="331" t="str">
        <f t="shared" si="42"/>
        <v>x</v>
      </c>
      <c r="M54" s="331" t="str">
        <f t="shared" si="42"/>
        <v>x</v>
      </c>
      <c r="N54" s="331" t="str">
        <f t="shared" si="42"/>
        <v>x</v>
      </c>
      <c r="O54" s="331" t="str">
        <f t="shared" si="42"/>
        <v>x</v>
      </c>
      <c r="P54" s="331" t="str">
        <f t="shared" si="42"/>
        <v>x</v>
      </c>
      <c r="Q54" s="331" t="str">
        <f t="shared" si="42"/>
        <v>x</v>
      </c>
      <c r="R54" s="331" t="str">
        <f t="shared" si="42"/>
        <v>x</v>
      </c>
      <c r="S54" s="331" t="str">
        <f t="shared" si="42"/>
        <v>x</v>
      </c>
      <c r="T54" s="331" t="str">
        <f t="shared" si="42"/>
        <v>x</v>
      </c>
      <c r="U54" s="331" t="str">
        <f t="shared" si="42"/>
        <v>x</v>
      </c>
      <c r="V54" s="331" t="str">
        <f t="shared" si="42"/>
        <v>x</v>
      </c>
      <c r="W54" s="331" t="str">
        <f t="shared" si="42"/>
        <v>x</v>
      </c>
      <c r="X54" s="331" t="str">
        <f t="shared" si="42"/>
        <v>x</v>
      </c>
      <c r="Y54" s="331" t="str">
        <f t="shared" si="42"/>
        <v>x</v>
      </c>
      <c r="Z54" s="331" t="str">
        <f t="shared" si="42"/>
        <v>x</v>
      </c>
      <c r="AA54" s="331" t="str">
        <f t="shared" si="42"/>
        <v>x</v>
      </c>
      <c r="AB54" s="331" t="str">
        <f t="shared" si="42"/>
        <v>x</v>
      </c>
      <c r="AC54" s="331" t="str">
        <f t="shared" si="42"/>
        <v>x</v>
      </c>
      <c r="AD54" s="331" t="str">
        <f t="shared" si="42"/>
        <v>x</v>
      </c>
      <c r="AE54" s="331" t="str">
        <f t="shared" si="42"/>
        <v>x</v>
      </c>
      <c r="AF54" s="331" t="str">
        <f t="shared" si="42"/>
        <v>x</v>
      </c>
      <c r="AG54" s="331" t="str">
        <f t="shared" si="42"/>
        <v>x</v>
      </c>
      <c r="AH54" s="331" t="str">
        <f t="shared" si="42"/>
        <v>x</v>
      </c>
      <c r="AI54" s="352"/>
      <c r="AJ54" s="352"/>
      <c r="AK54" s="352"/>
      <c r="AL54" s="330"/>
      <c r="AM54" s="330"/>
      <c r="AN54" s="330"/>
      <c r="AO54" s="330"/>
      <c r="AP54" s="330"/>
      <c r="AQ54" s="330"/>
      <c r="AR54" s="330"/>
      <c r="AS54" s="330"/>
      <c r="AT54" s="330"/>
      <c r="AU54" s="330"/>
      <c r="AV54" s="330"/>
      <c r="AW54" s="330"/>
      <c r="AX54" s="12"/>
      <c r="AY54" s="12"/>
      <c r="AZ54" s="12"/>
      <c r="BA54" s="12"/>
      <c r="BB54" s="12"/>
      <c r="BC54" s="12"/>
      <c r="BD54" s="12"/>
      <c r="BE54" s="12"/>
      <c r="BF54" s="12"/>
      <c r="BG54" s="12"/>
      <c r="BH54" s="12"/>
      <c r="BI54" s="12"/>
      <c r="BJ54" s="12"/>
      <c r="BK54" s="12"/>
      <c r="BL54" s="12"/>
      <c r="BM54" s="12"/>
      <c r="BN54" s="12"/>
      <c r="BO54" s="12"/>
      <c r="BP54" s="12"/>
    </row>
    <row r="55" spans="1:70" s="11" customFormat="1" ht="22.8" x14ac:dyDescent="0.25">
      <c r="A55" s="188" t="s">
        <v>290</v>
      </c>
      <c r="B55" s="202" t="s">
        <v>383</v>
      </c>
      <c r="C55" s="160" t="s">
        <v>286</v>
      </c>
      <c r="D55" s="160" t="s">
        <v>317</v>
      </c>
      <c r="E55" s="331" t="str">
        <f>IF(E53= "x", "x","")</f>
        <v>x</v>
      </c>
      <c r="F55" s="331" t="str">
        <f t="shared" si="42"/>
        <v>x</v>
      </c>
      <c r="G55" s="331" t="str">
        <f t="shared" si="42"/>
        <v>x</v>
      </c>
      <c r="H55" s="331" t="str">
        <f t="shared" si="42"/>
        <v>x</v>
      </c>
      <c r="I55" s="331" t="str">
        <f t="shared" si="42"/>
        <v>x</v>
      </c>
      <c r="J55" s="331" t="str">
        <f t="shared" si="42"/>
        <v>x</v>
      </c>
      <c r="K55" s="331" t="str">
        <f t="shared" si="42"/>
        <v>x</v>
      </c>
      <c r="L55" s="331" t="str">
        <f t="shared" si="42"/>
        <v>x</v>
      </c>
      <c r="M55" s="331" t="str">
        <f t="shared" si="42"/>
        <v>x</v>
      </c>
      <c r="N55" s="331" t="str">
        <f t="shared" si="42"/>
        <v>x</v>
      </c>
      <c r="O55" s="331" t="str">
        <f t="shared" si="42"/>
        <v>x</v>
      </c>
      <c r="P55" s="331" t="str">
        <f t="shared" si="42"/>
        <v>x</v>
      </c>
      <c r="Q55" s="331" t="str">
        <f t="shared" si="42"/>
        <v>x</v>
      </c>
      <c r="R55" s="331" t="str">
        <f t="shared" si="42"/>
        <v>x</v>
      </c>
      <c r="S55" s="331" t="str">
        <f t="shared" si="42"/>
        <v>x</v>
      </c>
      <c r="T55" s="331" t="str">
        <f t="shared" si="42"/>
        <v>x</v>
      </c>
      <c r="U55" s="331" t="str">
        <f t="shared" si="42"/>
        <v>x</v>
      </c>
      <c r="V55" s="331" t="str">
        <f t="shared" si="42"/>
        <v>x</v>
      </c>
      <c r="W55" s="331" t="str">
        <f t="shared" si="42"/>
        <v>x</v>
      </c>
      <c r="X55" s="331" t="str">
        <f t="shared" si="42"/>
        <v>x</v>
      </c>
      <c r="Y55" s="331" t="str">
        <f t="shared" si="42"/>
        <v>x</v>
      </c>
      <c r="Z55" s="331" t="str">
        <f t="shared" si="42"/>
        <v>x</v>
      </c>
      <c r="AA55" s="331" t="str">
        <f t="shared" si="42"/>
        <v>x</v>
      </c>
      <c r="AB55" s="331" t="str">
        <f t="shared" si="42"/>
        <v>x</v>
      </c>
      <c r="AC55" s="331" t="str">
        <f t="shared" si="42"/>
        <v>x</v>
      </c>
      <c r="AD55" s="331" t="str">
        <f t="shared" si="42"/>
        <v>x</v>
      </c>
      <c r="AE55" s="331" t="str">
        <f t="shared" si="42"/>
        <v>x</v>
      </c>
      <c r="AF55" s="331" t="str">
        <f t="shared" si="42"/>
        <v>x</v>
      </c>
      <c r="AG55" s="331" t="str">
        <f t="shared" si="42"/>
        <v>x</v>
      </c>
      <c r="AH55" s="331" t="str">
        <f t="shared" si="42"/>
        <v>x</v>
      </c>
      <c r="AI55" s="352"/>
      <c r="AJ55" s="352"/>
      <c r="AK55" s="352"/>
      <c r="AL55" s="330"/>
      <c r="AM55" s="330"/>
      <c r="AN55" s="330"/>
      <c r="AO55" s="330"/>
      <c r="AP55" s="330"/>
      <c r="AQ55" s="330"/>
      <c r="AR55" s="330"/>
      <c r="AS55" s="330"/>
      <c r="AT55" s="330"/>
      <c r="AU55" s="330"/>
      <c r="AV55" s="330"/>
      <c r="AW55" s="330"/>
      <c r="AX55" s="12"/>
      <c r="AY55" s="12"/>
      <c r="AZ55" s="12"/>
      <c r="BA55" s="12"/>
      <c r="BB55" s="12"/>
      <c r="BC55" s="12"/>
      <c r="BD55" s="12"/>
      <c r="BE55" s="12"/>
      <c r="BF55" s="12"/>
      <c r="BG55" s="12"/>
      <c r="BH55" s="12"/>
      <c r="BI55" s="12"/>
      <c r="BJ55" s="12"/>
      <c r="BK55" s="12"/>
      <c r="BL55" s="12"/>
      <c r="BM55" s="12"/>
      <c r="BN55" s="12"/>
      <c r="BO55" s="12"/>
      <c r="BP55" s="12"/>
    </row>
    <row r="56" spans="1:70" ht="26.4" x14ac:dyDescent="0.25">
      <c r="A56" s="187" t="s">
        <v>291</v>
      </c>
      <c r="B56" s="155" t="s">
        <v>261</v>
      </c>
      <c r="C56" s="160" t="s">
        <v>113</v>
      </c>
      <c r="D56" s="160" t="s">
        <v>317</v>
      </c>
      <c r="E56" s="331" t="str">
        <f>IF(E52="x","x",IF(E54="n","u",""))</f>
        <v>x</v>
      </c>
      <c r="F56" s="331" t="str">
        <f t="shared" ref="F56:AH56" si="43">IF(F52="x","x",IF(F54="n","u",""))</f>
        <v>x</v>
      </c>
      <c r="G56" s="331" t="str">
        <f t="shared" si="43"/>
        <v>x</v>
      </c>
      <c r="H56" s="331" t="str">
        <f t="shared" si="43"/>
        <v>x</v>
      </c>
      <c r="I56" s="331" t="str">
        <f t="shared" si="43"/>
        <v>x</v>
      </c>
      <c r="J56" s="331" t="str">
        <f t="shared" si="43"/>
        <v>x</v>
      </c>
      <c r="K56" s="331" t="str">
        <f t="shared" si="43"/>
        <v>x</v>
      </c>
      <c r="L56" s="331" t="str">
        <f t="shared" si="43"/>
        <v>x</v>
      </c>
      <c r="M56" s="331" t="str">
        <f t="shared" si="43"/>
        <v>x</v>
      </c>
      <c r="N56" s="331" t="str">
        <f t="shared" si="43"/>
        <v>x</v>
      </c>
      <c r="O56" s="331" t="str">
        <f t="shared" si="43"/>
        <v>x</v>
      </c>
      <c r="P56" s="331" t="str">
        <f t="shared" si="43"/>
        <v>x</v>
      </c>
      <c r="Q56" s="331" t="str">
        <f t="shared" si="43"/>
        <v>x</v>
      </c>
      <c r="R56" s="331" t="str">
        <f t="shared" si="43"/>
        <v>x</v>
      </c>
      <c r="S56" s="331" t="str">
        <f t="shared" si="43"/>
        <v>x</v>
      </c>
      <c r="T56" s="331" t="str">
        <f t="shared" si="43"/>
        <v>x</v>
      </c>
      <c r="U56" s="331" t="str">
        <f t="shared" si="43"/>
        <v>x</v>
      </c>
      <c r="V56" s="331" t="str">
        <f t="shared" si="43"/>
        <v>x</v>
      </c>
      <c r="W56" s="331" t="str">
        <f t="shared" si="43"/>
        <v>x</v>
      </c>
      <c r="X56" s="331" t="str">
        <f t="shared" si="43"/>
        <v>x</v>
      </c>
      <c r="Y56" s="331" t="str">
        <f t="shared" si="43"/>
        <v>x</v>
      </c>
      <c r="Z56" s="331" t="str">
        <f t="shared" si="43"/>
        <v>x</v>
      </c>
      <c r="AA56" s="331" t="str">
        <f t="shared" si="43"/>
        <v>x</v>
      </c>
      <c r="AB56" s="331" t="str">
        <f t="shared" si="43"/>
        <v>x</v>
      </c>
      <c r="AC56" s="331" t="str">
        <f t="shared" si="43"/>
        <v>x</v>
      </c>
      <c r="AD56" s="331" t="str">
        <f t="shared" si="43"/>
        <v>x</v>
      </c>
      <c r="AE56" s="331" t="str">
        <f t="shared" si="43"/>
        <v>x</v>
      </c>
      <c r="AF56" s="331" t="str">
        <f t="shared" si="43"/>
        <v>x</v>
      </c>
      <c r="AG56" s="331" t="str">
        <f t="shared" si="43"/>
        <v>x</v>
      </c>
      <c r="AH56" s="331" t="str">
        <f t="shared" si="43"/>
        <v>x</v>
      </c>
      <c r="AI56" s="352"/>
      <c r="AJ56" s="352"/>
      <c r="AK56" s="352"/>
      <c r="AL56" s="330"/>
      <c r="AM56" s="330"/>
      <c r="AN56" s="330"/>
      <c r="AO56" s="330"/>
      <c r="AP56" s="330"/>
      <c r="AQ56" s="330"/>
      <c r="AR56" s="330"/>
      <c r="AS56" s="330"/>
      <c r="AT56" s="330"/>
      <c r="AU56" s="330"/>
      <c r="AV56" s="330"/>
      <c r="AW56" s="330"/>
      <c r="AX56" s="12"/>
      <c r="AY56" s="12"/>
      <c r="AZ56" s="12"/>
      <c r="BA56" s="12"/>
      <c r="BB56" s="12"/>
      <c r="BC56" s="12"/>
      <c r="BD56" s="12"/>
      <c r="BE56" s="12"/>
      <c r="BF56" s="12"/>
      <c r="BG56" s="12"/>
      <c r="BH56" s="12"/>
      <c r="BI56" s="12"/>
      <c r="BJ56" s="12"/>
      <c r="BK56" s="12"/>
      <c r="BL56" s="12"/>
      <c r="BM56" s="12"/>
      <c r="BN56" s="12"/>
      <c r="BO56" s="12"/>
      <c r="BP56" s="12"/>
    </row>
    <row r="57" spans="1:70" s="11" customFormat="1" ht="39.6" x14ac:dyDescent="0.25">
      <c r="A57" s="188" t="s">
        <v>292</v>
      </c>
      <c r="B57" s="155" t="s">
        <v>384</v>
      </c>
      <c r="C57" s="160" t="s">
        <v>286</v>
      </c>
      <c r="D57" s="160" t="s">
        <v>317</v>
      </c>
      <c r="E57" s="331" t="str">
        <f>IF(E52="x","x",IF(E54="n","u",""))</f>
        <v>x</v>
      </c>
      <c r="F57" s="331" t="str">
        <f t="shared" ref="F57:AH57" si="44">IF(F52="x","x",IF(F54="n","u",""))</f>
        <v>x</v>
      </c>
      <c r="G57" s="331" t="str">
        <f t="shared" si="44"/>
        <v>x</v>
      </c>
      <c r="H57" s="331" t="str">
        <f t="shared" si="44"/>
        <v>x</v>
      </c>
      <c r="I57" s="331" t="str">
        <f t="shared" si="44"/>
        <v>x</v>
      </c>
      <c r="J57" s="331" t="str">
        <f t="shared" si="44"/>
        <v>x</v>
      </c>
      <c r="K57" s="331" t="str">
        <f t="shared" si="44"/>
        <v>x</v>
      </c>
      <c r="L57" s="331" t="str">
        <f t="shared" si="44"/>
        <v>x</v>
      </c>
      <c r="M57" s="331" t="str">
        <f t="shared" si="44"/>
        <v>x</v>
      </c>
      <c r="N57" s="331" t="str">
        <f t="shared" si="44"/>
        <v>x</v>
      </c>
      <c r="O57" s="331" t="str">
        <f t="shared" si="44"/>
        <v>x</v>
      </c>
      <c r="P57" s="331" t="str">
        <f t="shared" si="44"/>
        <v>x</v>
      </c>
      <c r="Q57" s="331" t="str">
        <f t="shared" si="44"/>
        <v>x</v>
      </c>
      <c r="R57" s="331" t="str">
        <f t="shared" si="44"/>
        <v>x</v>
      </c>
      <c r="S57" s="331" t="str">
        <f t="shared" si="44"/>
        <v>x</v>
      </c>
      <c r="T57" s="331" t="str">
        <f t="shared" si="44"/>
        <v>x</v>
      </c>
      <c r="U57" s="331" t="str">
        <f t="shared" si="44"/>
        <v>x</v>
      </c>
      <c r="V57" s="331" t="str">
        <f t="shared" si="44"/>
        <v>x</v>
      </c>
      <c r="W57" s="331" t="str">
        <f t="shared" si="44"/>
        <v>x</v>
      </c>
      <c r="X57" s="331" t="str">
        <f t="shared" si="44"/>
        <v>x</v>
      </c>
      <c r="Y57" s="331" t="str">
        <f t="shared" si="44"/>
        <v>x</v>
      </c>
      <c r="Z57" s="331" t="str">
        <f t="shared" si="44"/>
        <v>x</v>
      </c>
      <c r="AA57" s="331" t="str">
        <f t="shared" si="44"/>
        <v>x</v>
      </c>
      <c r="AB57" s="331" t="str">
        <f t="shared" si="44"/>
        <v>x</v>
      </c>
      <c r="AC57" s="331" t="str">
        <f t="shared" si="44"/>
        <v>x</v>
      </c>
      <c r="AD57" s="331" t="str">
        <f t="shared" si="44"/>
        <v>x</v>
      </c>
      <c r="AE57" s="331" t="str">
        <f t="shared" si="44"/>
        <v>x</v>
      </c>
      <c r="AF57" s="331" t="str">
        <f t="shared" si="44"/>
        <v>x</v>
      </c>
      <c r="AG57" s="331" t="str">
        <f t="shared" si="44"/>
        <v>x</v>
      </c>
      <c r="AH57" s="331" t="str">
        <f t="shared" si="44"/>
        <v>x</v>
      </c>
      <c r="AI57" s="352"/>
      <c r="AJ57" s="352"/>
      <c r="AK57" s="352"/>
      <c r="AL57" s="330"/>
      <c r="AM57" s="330"/>
      <c r="AN57" s="330"/>
      <c r="AO57" s="330"/>
      <c r="AP57" s="330"/>
      <c r="AQ57" s="330"/>
      <c r="AR57" s="330"/>
      <c r="AS57" s="330"/>
      <c r="AT57" s="330"/>
      <c r="AU57" s="330"/>
      <c r="AV57" s="330"/>
      <c r="AW57" s="330"/>
      <c r="AX57" s="12"/>
      <c r="AY57" s="12"/>
      <c r="AZ57" s="12"/>
      <c r="BA57" s="12"/>
      <c r="BB57" s="12"/>
      <c r="BC57" s="12"/>
      <c r="BD57" s="12"/>
      <c r="BE57" s="12"/>
      <c r="BF57" s="12"/>
      <c r="BG57" s="12"/>
      <c r="BH57" s="12"/>
      <c r="BI57" s="12"/>
      <c r="BJ57" s="12"/>
      <c r="BK57" s="12"/>
      <c r="BL57" s="12"/>
      <c r="BM57" s="12"/>
      <c r="BN57" s="12"/>
      <c r="BO57" s="12"/>
      <c r="BP57" s="12"/>
    </row>
    <row r="58" spans="1:70" ht="26.4" x14ac:dyDescent="0.25">
      <c r="A58" s="188" t="s">
        <v>293</v>
      </c>
      <c r="B58" s="155" t="s">
        <v>262</v>
      </c>
      <c r="C58" s="160" t="s">
        <v>113</v>
      </c>
      <c r="D58" s="160" t="s">
        <v>317</v>
      </c>
      <c r="E58" s="331" t="str">
        <f>IF(E52="x","x",IF(E54="n","u",""))</f>
        <v>x</v>
      </c>
      <c r="F58" s="331" t="str">
        <f t="shared" ref="F58:AH58" si="45">IF(F52="x","x",IF(F54="n","u",""))</f>
        <v>x</v>
      </c>
      <c r="G58" s="331" t="str">
        <f t="shared" si="45"/>
        <v>x</v>
      </c>
      <c r="H58" s="331" t="str">
        <f t="shared" si="45"/>
        <v>x</v>
      </c>
      <c r="I58" s="331" t="str">
        <f t="shared" si="45"/>
        <v>x</v>
      </c>
      <c r="J58" s="331" t="str">
        <f t="shared" si="45"/>
        <v>x</v>
      </c>
      <c r="K58" s="331" t="str">
        <f t="shared" si="45"/>
        <v>x</v>
      </c>
      <c r="L58" s="331" t="str">
        <f t="shared" si="45"/>
        <v>x</v>
      </c>
      <c r="M58" s="331" t="str">
        <f t="shared" si="45"/>
        <v>x</v>
      </c>
      <c r="N58" s="331" t="str">
        <f t="shared" si="45"/>
        <v>x</v>
      </c>
      <c r="O58" s="331" t="str">
        <f t="shared" si="45"/>
        <v>x</v>
      </c>
      <c r="P58" s="331" t="str">
        <f t="shared" si="45"/>
        <v>x</v>
      </c>
      <c r="Q58" s="331" t="str">
        <f t="shared" si="45"/>
        <v>x</v>
      </c>
      <c r="R58" s="331" t="str">
        <f t="shared" si="45"/>
        <v>x</v>
      </c>
      <c r="S58" s="331" t="str">
        <f t="shared" si="45"/>
        <v>x</v>
      </c>
      <c r="T58" s="331" t="str">
        <f t="shared" si="45"/>
        <v>x</v>
      </c>
      <c r="U58" s="331" t="str">
        <f t="shared" si="45"/>
        <v>x</v>
      </c>
      <c r="V58" s="331" t="str">
        <f t="shared" si="45"/>
        <v>x</v>
      </c>
      <c r="W58" s="331" t="str">
        <f t="shared" si="45"/>
        <v>x</v>
      </c>
      <c r="X58" s="331" t="str">
        <f t="shared" si="45"/>
        <v>x</v>
      </c>
      <c r="Y58" s="331" t="str">
        <f t="shared" si="45"/>
        <v>x</v>
      </c>
      <c r="Z58" s="331" t="str">
        <f t="shared" si="45"/>
        <v>x</v>
      </c>
      <c r="AA58" s="331" t="str">
        <f t="shared" si="45"/>
        <v>x</v>
      </c>
      <c r="AB58" s="331" t="str">
        <f t="shared" si="45"/>
        <v>x</v>
      </c>
      <c r="AC58" s="331" t="str">
        <f t="shared" si="45"/>
        <v>x</v>
      </c>
      <c r="AD58" s="331" t="str">
        <f t="shared" si="45"/>
        <v>x</v>
      </c>
      <c r="AE58" s="331" t="str">
        <f t="shared" si="45"/>
        <v>x</v>
      </c>
      <c r="AF58" s="331" t="str">
        <f t="shared" si="45"/>
        <v>x</v>
      </c>
      <c r="AG58" s="331" t="str">
        <f t="shared" si="45"/>
        <v>x</v>
      </c>
      <c r="AH58" s="331" t="str">
        <f t="shared" si="45"/>
        <v>x</v>
      </c>
      <c r="AI58" s="352"/>
      <c r="AJ58" s="352"/>
      <c r="AK58" s="352"/>
      <c r="AL58" s="330"/>
      <c r="AM58" s="330"/>
      <c r="AN58" s="330"/>
      <c r="AO58" s="330"/>
      <c r="AP58" s="330"/>
      <c r="AQ58" s="330"/>
      <c r="AR58" s="330"/>
      <c r="AS58" s="330"/>
      <c r="AT58" s="330"/>
      <c r="AU58" s="330"/>
      <c r="AV58" s="330"/>
      <c r="AW58" s="330"/>
      <c r="AX58" s="12"/>
      <c r="AY58" s="12"/>
      <c r="AZ58" s="12"/>
      <c r="BA58" s="12"/>
      <c r="BB58" s="12"/>
      <c r="BC58" s="12"/>
      <c r="BD58" s="12"/>
      <c r="BE58" s="12"/>
      <c r="BF58" s="12"/>
      <c r="BG58" s="12"/>
      <c r="BH58" s="12"/>
      <c r="BI58" s="12"/>
      <c r="BJ58" s="12"/>
      <c r="BK58" s="12"/>
      <c r="BL58" s="12"/>
      <c r="BM58" s="12"/>
      <c r="BN58" s="12"/>
      <c r="BO58" s="12"/>
      <c r="BP58" s="12"/>
    </row>
    <row r="59" spans="1:70" s="11" customFormat="1" x14ac:dyDescent="0.25">
      <c r="A59" s="276" t="s">
        <v>190</v>
      </c>
      <c r="B59" s="277"/>
      <c r="C59" s="275"/>
      <c r="D59" s="262"/>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52"/>
      <c r="AJ59" s="352"/>
      <c r="AK59" s="352"/>
      <c r="AL59" s="334"/>
      <c r="AM59" s="334"/>
      <c r="AN59" s="334"/>
      <c r="AO59" s="334"/>
      <c r="AP59" s="334"/>
      <c r="AQ59" s="334"/>
      <c r="AR59" s="330"/>
      <c r="AS59" s="330"/>
      <c r="AT59" s="330"/>
      <c r="AU59" s="330"/>
      <c r="AV59" s="330"/>
      <c r="AW59" s="330"/>
      <c r="AX59" s="12"/>
      <c r="AY59" s="12"/>
      <c r="AZ59" s="12"/>
      <c r="BA59" s="12"/>
      <c r="BB59" s="12"/>
      <c r="BC59" s="12"/>
      <c r="BD59" s="12"/>
      <c r="BE59" s="12"/>
      <c r="BF59" s="12"/>
      <c r="BG59" s="12"/>
      <c r="BH59" s="12"/>
      <c r="BI59" s="12"/>
      <c r="BJ59" s="12"/>
      <c r="BK59" s="12"/>
      <c r="BL59" s="12"/>
      <c r="BM59" s="12"/>
      <c r="BN59" s="12"/>
      <c r="BO59" s="12"/>
      <c r="BP59" s="12"/>
      <c r="BR59" s="2"/>
    </row>
    <row r="60" spans="1:70" s="15" customFormat="1" ht="13.8" x14ac:dyDescent="0.25">
      <c r="A60" s="205"/>
      <c r="B60" s="206" t="s">
        <v>30</v>
      </c>
      <c r="C60" s="253" t="s">
        <v>205</v>
      </c>
      <c r="D60" s="207" t="s">
        <v>193</v>
      </c>
      <c r="E60" s="337" t="s">
        <v>53</v>
      </c>
      <c r="F60" s="337" t="s">
        <v>53</v>
      </c>
      <c r="G60" s="337" t="s">
        <v>53</v>
      </c>
      <c r="H60" s="337" t="s">
        <v>53</v>
      </c>
      <c r="I60" s="337" t="s">
        <v>53</v>
      </c>
      <c r="J60" s="337" t="s">
        <v>53</v>
      </c>
      <c r="K60" s="337" t="s">
        <v>53</v>
      </c>
      <c r="L60" s="337" t="s">
        <v>53</v>
      </c>
      <c r="M60" s="337" t="s">
        <v>53</v>
      </c>
      <c r="N60" s="337" t="s">
        <v>53</v>
      </c>
      <c r="O60" s="337" t="s">
        <v>53</v>
      </c>
      <c r="P60" s="337" t="s">
        <v>53</v>
      </c>
      <c r="Q60" s="337" t="s">
        <v>53</v>
      </c>
      <c r="R60" s="337" t="s">
        <v>53</v>
      </c>
      <c r="S60" s="337" t="s">
        <v>53</v>
      </c>
      <c r="T60" s="337" t="s">
        <v>53</v>
      </c>
      <c r="U60" s="337" t="s">
        <v>53</v>
      </c>
      <c r="V60" s="337" t="s">
        <v>53</v>
      </c>
      <c r="W60" s="337" t="s">
        <v>53</v>
      </c>
      <c r="X60" s="337" t="s">
        <v>53</v>
      </c>
      <c r="Y60" s="337" t="s">
        <v>53</v>
      </c>
      <c r="Z60" s="337" t="s">
        <v>53</v>
      </c>
      <c r="AA60" s="337" t="s">
        <v>53</v>
      </c>
      <c r="AB60" s="337" t="s">
        <v>53</v>
      </c>
      <c r="AC60" s="337" t="s">
        <v>53</v>
      </c>
      <c r="AD60" s="337" t="s">
        <v>53</v>
      </c>
      <c r="AE60" s="337" t="s">
        <v>53</v>
      </c>
      <c r="AF60" s="337" t="s">
        <v>53</v>
      </c>
      <c r="AG60" s="337" t="s">
        <v>53</v>
      </c>
      <c r="AH60" s="337" t="s">
        <v>53</v>
      </c>
      <c r="AI60" s="338" t="s">
        <v>53</v>
      </c>
      <c r="AJ60" s="338" t="s">
        <v>53</v>
      </c>
      <c r="AK60" s="338" t="s">
        <v>53</v>
      </c>
      <c r="AL60" s="332"/>
      <c r="AM60" s="332"/>
      <c r="AN60" s="332"/>
      <c r="AO60" s="332"/>
      <c r="AP60" s="332"/>
      <c r="AQ60" s="332"/>
      <c r="AR60" s="332"/>
      <c r="AS60" s="332"/>
      <c r="AT60" s="332"/>
      <c r="AU60" s="332"/>
      <c r="AV60" s="332"/>
      <c r="AW60" s="332"/>
    </row>
    <row r="61" spans="1:70" ht="26.4" x14ac:dyDescent="0.25">
      <c r="A61" s="189" t="s">
        <v>385</v>
      </c>
      <c r="B61" s="155" t="s">
        <v>387</v>
      </c>
      <c r="C61" s="160" t="s">
        <v>287</v>
      </c>
      <c r="D61" s="160" t="s">
        <v>317</v>
      </c>
      <c r="E61" s="339" t="str">
        <f>IF(Sample!B74="yes","y","x")</f>
        <v>x</v>
      </c>
      <c r="F61" s="339" t="str">
        <f>IF(Sample!C74="yes","y","x")</f>
        <v>x</v>
      </c>
      <c r="G61" s="339" t="str">
        <f>IF(Sample!D74="yes","y","x")</f>
        <v>x</v>
      </c>
      <c r="H61" s="339" t="str">
        <f>IF(Sample!E74="yes","y","x")</f>
        <v>x</v>
      </c>
      <c r="I61" s="339" t="str">
        <f>IF(Sample!F74="yes","y","x")</f>
        <v>x</v>
      </c>
      <c r="J61" s="339" t="str">
        <f>IF(Sample!G74="yes","y","x")</f>
        <v>x</v>
      </c>
      <c r="K61" s="339" t="str">
        <f>IF(Sample!H74="yes","y","x")</f>
        <v>x</v>
      </c>
      <c r="L61" s="339" t="str">
        <f>IF(Sample!I74="yes","y","x")</f>
        <v>x</v>
      </c>
      <c r="M61" s="339" t="str">
        <f>IF(Sample!J74="yes","y","x")</f>
        <v>x</v>
      </c>
      <c r="N61" s="339" t="str">
        <f>IF(Sample!K74="yes","y","x")</f>
        <v>x</v>
      </c>
      <c r="O61" s="339" t="str">
        <f>IF(Sample!L74="yes","y","x")</f>
        <v>x</v>
      </c>
      <c r="P61" s="339" t="str">
        <f>IF(Sample!M74="yes","y","x")</f>
        <v>x</v>
      </c>
      <c r="Q61" s="339" t="str">
        <f>IF(Sample!N74="yes","y","x")</f>
        <v>x</v>
      </c>
      <c r="R61" s="339" t="str">
        <f>IF(Sample!O74="yes","y","x")</f>
        <v>x</v>
      </c>
      <c r="S61" s="339" t="str">
        <f>IF(Sample!P74="yes","y","x")</f>
        <v>x</v>
      </c>
      <c r="T61" s="339" t="str">
        <f>IF(Sample!Q74="yes","y","x")</f>
        <v>x</v>
      </c>
      <c r="U61" s="339" t="str">
        <f>IF(Sample!R74="yes","y","x")</f>
        <v>x</v>
      </c>
      <c r="V61" s="339" t="str">
        <f>IF(Sample!S74="yes","y","x")</f>
        <v>x</v>
      </c>
      <c r="W61" s="339" t="str">
        <f>IF(Sample!T74="yes","y","x")</f>
        <v>x</v>
      </c>
      <c r="X61" s="339" t="str">
        <f>IF(Sample!U74="yes","y","x")</f>
        <v>x</v>
      </c>
      <c r="Y61" s="339" t="str">
        <f>IF(Sample!V74="yes","y","x")</f>
        <v>x</v>
      </c>
      <c r="Z61" s="339" t="str">
        <f>IF(Sample!W74="yes","y","x")</f>
        <v>x</v>
      </c>
      <c r="AA61" s="339" t="str">
        <f>IF(Sample!X74="yes","y","x")</f>
        <v>x</v>
      </c>
      <c r="AB61" s="339" t="str">
        <f>IF(Sample!Y74="yes","y","x")</f>
        <v>x</v>
      </c>
      <c r="AC61" s="339" t="str">
        <f>IF(Sample!Z74="yes","y","x")</f>
        <v>x</v>
      </c>
      <c r="AD61" s="339" t="str">
        <f>IF(Sample!AA74="yes","y","x")</f>
        <v>x</v>
      </c>
      <c r="AE61" s="339" t="str">
        <f>IF(Sample!AB74="yes","y","x")</f>
        <v>x</v>
      </c>
      <c r="AF61" s="339" t="str">
        <f>IF(Sample!AC74="yes","y","x")</f>
        <v>x</v>
      </c>
      <c r="AG61" s="339" t="str">
        <f>IF(Sample!AD74="yes","y","x")</f>
        <v>x</v>
      </c>
      <c r="AH61" s="339" t="str">
        <f>IF(Sample!AE74="yes","y","x")</f>
        <v>x</v>
      </c>
      <c r="AI61" s="352"/>
      <c r="AJ61" s="352"/>
      <c r="AK61" s="352"/>
      <c r="AL61" s="330"/>
      <c r="AM61" s="330"/>
      <c r="AN61" s="330"/>
      <c r="AO61" s="330"/>
      <c r="AP61" s="330"/>
      <c r="AQ61" s="330"/>
      <c r="AR61" s="330"/>
      <c r="AS61" s="330"/>
      <c r="AT61" s="330"/>
      <c r="AU61" s="330"/>
      <c r="AV61" s="330"/>
      <c r="AW61" s="330"/>
      <c r="AX61" s="12"/>
      <c r="AY61" s="12"/>
      <c r="AZ61" s="12"/>
      <c r="BA61" s="12"/>
      <c r="BB61" s="12"/>
      <c r="BC61" s="12"/>
      <c r="BD61" s="12"/>
      <c r="BE61" s="12"/>
      <c r="BF61" s="12"/>
      <c r="BG61" s="12"/>
      <c r="BH61" s="12"/>
      <c r="BI61" s="12"/>
      <c r="BJ61" s="12"/>
      <c r="BK61" s="12"/>
      <c r="BL61" s="12"/>
      <c r="BM61" s="12"/>
      <c r="BN61" s="12"/>
      <c r="BO61" s="12"/>
      <c r="BP61" s="12"/>
    </row>
    <row r="62" spans="1:70" ht="26.4" x14ac:dyDescent="0.25">
      <c r="A62" s="188" t="s">
        <v>386</v>
      </c>
      <c r="B62" s="202" t="s">
        <v>115</v>
      </c>
      <c r="C62" s="160" t="s">
        <v>113</v>
      </c>
      <c r="D62" s="160" t="s">
        <v>346</v>
      </c>
      <c r="E62" s="331" t="str">
        <f>IF(E61= "x","x","")</f>
        <v>x</v>
      </c>
      <c r="F62" s="331" t="str">
        <f t="shared" ref="F62:AH62" si="46">IF(F61= "x","x","")</f>
        <v>x</v>
      </c>
      <c r="G62" s="331" t="str">
        <f t="shared" si="46"/>
        <v>x</v>
      </c>
      <c r="H62" s="331" t="str">
        <f t="shared" si="46"/>
        <v>x</v>
      </c>
      <c r="I62" s="331" t="str">
        <f t="shared" si="46"/>
        <v>x</v>
      </c>
      <c r="J62" s="331" t="str">
        <f t="shared" si="46"/>
        <v>x</v>
      </c>
      <c r="K62" s="331" t="str">
        <f t="shared" si="46"/>
        <v>x</v>
      </c>
      <c r="L62" s="331" t="str">
        <f t="shared" si="46"/>
        <v>x</v>
      </c>
      <c r="M62" s="331" t="str">
        <f t="shared" si="46"/>
        <v>x</v>
      </c>
      <c r="N62" s="331" t="str">
        <f t="shared" si="46"/>
        <v>x</v>
      </c>
      <c r="O62" s="331" t="str">
        <f t="shared" si="46"/>
        <v>x</v>
      </c>
      <c r="P62" s="331" t="str">
        <f t="shared" si="46"/>
        <v>x</v>
      </c>
      <c r="Q62" s="331" t="str">
        <f t="shared" si="46"/>
        <v>x</v>
      </c>
      <c r="R62" s="331" t="str">
        <f t="shared" si="46"/>
        <v>x</v>
      </c>
      <c r="S62" s="331" t="str">
        <f t="shared" si="46"/>
        <v>x</v>
      </c>
      <c r="T62" s="331" t="str">
        <f t="shared" si="46"/>
        <v>x</v>
      </c>
      <c r="U62" s="331" t="str">
        <f t="shared" si="46"/>
        <v>x</v>
      </c>
      <c r="V62" s="331" t="str">
        <f t="shared" si="46"/>
        <v>x</v>
      </c>
      <c r="W62" s="331" t="str">
        <f t="shared" si="46"/>
        <v>x</v>
      </c>
      <c r="X62" s="331" t="str">
        <f t="shared" si="46"/>
        <v>x</v>
      </c>
      <c r="Y62" s="331" t="str">
        <f t="shared" si="46"/>
        <v>x</v>
      </c>
      <c r="Z62" s="331" t="str">
        <f t="shared" si="46"/>
        <v>x</v>
      </c>
      <c r="AA62" s="331" t="str">
        <f t="shared" si="46"/>
        <v>x</v>
      </c>
      <c r="AB62" s="331" t="str">
        <f t="shared" si="46"/>
        <v>x</v>
      </c>
      <c r="AC62" s="331" t="str">
        <f t="shared" si="46"/>
        <v>x</v>
      </c>
      <c r="AD62" s="331" t="str">
        <f t="shared" si="46"/>
        <v>x</v>
      </c>
      <c r="AE62" s="331" t="str">
        <f t="shared" si="46"/>
        <v>x</v>
      </c>
      <c r="AF62" s="331" t="str">
        <f t="shared" si="46"/>
        <v>x</v>
      </c>
      <c r="AG62" s="331" t="str">
        <f t="shared" si="46"/>
        <v>x</v>
      </c>
      <c r="AH62" s="331" t="str">
        <f t="shared" si="46"/>
        <v>x</v>
      </c>
      <c r="AI62" s="352"/>
      <c r="AJ62" s="352"/>
      <c r="AK62" s="352"/>
      <c r="AL62" s="334" t="str">
        <f t="shared" ref="AL62:AQ62" si="47">IF(AL61 = "n","x","")</f>
        <v/>
      </c>
      <c r="AM62" s="334" t="str">
        <f t="shared" si="47"/>
        <v/>
      </c>
      <c r="AN62" s="334" t="str">
        <f t="shared" si="47"/>
        <v/>
      </c>
      <c r="AO62" s="334" t="str">
        <f t="shared" si="47"/>
        <v/>
      </c>
      <c r="AP62" s="334" t="str">
        <f t="shared" si="47"/>
        <v/>
      </c>
      <c r="AQ62" s="334" t="str">
        <f t="shared" si="47"/>
        <v/>
      </c>
      <c r="AR62" s="330"/>
      <c r="AS62" s="330"/>
      <c r="AT62" s="330"/>
      <c r="AU62" s="330"/>
      <c r="AV62" s="330"/>
      <c r="AW62" s="330"/>
      <c r="AX62" s="12"/>
      <c r="AY62" s="12"/>
      <c r="AZ62" s="12"/>
      <c r="BA62" s="12"/>
      <c r="BB62" s="12"/>
      <c r="BC62" s="12"/>
      <c r="BD62" s="12"/>
      <c r="BE62" s="12"/>
      <c r="BF62" s="12"/>
      <c r="BG62" s="12"/>
      <c r="BH62" s="12"/>
      <c r="BI62" s="12"/>
      <c r="BJ62" s="12"/>
      <c r="BK62" s="12"/>
      <c r="BL62" s="12"/>
      <c r="BM62" s="12"/>
      <c r="BN62" s="12"/>
      <c r="BO62" s="12"/>
      <c r="BP62" s="12"/>
    </row>
    <row r="63" spans="1:70" s="11" customFormat="1" x14ac:dyDescent="0.25">
      <c r="A63" s="278" t="s">
        <v>198</v>
      </c>
      <c r="B63" s="279"/>
      <c r="C63" s="280"/>
      <c r="D63" s="28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52"/>
      <c r="AJ63" s="352"/>
      <c r="AK63" s="352"/>
      <c r="AL63" s="334"/>
      <c r="AM63" s="334"/>
      <c r="AN63" s="334"/>
      <c r="AO63" s="334"/>
      <c r="AP63" s="334"/>
      <c r="AQ63" s="334"/>
      <c r="AR63" s="330"/>
      <c r="AS63" s="330"/>
      <c r="AT63" s="330"/>
      <c r="AU63" s="330"/>
      <c r="AV63" s="330"/>
      <c r="AW63" s="330"/>
      <c r="AX63" s="12"/>
      <c r="AY63" s="12"/>
      <c r="AZ63" s="12"/>
      <c r="BA63" s="12"/>
      <c r="BB63" s="12"/>
      <c r="BC63" s="12"/>
      <c r="BD63" s="12"/>
      <c r="BE63" s="12"/>
      <c r="BF63" s="12"/>
      <c r="BG63" s="12"/>
      <c r="BH63" s="12"/>
      <c r="BI63" s="12"/>
      <c r="BJ63" s="12"/>
      <c r="BK63" s="12"/>
      <c r="BL63" s="12"/>
      <c r="BM63" s="12"/>
      <c r="BN63" s="12"/>
      <c r="BO63" s="12"/>
      <c r="BP63" s="12"/>
      <c r="BR63" s="2"/>
    </row>
    <row r="64" spans="1:70" s="15" customFormat="1" ht="13.8" x14ac:dyDescent="0.25">
      <c r="A64" s="205"/>
      <c r="B64" s="206" t="s">
        <v>29</v>
      </c>
      <c r="C64" s="253" t="s">
        <v>205</v>
      </c>
      <c r="D64" s="207" t="s">
        <v>193</v>
      </c>
      <c r="E64" s="337" t="s">
        <v>53</v>
      </c>
      <c r="F64" s="337" t="s">
        <v>53</v>
      </c>
      <c r="G64" s="337" t="s">
        <v>53</v>
      </c>
      <c r="H64" s="337" t="s">
        <v>53</v>
      </c>
      <c r="I64" s="337" t="s">
        <v>53</v>
      </c>
      <c r="J64" s="337" t="s">
        <v>53</v>
      </c>
      <c r="K64" s="337" t="s">
        <v>53</v>
      </c>
      <c r="L64" s="337" t="s">
        <v>53</v>
      </c>
      <c r="M64" s="337" t="s">
        <v>53</v>
      </c>
      <c r="N64" s="337" t="s">
        <v>53</v>
      </c>
      <c r="O64" s="337" t="s">
        <v>53</v>
      </c>
      <c r="P64" s="337" t="s">
        <v>53</v>
      </c>
      <c r="Q64" s="337" t="s">
        <v>53</v>
      </c>
      <c r="R64" s="337" t="s">
        <v>53</v>
      </c>
      <c r="S64" s="337" t="s">
        <v>53</v>
      </c>
      <c r="T64" s="337" t="s">
        <v>53</v>
      </c>
      <c r="U64" s="337" t="s">
        <v>53</v>
      </c>
      <c r="V64" s="337" t="s">
        <v>53</v>
      </c>
      <c r="W64" s="337" t="s">
        <v>53</v>
      </c>
      <c r="X64" s="337" t="s">
        <v>53</v>
      </c>
      <c r="Y64" s="337" t="s">
        <v>53</v>
      </c>
      <c r="Z64" s="337" t="s">
        <v>53</v>
      </c>
      <c r="AA64" s="337" t="s">
        <v>53</v>
      </c>
      <c r="AB64" s="337" t="s">
        <v>53</v>
      </c>
      <c r="AC64" s="337" t="s">
        <v>53</v>
      </c>
      <c r="AD64" s="337" t="s">
        <v>53</v>
      </c>
      <c r="AE64" s="337" t="s">
        <v>53</v>
      </c>
      <c r="AF64" s="337" t="s">
        <v>53</v>
      </c>
      <c r="AG64" s="337" t="s">
        <v>53</v>
      </c>
      <c r="AH64" s="337" t="s">
        <v>53</v>
      </c>
      <c r="AI64" s="338" t="s">
        <v>53</v>
      </c>
      <c r="AJ64" s="338" t="s">
        <v>53</v>
      </c>
      <c r="AK64" s="338" t="s">
        <v>53</v>
      </c>
      <c r="AL64" s="332"/>
      <c r="AM64" s="332"/>
      <c r="AN64" s="332"/>
      <c r="AO64" s="332"/>
      <c r="AP64" s="332"/>
      <c r="AQ64" s="332"/>
      <c r="AR64" s="332"/>
      <c r="AS64" s="332"/>
      <c r="AT64" s="332"/>
      <c r="AU64" s="332"/>
      <c r="AV64" s="332"/>
      <c r="AW64" s="332"/>
    </row>
    <row r="65" spans="1:70" ht="26.4" x14ac:dyDescent="0.25">
      <c r="A65" s="189" t="s">
        <v>389</v>
      </c>
      <c r="B65" s="155" t="s">
        <v>202</v>
      </c>
      <c r="C65" s="251" t="s">
        <v>203</v>
      </c>
      <c r="D65" s="160" t="s">
        <v>317</v>
      </c>
      <c r="E65" s="333" t="str">
        <f>IF(OR(Sample!B72="yes",Sample!B73="yes"),"y","x")</f>
        <v>x</v>
      </c>
      <c r="F65" s="333" t="str">
        <f>IF(OR(Sample!C72="yes",Sample!C73="yes"),"y","x")</f>
        <v>x</v>
      </c>
      <c r="G65" s="333" t="str">
        <f>IF(OR(Sample!D72="yes",Sample!D73="yes"),"y","x")</f>
        <v>x</v>
      </c>
      <c r="H65" s="333" t="str">
        <f>IF(OR(Sample!E72="yes",Sample!E73="yes"),"y","x")</f>
        <v>x</v>
      </c>
      <c r="I65" s="333" t="str">
        <f>IF(OR(Sample!F72="yes",Sample!F73="yes"),"y","x")</f>
        <v>x</v>
      </c>
      <c r="J65" s="333" t="str">
        <f>IF(OR(Sample!G72="yes",Sample!G73="yes"),"y","x")</f>
        <v>x</v>
      </c>
      <c r="K65" s="333" t="str">
        <f>IF(OR(Sample!H72="yes",Sample!H73="yes"),"y","x")</f>
        <v>x</v>
      </c>
      <c r="L65" s="333" t="str">
        <f>IF(OR(Sample!I72="yes",Sample!I73="yes"),"y","x")</f>
        <v>x</v>
      </c>
      <c r="M65" s="333" t="str">
        <f>IF(OR(Sample!J72="yes",Sample!J73="yes"),"y","x")</f>
        <v>x</v>
      </c>
      <c r="N65" s="333" t="str">
        <f>IF(OR(Sample!K72="yes",Sample!K73="yes"),"y","x")</f>
        <v>x</v>
      </c>
      <c r="O65" s="333" t="str">
        <f>IF(OR(Sample!L72="yes",Sample!L73="yes"),"y","x")</f>
        <v>x</v>
      </c>
      <c r="P65" s="333" t="str">
        <f>IF(OR(Sample!M72="yes",Sample!M73="yes"),"y","x")</f>
        <v>x</v>
      </c>
      <c r="Q65" s="333" t="str">
        <f>IF(OR(Sample!N72="yes",Sample!N73="yes"),"y","x")</f>
        <v>x</v>
      </c>
      <c r="R65" s="333" t="str">
        <f>IF(OR(Sample!O72="yes",Sample!O73="yes"),"y","x")</f>
        <v>x</v>
      </c>
      <c r="S65" s="333" t="str">
        <f>IF(OR(Sample!P72="yes",Sample!P73="yes"),"y","x")</f>
        <v>x</v>
      </c>
      <c r="T65" s="333" t="str">
        <f>IF(OR(Sample!Q72="yes",Sample!Q73="yes"),"y","x")</f>
        <v>x</v>
      </c>
      <c r="U65" s="333" t="str">
        <f>IF(OR(Sample!R72="yes",Sample!R73="yes"),"y","x")</f>
        <v>x</v>
      </c>
      <c r="V65" s="333" t="str">
        <f>IF(OR(Sample!S72="yes",Sample!S73="yes"),"y","x")</f>
        <v>x</v>
      </c>
      <c r="W65" s="333" t="str">
        <f>IF(OR(Sample!T72="yes",Sample!T73="yes"),"y","x")</f>
        <v>x</v>
      </c>
      <c r="X65" s="333" t="str">
        <f>IF(OR(Sample!U72="yes",Sample!U73="yes"),"y","x")</f>
        <v>x</v>
      </c>
      <c r="Y65" s="333" t="str">
        <f>IF(OR(Sample!V72="yes",Sample!V73="yes"),"y","x")</f>
        <v>x</v>
      </c>
      <c r="Z65" s="333" t="str">
        <f>IF(OR(Sample!W72="yes",Sample!W73="yes"),"y","x")</f>
        <v>x</v>
      </c>
      <c r="AA65" s="333" t="str">
        <f>IF(OR(Sample!X72="yes",Sample!X73="yes"),"y","x")</f>
        <v>x</v>
      </c>
      <c r="AB65" s="333" t="str">
        <f>IF(OR(Sample!Y72="yes",Sample!Y73="yes"),"y","x")</f>
        <v>x</v>
      </c>
      <c r="AC65" s="333" t="str">
        <f>IF(OR(Sample!Z72="yes",Sample!Z73="yes"),"y","x")</f>
        <v>x</v>
      </c>
      <c r="AD65" s="333" t="str">
        <f>IF(OR(Sample!AA72="yes",Sample!AA73="yes"),"y","x")</f>
        <v>x</v>
      </c>
      <c r="AE65" s="333" t="str">
        <f>IF(OR(Sample!AB72="yes",Sample!AB73="yes"),"y","x")</f>
        <v>x</v>
      </c>
      <c r="AF65" s="333" t="str">
        <f>IF(OR(Sample!AC72="yes",Sample!AC73="yes"),"y","x")</f>
        <v>x</v>
      </c>
      <c r="AG65" s="333" t="str">
        <f>IF(OR(Sample!AD72="yes",Sample!AD73="yes"),"y","x")</f>
        <v>x</v>
      </c>
      <c r="AH65" s="333" t="str">
        <f>IF(OR(Sample!AE72="yes",Sample!AE73="yes"),"y","x")</f>
        <v>x</v>
      </c>
      <c r="AI65" s="352"/>
      <c r="AJ65" s="352"/>
      <c r="AK65" s="352"/>
      <c r="AL65" s="330"/>
      <c r="AM65" s="330"/>
      <c r="AN65" s="330"/>
      <c r="AO65" s="330"/>
      <c r="AP65" s="330"/>
      <c r="AQ65" s="330"/>
      <c r="AR65" s="330"/>
      <c r="AS65" s="330"/>
      <c r="AT65" s="330"/>
      <c r="AU65" s="330"/>
      <c r="AV65" s="330"/>
      <c r="AW65" s="330"/>
      <c r="AX65" s="12"/>
      <c r="AY65" s="12"/>
      <c r="AZ65" s="12"/>
      <c r="BA65" s="12"/>
      <c r="BB65" s="12"/>
      <c r="BC65" s="12"/>
      <c r="BD65" s="12"/>
      <c r="BE65" s="12"/>
      <c r="BF65" s="12"/>
      <c r="BG65" s="12"/>
      <c r="BH65" s="12"/>
      <c r="BI65" s="12"/>
      <c r="BJ65" s="12"/>
      <c r="BK65" s="12"/>
      <c r="BL65" s="12"/>
      <c r="BM65" s="12"/>
      <c r="BN65" s="12"/>
      <c r="BO65" s="12"/>
      <c r="BP65" s="12"/>
    </row>
    <row r="66" spans="1:70" ht="34.200000000000003" x14ac:dyDescent="0.25">
      <c r="A66" s="187" t="s">
        <v>390</v>
      </c>
      <c r="B66" s="202" t="s">
        <v>204</v>
      </c>
      <c r="C66" s="251" t="s">
        <v>116</v>
      </c>
      <c r="D66" s="160" t="s">
        <v>347</v>
      </c>
      <c r="E66" s="331" t="str">
        <f>IF(E65= "x","x","")</f>
        <v>x</v>
      </c>
      <c r="F66" s="331" t="str">
        <f t="shared" ref="F66:AH66" si="48">IF(F65= "x","x","")</f>
        <v>x</v>
      </c>
      <c r="G66" s="331" t="str">
        <f t="shared" si="48"/>
        <v>x</v>
      </c>
      <c r="H66" s="331" t="str">
        <f t="shared" si="48"/>
        <v>x</v>
      </c>
      <c r="I66" s="331" t="str">
        <f t="shared" si="48"/>
        <v>x</v>
      </c>
      <c r="J66" s="331" t="str">
        <f t="shared" si="48"/>
        <v>x</v>
      </c>
      <c r="K66" s="331" t="str">
        <f t="shared" si="48"/>
        <v>x</v>
      </c>
      <c r="L66" s="331" t="str">
        <f t="shared" si="48"/>
        <v>x</v>
      </c>
      <c r="M66" s="331" t="str">
        <f t="shared" si="48"/>
        <v>x</v>
      </c>
      <c r="N66" s="331" t="str">
        <f t="shared" si="48"/>
        <v>x</v>
      </c>
      <c r="O66" s="331" t="str">
        <f t="shared" si="48"/>
        <v>x</v>
      </c>
      <c r="P66" s="331" t="str">
        <f t="shared" si="48"/>
        <v>x</v>
      </c>
      <c r="Q66" s="331" t="str">
        <f t="shared" si="48"/>
        <v>x</v>
      </c>
      <c r="R66" s="331" t="str">
        <f t="shared" si="48"/>
        <v>x</v>
      </c>
      <c r="S66" s="331" t="str">
        <f t="shared" si="48"/>
        <v>x</v>
      </c>
      <c r="T66" s="331" t="str">
        <f t="shared" si="48"/>
        <v>x</v>
      </c>
      <c r="U66" s="331" t="str">
        <f t="shared" si="48"/>
        <v>x</v>
      </c>
      <c r="V66" s="331" t="str">
        <f t="shared" si="48"/>
        <v>x</v>
      </c>
      <c r="W66" s="331" t="str">
        <f t="shared" si="48"/>
        <v>x</v>
      </c>
      <c r="X66" s="331" t="str">
        <f t="shared" si="48"/>
        <v>x</v>
      </c>
      <c r="Y66" s="331" t="str">
        <f t="shared" si="48"/>
        <v>x</v>
      </c>
      <c r="Z66" s="331" t="str">
        <f t="shared" si="48"/>
        <v>x</v>
      </c>
      <c r="AA66" s="331" t="str">
        <f t="shared" si="48"/>
        <v>x</v>
      </c>
      <c r="AB66" s="331" t="str">
        <f t="shared" si="48"/>
        <v>x</v>
      </c>
      <c r="AC66" s="331" t="str">
        <f t="shared" si="48"/>
        <v>x</v>
      </c>
      <c r="AD66" s="331" t="str">
        <f t="shared" si="48"/>
        <v>x</v>
      </c>
      <c r="AE66" s="331" t="str">
        <f t="shared" si="48"/>
        <v>x</v>
      </c>
      <c r="AF66" s="331" t="str">
        <f t="shared" si="48"/>
        <v>x</v>
      </c>
      <c r="AG66" s="331" t="str">
        <f t="shared" si="48"/>
        <v>x</v>
      </c>
      <c r="AH66" s="331" t="str">
        <f t="shared" si="48"/>
        <v>x</v>
      </c>
      <c r="AI66" s="352"/>
      <c r="AJ66" s="352"/>
      <c r="AK66" s="352"/>
      <c r="AL66" s="334" t="str">
        <f t="shared" ref="AL66:AQ66" si="49">IF(AL65 = "n","x","")</f>
        <v/>
      </c>
      <c r="AM66" s="334" t="str">
        <f t="shared" si="49"/>
        <v/>
      </c>
      <c r="AN66" s="334" t="str">
        <f t="shared" si="49"/>
        <v/>
      </c>
      <c r="AO66" s="334" t="str">
        <f t="shared" si="49"/>
        <v/>
      </c>
      <c r="AP66" s="334" t="str">
        <f t="shared" si="49"/>
        <v/>
      </c>
      <c r="AQ66" s="334" t="str">
        <f t="shared" si="49"/>
        <v/>
      </c>
      <c r="AR66" s="330"/>
      <c r="AS66" s="330"/>
      <c r="AT66" s="330"/>
      <c r="AU66" s="330"/>
      <c r="AV66" s="330"/>
      <c r="AW66" s="330"/>
      <c r="AX66" s="12"/>
      <c r="AY66" s="12"/>
      <c r="AZ66" s="12"/>
      <c r="BA66" s="12"/>
      <c r="BB66" s="12"/>
      <c r="BC66" s="12"/>
      <c r="BD66" s="12"/>
      <c r="BE66" s="12"/>
      <c r="BF66" s="12"/>
      <c r="BG66" s="12"/>
      <c r="BH66" s="12"/>
      <c r="BI66" s="12"/>
      <c r="BJ66" s="12"/>
      <c r="BK66" s="12"/>
      <c r="BL66" s="12"/>
      <c r="BM66" s="12"/>
      <c r="BN66" s="12"/>
      <c r="BO66" s="12"/>
      <c r="BP66" s="12"/>
    </row>
    <row r="67" spans="1:70" ht="39.6" x14ac:dyDescent="0.25">
      <c r="A67" s="188" t="s">
        <v>391</v>
      </c>
      <c r="B67" s="203" t="s">
        <v>392</v>
      </c>
      <c r="C67" s="251" t="s">
        <v>117</v>
      </c>
      <c r="D67" s="160" t="s">
        <v>348</v>
      </c>
      <c r="E67" s="327" t="str">
        <f>IF(OR(E65= "x", E66="n"), "x","")</f>
        <v>x</v>
      </c>
      <c r="F67" s="327" t="str">
        <f t="shared" ref="F67:AH67" si="50">IF(OR(F65= "x", F66="n"), "x","")</f>
        <v>x</v>
      </c>
      <c r="G67" s="327" t="str">
        <f t="shared" si="50"/>
        <v>x</v>
      </c>
      <c r="H67" s="327" t="str">
        <f t="shared" si="50"/>
        <v>x</v>
      </c>
      <c r="I67" s="327" t="str">
        <f t="shared" si="50"/>
        <v>x</v>
      </c>
      <c r="J67" s="327" t="str">
        <f t="shared" si="50"/>
        <v>x</v>
      </c>
      <c r="K67" s="327" t="str">
        <f t="shared" si="50"/>
        <v>x</v>
      </c>
      <c r="L67" s="327" t="str">
        <f t="shared" si="50"/>
        <v>x</v>
      </c>
      <c r="M67" s="327" t="str">
        <f t="shared" si="50"/>
        <v>x</v>
      </c>
      <c r="N67" s="327" t="str">
        <f t="shared" si="50"/>
        <v>x</v>
      </c>
      <c r="O67" s="327" t="str">
        <f t="shared" si="50"/>
        <v>x</v>
      </c>
      <c r="P67" s="327" t="str">
        <f t="shared" si="50"/>
        <v>x</v>
      </c>
      <c r="Q67" s="327" t="str">
        <f t="shared" si="50"/>
        <v>x</v>
      </c>
      <c r="R67" s="327" t="str">
        <f t="shared" si="50"/>
        <v>x</v>
      </c>
      <c r="S67" s="327" t="str">
        <f t="shared" si="50"/>
        <v>x</v>
      </c>
      <c r="T67" s="327" t="str">
        <f t="shared" si="50"/>
        <v>x</v>
      </c>
      <c r="U67" s="327" t="str">
        <f t="shared" si="50"/>
        <v>x</v>
      </c>
      <c r="V67" s="327" t="str">
        <f t="shared" si="50"/>
        <v>x</v>
      </c>
      <c r="W67" s="327" t="str">
        <f t="shared" si="50"/>
        <v>x</v>
      </c>
      <c r="X67" s="327" t="str">
        <f t="shared" si="50"/>
        <v>x</v>
      </c>
      <c r="Y67" s="327" t="str">
        <f t="shared" si="50"/>
        <v>x</v>
      </c>
      <c r="Z67" s="327" t="str">
        <f t="shared" si="50"/>
        <v>x</v>
      </c>
      <c r="AA67" s="327" t="str">
        <f t="shared" si="50"/>
        <v>x</v>
      </c>
      <c r="AB67" s="327" t="str">
        <f t="shared" si="50"/>
        <v>x</v>
      </c>
      <c r="AC67" s="327" t="str">
        <f t="shared" si="50"/>
        <v>x</v>
      </c>
      <c r="AD67" s="327" t="str">
        <f t="shared" si="50"/>
        <v>x</v>
      </c>
      <c r="AE67" s="327" t="str">
        <f t="shared" si="50"/>
        <v>x</v>
      </c>
      <c r="AF67" s="327" t="str">
        <f t="shared" si="50"/>
        <v>x</v>
      </c>
      <c r="AG67" s="327" t="str">
        <f t="shared" si="50"/>
        <v>x</v>
      </c>
      <c r="AH67" s="327" t="str">
        <f t="shared" si="50"/>
        <v>x</v>
      </c>
      <c r="AI67" s="352"/>
      <c r="AJ67" s="352"/>
      <c r="AK67" s="352"/>
      <c r="AL67" s="334" t="str">
        <f t="shared" ref="AL67" si="51">IF(AL65 = "n","x","")</f>
        <v/>
      </c>
      <c r="AM67" s="330"/>
      <c r="AN67" s="330"/>
      <c r="AO67" s="330"/>
      <c r="AP67" s="330"/>
      <c r="AQ67" s="330"/>
      <c r="AR67" s="330"/>
      <c r="AS67" s="330"/>
      <c r="AT67" s="330"/>
      <c r="AU67" s="330"/>
      <c r="AV67" s="330"/>
      <c r="AW67" s="330"/>
      <c r="AX67" s="12"/>
      <c r="AY67" s="12"/>
      <c r="AZ67" s="12"/>
      <c r="BA67" s="12"/>
      <c r="BB67" s="12"/>
      <c r="BC67" s="12"/>
      <c r="BD67" s="12"/>
      <c r="BE67" s="12"/>
      <c r="BF67" s="12"/>
      <c r="BG67" s="12"/>
      <c r="BH67" s="12"/>
      <c r="BI67" s="12"/>
      <c r="BJ67" s="12"/>
      <c r="BK67" s="12"/>
      <c r="BL67" s="12"/>
      <c r="BM67" s="12"/>
      <c r="BN67" s="12"/>
      <c r="BO67" s="12"/>
      <c r="BP67" s="12"/>
    </row>
    <row r="68" spans="1:70" s="11" customFormat="1" x14ac:dyDescent="0.25">
      <c r="A68" s="190" t="s">
        <v>198</v>
      </c>
      <c r="B68" s="203"/>
      <c r="C68" s="254"/>
      <c r="D68" s="208"/>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52"/>
      <c r="AJ68" s="352"/>
      <c r="AK68" s="352"/>
      <c r="AL68" s="334"/>
      <c r="AM68" s="334"/>
      <c r="AN68" s="334"/>
      <c r="AO68" s="334"/>
      <c r="AP68" s="334"/>
      <c r="AQ68" s="334"/>
      <c r="AR68" s="330"/>
      <c r="AS68" s="330"/>
      <c r="AT68" s="330"/>
      <c r="AU68" s="330"/>
      <c r="AV68" s="330"/>
      <c r="AW68" s="330"/>
      <c r="AX68" s="12"/>
      <c r="AY68" s="12"/>
      <c r="AZ68" s="12"/>
      <c r="BA68" s="12"/>
      <c r="BB68" s="12"/>
      <c r="BC68" s="12"/>
      <c r="BD68" s="12"/>
      <c r="BE68" s="12"/>
      <c r="BF68" s="12"/>
      <c r="BG68" s="12"/>
      <c r="BH68" s="12"/>
      <c r="BI68" s="12"/>
      <c r="BJ68" s="12"/>
      <c r="BK68" s="12"/>
      <c r="BL68" s="12"/>
      <c r="BM68" s="12"/>
      <c r="BN68" s="12"/>
      <c r="BO68" s="12"/>
      <c r="BP68" s="12"/>
      <c r="BR68" s="2"/>
    </row>
    <row r="69" spans="1:70" s="15" customFormat="1" ht="13.8" x14ac:dyDescent="0.25">
      <c r="A69" s="205"/>
      <c r="B69" s="206" t="s">
        <v>48</v>
      </c>
      <c r="C69" s="253" t="s">
        <v>205</v>
      </c>
      <c r="D69" s="207" t="s">
        <v>193</v>
      </c>
      <c r="E69" s="337" t="s">
        <v>53</v>
      </c>
      <c r="F69" s="337" t="s">
        <v>53</v>
      </c>
      <c r="G69" s="337" t="s">
        <v>53</v>
      </c>
      <c r="H69" s="337" t="s">
        <v>53</v>
      </c>
      <c r="I69" s="337" t="s">
        <v>53</v>
      </c>
      <c r="J69" s="337" t="s">
        <v>53</v>
      </c>
      <c r="K69" s="337" t="s">
        <v>53</v>
      </c>
      <c r="L69" s="337" t="s">
        <v>53</v>
      </c>
      <c r="M69" s="337" t="s">
        <v>53</v>
      </c>
      <c r="N69" s="337" t="s">
        <v>53</v>
      </c>
      <c r="O69" s="337" t="s">
        <v>53</v>
      </c>
      <c r="P69" s="337" t="s">
        <v>53</v>
      </c>
      <c r="Q69" s="337" t="s">
        <v>53</v>
      </c>
      <c r="R69" s="337" t="s">
        <v>53</v>
      </c>
      <c r="S69" s="337" t="s">
        <v>53</v>
      </c>
      <c r="T69" s="337" t="s">
        <v>53</v>
      </c>
      <c r="U69" s="337" t="s">
        <v>53</v>
      </c>
      <c r="V69" s="337" t="s">
        <v>53</v>
      </c>
      <c r="W69" s="337" t="s">
        <v>53</v>
      </c>
      <c r="X69" s="337" t="s">
        <v>53</v>
      </c>
      <c r="Y69" s="337" t="s">
        <v>53</v>
      </c>
      <c r="Z69" s="337" t="s">
        <v>53</v>
      </c>
      <c r="AA69" s="337" t="s">
        <v>53</v>
      </c>
      <c r="AB69" s="337" t="s">
        <v>53</v>
      </c>
      <c r="AC69" s="337" t="s">
        <v>53</v>
      </c>
      <c r="AD69" s="337" t="s">
        <v>53</v>
      </c>
      <c r="AE69" s="337" t="s">
        <v>53</v>
      </c>
      <c r="AF69" s="337" t="s">
        <v>53</v>
      </c>
      <c r="AG69" s="337" t="s">
        <v>53</v>
      </c>
      <c r="AH69" s="337" t="s">
        <v>53</v>
      </c>
      <c r="AI69" s="338" t="s">
        <v>53</v>
      </c>
      <c r="AJ69" s="338" t="s">
        <v>53</v>
      </c>
      <c r="AK69" s="338" t="s">
        <v>53</v>
      </c>
      <c r="AL69" s="332"/>
      <c r="AM69" s="332"/>
      <c r="AN69" s="332"/>
      <c r="AO69" s="332"/>
      <c r="AP69" s="332"/>
      <c r="AQ69" s="332"/>
      <c r="AR69" s="332"/>
      <c r="AS69" s="332"/>
      <c r="AT69" s="332"/>
      <c r="AU69" s="332"/>
      <c r="AV69" s="332"/>
      <c r="AW69" s="332"/>
    </row>
    <row r="70" spans="1:70" ht="22.8" x14ac:dyDescent="0.25">
      <c r="A70" s="189" t="s">
        <v>393</v>
      </c>
      <c r="B70" s="155" t="s">
        <v>118</v>
      </c>
      <c r="C70" s="251" t="s">
        <v>119</v>
      </c>
      <c r="D70" s="160" t="s">
        <v>317</v>
      </c>
      <c r="E70" s="331" t="str">
        <f>IF(Sample!B77="yes","y","x")</f>
        <v>x</v>
      </c>
      <c r="F70" s="331" t="str">
        <f>IF(Sample!C77="yes","y","x")</f>
        <v>x</v>
      </c>
      <c r="G70" s="331" t="str">
        <f>IF(Sample!D77="yes","y","x")</f>
        <v>x</v>
      </c>
      <c r="H70" s="331" t="str">
        <f>IF(Sample!E77="yes","y","x")</f>
        <v>x</v>
      </c>
      <c r="I70" s="331" t="str">
        <f>IF(Sample!F77="yes","y","x")</f>
        <v>x</v>
      </c>
      <c r="J70" s="331" t="str">
        <f>IF(Sample!G77="yes","y","x")</f>
        <v>x</v>
      </c>
      <c r="K70" s="331" t="str">
        <f>IF(Sample!H77="yes","y","x")</f>
        <v>x</v>
      </c>
      <c r="L70" s="331" t="str">
        <f>IF(Sample!I77="yes","y","x")</f>
        <v>x</v>
      </c>
      <c r="M70" s="331" t="str">
        <f>IF(Sample!J77="yes","y","x")</f>
        <v>x</v>
      </c>
      <c r="N70" s="331" t="str">
        <f>IF(Sample!K77="yes","y","x")</f>
        <v>x</v>
      </c>
      <c r="O70" s="331" t="str">
        <f>IF(Sample!L77="yes","y","x")</f>
        <v>x</v>
      </c>
      <c r="P70" s="331" t="str">
        <f>IF(Sample!M77="yes","y","x")</f>
        <v>x</v>
      </c>
      <c r="Q70" s="331" t="str">
        <f>IF(Sample!N77="yes","y","x")</f>
        <v>x</v>
      </c>
      <c r="R70" s="331" t="str">
        <f>IF(Sample!O77="yes","y","x")</f>
        <v>x</v>
      </c>
      <c r="S70" s="331" t="str">
        <f>IF(Sample!P77="yes","y","x")</f>
        <v>x</v>
      </c>
      <c r="T70" s="331" t="str">
        <f>IF(Sample!Q77="yes","y","x")</f>
        <v>x</v>
      </c>
      <c r="U70" s="331" t="str">
        <f>IF(Sample!R77="yes","y","x")</f>
        <v>x</v>
      </c>
      <c r="V70" s="331" t="str">
        <f>IF(Sample!S77="yes","y","x")</f>
        <v>x</v>
      </c>
      <c r="W70" s="331" t="str">
        <f>IF(Sample!T77="yes","y","x")</f>
        <v>x</v>
      </c>
      <c r="X70" s="331" t="str">
        <f>IF(Sample!U77="yes","y","x")</f>
        <v>x</v>
      </c>
      <c r="Y70" s="331" t="str">
        <f>IF(Sample!V77="yes","y","x")</f>
        <v>x</v>
      </c>
      <c r="Z70" s="331" t="str">
        <f>IF(Sample!W77="yes","y","x")</f>
        <v>x</v>
      </c>
      <c r="AA70" s="331" t="str">
        <f>IF(Sample!X77="yes","y","x")</f>
        <v>x</v>
      </c>
      <c r="AB70" s="331" t="str">
        <f>IF(Sample!Y77="yes","y","x")</f>
        <v>x</v>
      </c>
      <c r="AC70" s="331" t="str">
        <f>IF(Sample!Z77="yes","y","x")</f>
        <v>x</v>
      </c>
      <c r="AD70" s="331" t="str">
        <f>IF(Sample!AA77="yes","y","x")</f>
        <v>x</v>
      </c>
      <c r="AE70" s="331" t="str">
        <f>IF(Sample!AB77="yes","y","x")</f>
        <v>x</v>
      </c>
      <c r="AF70" s="331" t="str">
        <f>IF(Sample!AC77="yes","y","x")</f>
        <v>x</v>
      </c>
      <c r="AG70" s="331" t="str">
        <f>IF(Sample!AD77="yes","y","x")</f>
        <v>x</v>
      </c>
      <c r="AH70" s="331" t="str">
        <f>IF(Sample!AE77="yes","y","x")</f>
        <v>x</v>
      </c>
      <c r="AI70" s="352"/>
      <c r="AJ70" s="352"/>
      <c r="AK70" s="352"/>
      <c r="AL70" s="334"/>
      <c r="AM70" s="334"/>
      <c r="AN70" s="334"/>
      <c r="AO70" s="334"/>
      <c r="AP70" s="334"/>
      <c r="AQ70" s="334"/>
      <c r="AR70" s="330"/>
      <c r="AS70" s="330"/>
      <c r="AT70" s="330"/>
      <c r="AU70" s="330"/>
      <c r="AV70" s="330"/>
      <c r="AW70" s="330"/>
      <c r="AX70" s="12"/>
      <c r="AY70" s="12"/>
      <c r="AZ70" s="12"/>
      <c r="BA70" s="12"/>
      <c r="BB70" s="12"/>
      <c r="BC70" s="12"/>
      <c r="BD70" s="12"/>
      <c r="BE70" s="12"/>
      <c r="BF70" s="12"/>
      <c r="BG70" s="12"/>
      <c r="BH70" s="12"/>
      <c r="BI70" s="12"/>
      <c r="BJ70" s="12"/>
      <c r="BK70" s="12"/>
      <c r="BL70" s="12"/>
      <c r="BM70" s="12"/>
      <c r="BN70" s="12"/>
      <c r="BO70" s="12"/>
      <c r="BP70" s="12"/>
    </row>
    <row r="71" spans="1:70" ht="27" thickBot="1" x14ac:dyDescent="0.3">
      <c r="A71" s="187" t="s">
        <v>394</v>
      </c>
      <c r="B71" s="155" t="s">
        <v>120</v>
      </c>
      <c r="C71" s="251" t="s">
        <v>119</v>
      </c>
      <c r="D71" s="160" t="s">
        <v>27</v>
      </c>
      <c r="E71" s="331" t="str">
        <f>IF(E70= "x","x","")</f>
        <v>x</v>
      </c>
      <c r="F71" s="331" t="str">
        <f t="shared" ref="F71:AH71" si="52">IF(F70= "x","x","")</f>
        <v>x</v>
      </c>
      <c r="G71" s="331" t="str">
        <f t="shared" si="52"/>
        <v>x</v>
      </c>
      <c r="H71" s="331" t="str">
        <f t="shared" si="52"/>
        <v>x</v>
      </c>
      <c r="I71" s="331" t="str">
        <f t="shared" si="52"/>
        <v>x</v>
      </c>
      <c r="J71" s="331" t="str">
        <f t="shared" si="52"/>
        <v>x</v>
      </c>
      <c r="K71" s="331" t="str">
        <f t="shared" si="52"/>
        <v>x</v>
      </c>
      <c r="L71" s="331" t="str">
        <f t="shared" si="52"/>
        <v>x</v>
      </c>
      <c r="M71" s="331" t="str">
        <f t="shared" si="52"/>
        <v>x</v>
      </c>
      <c r="N71" s="331" t="str">
        <f t="shared" si="52"/>
        <v>x</v>
      </c>
      <c r="O71" s="331" t="str">
        <f t="shared" si="52"/>
        <v>x</v>
      </c>
      <c r="P71" s="331" t="str">
        <f t="shared" si="52"/>
        <v>x</v>
      </c>
      <c r="Q71" s="331" t="str">
        <f t="shared" si="52"/>
        <v>x</v>
      </c>
      <c r="R71" s="331" t="str">
        <f t="shared" si="52"/>
        <v>x</v>
      </c>
      <c r="S71" s="331" t="str">
        <f t="shared" si="52"/>
        <v>x</v>
      </c>
      <c r="T71" s="331" t="str">
        <f t="shared" si="52"/>
        <v>x</v>
      </c>
      <c r="U71" s="331" t="str">
        <f t="shared" si="52"/>
        <v>x</v>
      </c>
      <c r="V71" s="331" t="str">
        <f t="shared" si="52"/>
        <v>x</v>
      </c>
      <c r="W71" s="331" t="str">
        <f t="shared" si="52"/>
        <v>x</v>
      </c>
      <c r="X71" s="331" t="str">
        <f t="shared" si="52"/>
        <v>x</v>
      </c>
      <c r="Y71" s="331" t="str">
        <f t="shared" si="52"/>
        <v>x</v>
      </c>
      <c r="Z71" s="331" t="str">
        <f t="shared" si="52"/>
        <v>x</v>
      </c>
      <c r="AA71" s="331" t="str">
        <f t="shared" si="52"/>
        <v>x</v>
      </c>
      <c r="AB71" s="331" t="str">
        <f t="shared" si="52"/>
        <v>x</v>
      </c>
      <c r="AC71" s="331" t="str">
        <f t="shared" si="52"/>
        <v>x</v>
      </c>
      <c r="AD71" s="331" t="str">
        <f t="shared" si="52"/>
        <v>x</v>
      </c>
      <c r="AE71" s="331" t="str">
        <f t="shared" si="52"/>
        <v>x</v>
      </c>
      <c r="AF71" s="331" t="str">
        <f t="shared" si="52"/>
        <v>x</v>
      </c>
      <c r="AG71" s="331" t="str">
        <f t="shared" si="52"/>
        <v>x</v>
      </c>
      <c r="AH71" s="331" t="str">
        <f t="shared" si="52"/>
        <v>x</v>
      </c>
      <c r="AI71" s="352"/>
      <c r="AJ71" s="352"/>
      <c r="AK71" s="352"/>
      <c r="AL71" s="334"/>
      <c r="AM71" s="334"/>
      <c r="AN71" s="334"/>
      <c r="AO71" s="334"/>
      <c r="AP71" s="334"/>
      <c r="AQ71" s="334"/>
      <c r="AR71" s="334"/>
      <c r="AS71" s="334"/>
      <c r="AT71" s="334"/>
      <c r="AU71" s="334"/>
      <c r="AV71" s="334"/>
      <c r="AW71" s="358"/>
    </row>
    <row r="72" spans="1:70" s="10" customFormat="1" ht="13.8" thickBot="1" x14ac:dyDescent="0.3">
      <c r="B72" s="25"/>
      <c r="C72" s="191"/>
      <c r="D72" s="192" t="s">
        <v>56</v>
      </c>
      <c r="E72" s="344">
        <f>COUNTBLANK(E8:E17)+COUNTBLANK(E20:E22)+COUNTBLANK(E25:E28)+COUNTBLANK(E31:E33)+COUNTBLANK(E36:E41)+COUNTBLANK(E44:E49)+COUNTBLANK(E52:E58)+COUNTBLANK(E61:E62)+COUNTBLANK(E65:E67)+COUNTBLANK(E70:E71)</f>
        <v>0</v>
      </c>
      <c r="F72" s="343">
        <f t="shared" ref="F72:AH72" si="53">COUNTBLANK(F8:F17)+COUNTBLANK(F20:F22)+COUNTBLANK(F25:F28)+COUNTBLANK(F31:F33)+COUNTBLANK(F36:F41)+COUNTBLANK(F44:F49)+COUNTBLANK(F52:F58)+COUNTBLANK(F61:F62)+COUNTBLANK(F65:F67)+COUNTBLANK(F70:F71)</f>
        <v>0</v>
      </c>
      <c r="G72" s="343">
        <f t="shared" si="53"/>
        <v>0</v>
      </c>
      <c r="H72" s="343">
        <f t="shared" si="53"/>
        <v>0</v>
      </c>
      <c r="I72" s="343">
        <f t="shared" si="53"/>
        <v>0</v>
      </c>
      <c r="J72" s="343">
        <f t="shared" si="53"/>
        <v>0</v>
      </c>
      <c r="K72" s="343">
        <f t="shared" si="53"/>
        <v>0</v>
      </c>
      <c r="L72" s="343">
        <f t="shared" si="53"/>
        <v>0</v>
      </c>
      <c r="M72" s="343">
        <f t="shared" si="53"/>
        <v>0</v>
      </c>
      <c r="N72" s="343">
        <f t="shared" si="53"/>
        <v>0</v>
      </c>
      <c r="O72" s="343">
        <f t="shared" si="53"/>
        <v>0</v>
      </c>
      <c r="P72" s="343">
        <f t="shared" si="53"/>
        <v>0</v>
      </c>
      <c r="Q72" s="343">
        <f t="shared" si="53"/>
        <v>0</v>
      </c>
      <c r="R72" s="343">
        <f t="shared" si="53"/>
        <v>0</v>
      </c>
      <c r="S72" s="343">
        <f t="shared" si="53"/>
        <v>0</v>
      </c>
      <c r="T72" s="343">
        <f t="shared" si="53"/>
        <v>0</v>
      </c>
      <c r="U72" s="343">
        <f t="shared" si="53"/>
        <v>0</v>
      </c>
      <c r="V72" s="343">
        <f t="shared" si="53"/>
        <v>0</v>
      </c>
      <c r="W72" s="343">
        <f t="shared" si="53"/>
        <v>0</v>
      </c>
      <c r="X72" s="343">
        <f t="shared" si="53"/>
        <v>0</v>
      </c>
      <c r="Y72" s="343">
        <f t="shared" si="53"/>
        <v>0</v>
      </c>
      <c r="Z72" s="343">
        <f t="shared" si="53"/>
        <v>0</v>
      </c>
      <c r="AA72" s="343">
        <f t="shared" si="53"/>
        <v>0</v>
      </c>
      <c r="AB72" s="343">
        <f t="shared" si="53"/>
        <v>0</v>
      </c>
      <c r="AC72" s="343">
        <f t="shared" si="53"/>
        <v>0</v>
      </c>
      <c r="AD72" s="343">
        <f t="shared" si="53"/>
        <v>0</v>
      </c>
      <c r="AE72" s="343">
        <f t="shared" si="53"/>
        <v>0</v>
      </c>
      <c r="AF72" s="343">
        <f t="shared" si="53"/>
        <v>0</v>
      </c>
      <c r="AG72" s="343">
        <f t="shared" si="53"/>
        <v>0</v>
      </c>
      <c r="AH72" s="343">
        <f t="shared" si="53"/>
        <v>0</v>
      </c>
      <c r="AI72" s="345"/>
      <c r="AJ72" s="334"/>
      <c r="AK72" s="334"/>
      <c r="AL72" s="334"/>
      <c r="AM72" s="334"/>
      <c r="AN72" s="334"/>
      <c r="AO72" s="334"/>
      <c r="AP72" s="334"/>
      <c r="AQ72" s="334"/>
      <c r="AR72" s="334"/>
      <c r="AS72" s="334"/>
      <c r="AT72" s="334"/>
      <c r="AU72" s="334"/>
      <c r="AV72" s="334"/>
      <c r="AW72" s="358"/>
      <c r="AX72" s="11"/>
      <c r="AY72" s="11"/>
      <c r="AZ72" s="11"/>
      <c r="BA72" s="11"/>
      <c r="BB72" s="11"/>
      <c r="BC72" s="11"/>
      <c r="BD72" s="11"/>
      <c r="BE72" s="11"/>
      <c r="BF72" s="11"/>
      <c r="BG72" s="11"/>
      <c r="BH72" s="11"/>
      <c r="BI72" s="11"/>
      <c r="BJ72" s="11"/>
      <c r="BK72" s="11"/>
      <c r="BL72" s="11"/>
      <c r="BM72" s="11"/>
      <c r="BN72" s="11"/>
      <c r="BO72" s="11"/>
      <c r="BP72" s="11"/>
      <c r="BQ72" s="11"/>
    </row>
    <row r="73" spans="1:70" s="10" customFormat="1" x14ac:dyDescent="0.25">
      <c r="A73" s="26"/>
      <c r="B73" s="27" t="s">
        <v>36</v>
      </c>
      <c r="C73" s="193"/>
      <c r="D73" s="194"/>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34"/>
      <c r="AK73" s="334"/>
      <c r="AL73" s="334"/>
      <c r="AM73" s="334"/>
      <c r="AN73" s="334"/>
      <c r="AO73" s="334"/>
      <c r="AP73" s="334"/>
      <c r="AQ73" s="334"/>
      <c r="AR73" s="334"/>
      <c r="AS73" s="334"/>
      <c r="AT73" s="334"/>
      <c r="AU73" s="334"/>
      <c r="AV73" s="334"/>
      <c r="AW73" s="358"/>
      <c r="AX73" s="11"/>
      <c r="AY73" s="11"/>
      <c r="AZ73" s="11"/>
      <c r="BA73" s="11"/>
      <c r="BB73" s="11"/>
      <c r="BC73" s="11"/>
      <c r="BD73" s="11"/>
      <c r="BE73" s="11"/>
      <c r="BF73" s="11"/>
      <c r="BG73" s="11"/>
      <c r="BH73" s="11"/>
      <c r="BI73" s="11"/>
      <c r="BJ73" s="11"/>
      <c r="BK73" s="11"/>
      <c r="BL73" s="11"/>
      <c r="BM73" s="11"/>
      <c r="BN73" s="11"/>
      <c r="BO73" s="11"/>
      <c r="BP73" s="11"/>
      <c r="BQ73" s="11"/>
    </row>
    <row r="74" spans="1:70" x14ac:dyDescent="0.25">
      <c r="A74" s="8" t="s">
        <v>21</v>
      </c>
      <c r="B74" s="24" t="s">
        <v>22</v>
      </c>
      <c r="C74" s="180"/>
      <c r="D74" s="181"/>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34"/>
      <c r="AK74" s="334"/>
      <c r="AL74" s="334"/>
      <c r="AM74" s="334"/>
      <c r="AN74" s="334"/>
      <c r="AO74" s="334"/>
      <c r="AP74" s="334"/>
      <c r="AQ74" s="334"/>
      <c r="AR74" s="334"/>
      <c r="AS74" s="334"/>
      <c r="AT74" s="334"/>
      <c r="AU74" s="334"/>
      <c r="AV74" s="334"/>
      <c r="AW74" s="358"/>
    </row>
    <row r="75" spans="1:70" x14ac:dyDescent="0.25">
      <c r="A75" s="8" t="s">
        <v>23</v>
      </c>
      <c r="B75" s="24" t="s">
        <v>24</v>
      </c>
      <c r="C75" s="180"/>
      <c r="D75" s="181"/>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34"/>
      <c r="AK75" s="334"/>
      <c r="AL75" s="334"/>
      <c r="AM75" s="334"/>
      <c r="AN75" s="334"/>
      <c r="AO75" s="334"/>
      <c r="AP75" s="334"/>
      <c r="AQ75" s="334"/>
      <c r="AR75" s="334"/>
      <c r="AS75" s="334"/>
      <c r="AT75" s="334"/>
      <c r="AU75" s="334"/>
      <c r="AV75" s="334"/>
      <c r="AW75" s="358"/>
    </row>
    <row r="76" spans="1:70" x14ac:dyDescent="0.25">
      <c r="A76" s="55"/>
      <c r="B76" s="52" t="s">
        <v>38</v>
      </c>
      <c r="C76" s="195"/>
      <c r="D76" s="196"/>
      <c r="E76" s="346"/>
      <c r="F76" s="346"/>
      <c r="G76" s="346"/>
      <c r="H76" s="346"/>
      <c r="I76" s="346"/>
      <c r="J76" s="346"/>
      <c r="K76" s="346"/>
      <c r="L76" s="346"/>
      <c r="M76" s="346"/>
      <c r="N76" s="346"/>
      <c r="O76" s="347"/>
      <c r="P76" s="347"/>
      <c r="Q76" s="347"/>
      <c r="R76" s="347"/>
      <c r="S76" s="347"/>
      <c r="T76" s="347"/>
      <c r="U76" s="347"/>
      <c r="V76" s="347"/>
      <c r="W76" s="347"/>
      <c r="X76" s="347"/>
      <c r="Y76" s="347"/>
      <c r="Z76" s="347"/>
      <c r="AA76" s="347"/>
      <c r="AB76" s="347"/>
      <c r="AC76" s="347"/>
      <c r="AD76" s="347"/>
      <c r="AE76" s="347"/>
      <c r="AF76" s="347"/>
      <c r="AG76" s="347"/>
      <c r="AH76" s="347"/>
      <c r="AI76" s="347"/>
      <c r="AJ76" s="330"/>
      <c r="AK76" s="330"/>
      <c r="AL76" s="330"/>
      <c r="AM76" s="330"/>
      <c r="AN76" s="330"/>
      <c r="AO76" s="330"/>
      <c r="AP76" s="330"/>
      <c r="AQ76" s="330"/>
      <c r="AR76" s="330"/>
      <c r="AS76" s="330"/>
      <c r="AT76" s="330"/>
      <c r="AU76" s="330"/>
      <c r="AV76" s="330"/>
      <c r="AW76" s="330"/>
      <c r="AX76" s="12"/>
      <c r="AY76" s="12"/>
      <c r="AZ76" s="12"/>
      <c r="BA76" s="12"/>
      <c r="BB76" s="12"/>
      <c r="BC76" s="12"/>
      <c r="BD76" s="12"/>
      <c r="BE76" s="12"/>
      <c r="BF76" s="12"/>
      <c r="BG76" s="12"/>
      <c r="BH76" s="12"/>
      <c r="BI76" s="12"/>
      <c r="BJ76" s="12"/>
      <c r="BK76" s="12"/>
      <c r="BL76" s="12"/>
      <c r="BM76" s="12"/>
      <c r="BN76" s="12"/>
      <c r="BO76" s="12"/>
      <c r="BP76" s="12"/>
    </row>
    <row r="77" spans="1:70" ht="13.8" thickBot="1" x14ac:dyDescent="0.3">
      <c r="A77" s="58" t="s">
        <v>51</v>
      </c>
      <c r="B77" s="53" t="s">
        <v>55</v>
      </c>
      <c r="C77" s="180"/>
      <c r="D77" s="181"/>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34"/>
      <c r="AK77" s="334"/>
      <c r="AL77" s="334"/>
      <c r="AM77" s="334"/>
      <c r="AN77" s="334"/>
      <c r="AO77" s="334"/>
      <c r="AP77" s="334"/>
      <c r="AQ77" s="334"/>
      <c r="AR77" s="334"/>
      <c r="AS77" s="334"/>
      <c r="AT77" s="334"/>
      <c r="AU77" s="334"/>
      <c r="AV77" s="334"/>
      <c r="AW77" s="358"/>
    </row>
    <row r="78" spans="1:70" ht="51.6" thickBot="1" x14ac:dyDescent="0.3">
      <c r="A78" s="56"/>
      <c r="B78" s="54" t="s">
        <v>462</v>
      </c>
      <c r="C78" s="182" t="s">
        <v>54</v>
      </c>
      <c r="E78" s="346"/>
      <c r="F78" s="346"/>
      <c r="G78" s="346"/>
      <c r="H78" s="346"/>
      <c r="I78" s="346"/>
      <c r="J78" s="346"/>
      <c r="K78" s="346"/>
      <c r="L78" s="346"/>
      <c r="M78" s="346"/>
      <c r="N78" s="346"/>
      <c r="O78" s="347"/>
      <c r="P78" s="347"/>
      <c r="Q78" s="347"/>
      <c r="R78" s="347"/>
      <c r="S78" s="347"/>
      <c r="T78" s="347"/>
      <c r="U78" s="347"/>
      <c r="V78" s="347"/>
      <c r="W78" s="347"/>
      <c r="X78" s="347"/>
      <c r="Y78" s="347"/>
      <c r="Z78" s="347"/>
      <c r="AA78" s="347"/>
      <c r="AB78" s="347"/>
      <c r="AC78" s="347"/>
      <c r="AD78" s="347"/>
      <c r="AE78" s="347"/>
      <c r="AF78" s="347"/>
      <c r="AG78" s="347"/>
      <c r="AH78" s="347"/>
      <c r="AI78" s="347"/>
      <c r="AJ78" s="330"/>
      <c r="AK78" s="330"/>
      <c r="AL78" s="330"/>
      <c r="AM78" s="330"/>
      <c r="AN78" s="330"/>
      <c r="AO78" s="330"/>
      <c r="AP78" s="330"/>
      <c r="AQ78" s="330"/>
      <c r="AR78" s="330"/>
      <c r="AS78" s="330"/>
      <c r="AT78" s="330"/>
      <c r="AU78" s="330"/>
      <c r="AV78" s="330"/>
      <c r="AW78" s="330"/>
      <c r="AX78" s="12"/>
      <c r="AY78" s="12"/>
      <c r="AZ78" s="12"/>
      <c r="BA78" s="12"/>
      <c r="BB78" s="12"/>
      <c r="BC78" s="12"/>
      <c r="BD78" s="12"/>
      <c r="BE78" s="12"/>
      <c r="BF78" s="12"/>
      <c r="BG78" s="12"/>
      <c r="BH78" s="12"/>
      <c r="BI78" s="12"/>
      <c r="BJ78" s="12"/>
      <c r="BK78" s="12"/>
      <c r="BL78" s="12"/>
      <c r="BM78" s="12"/>
      <c r="BN78" s="12"/>
      <c r="BO78" s="12"/>
      <c r="BP78" s="12"/>
    </row>
    <row r="79" spans="1:70" ht="61.8" thickBot="1" x14ac:dyDescent="0.3">
      <c r="A79" s="57"/>
      <c r="B79" s="54" t="s">
        <v>461</v>
      </c>
      <c r="C79" s="182" t="s">
        <v>54</v>
      </c>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row>
    <row r="80" spans="1:70" x14ac:dyDescent="0.25">
      <c r="B80" s="6"/>
      <c r="C80" s="183"/>
    </row>
    <row r="81" spans="2:3" x14ac:dyDescent="0.25">
      <c r="B81" s="6"/>
      <c r="C81" s="183"/>
    </row>
    <row r="82" spans="2:3" x14ac:dyDescent="0.25">
      <c r="B82" s="6"/>
      <c r="C82" s="183"/>
    </row>
    <row r="83" spans="2:3" x14ac:dyDescent="0.25">
      <c r="B83" s="6"/>
      <c r="C83" s="183"/>
    </row>
    <row r="84" spans="2:3" x14ac:dyDescent="0.25">
      <c r="B84" s="6"/>
      <c r="C84" s="183"/>
    </row>
    <row r="85" spans="2:3" x14ac:dyDescent="0.25">
      <c r="B85" s="6"/>
      <c r="C85" s="183"/>
    </row>
    <row r="86" spans="2:3" x14ac:dyDescent="0.25">
      <c r="B86" s="6"/>
      <c r="C86" s="183"/>
    </row>
    <row r="87" spans="2:3" x14ac:dyDescent="0.25">
      <c r="B87" s="6"/>
      <c r="C87" s="183"/>
    </row>
    <row r="88" spans="2:3" x14ac:dyDescent="0.25">
      <c r="B88" s="6"/>
      <c r="C88" s="183"/>
    </row>
    <row r="89" spans="2:3" x14ac:dyDescent="0.25">
      <c r="B89" s="6"/>
      <c r="C89" s="183"/>
    </row>
    <row r="90" spans="2:3" x14ac:dyDescent="0.25">
      <c r="B90" s="6"/>
      <c r="C90" s="183"/>
    </row>
    <row r="91" spans="2:3" x14ac:dyDescent="0.25">
      <c r="B91" s="6"/>
      <c r="C91" s="183"/>
    </row>
    <row r="92" spans="2:3" x14ac:dyDescent="0.25">
      <c r="B92" s="6"/>
      <c r="C92" s="183"/>
    </row>
    <row r="93" spans="2:3" x14ac:dyDescent="0.25">
      <c r="B93" s="6"/>
      <c r="C93" s="183"/>
    </row>
    <row r="94" spans="2:3" x14ac:dyDescent="0.25">
      <c r="B94" s="6"/>
      <c r="C94" s="183"/>
    </row>
    <row r="95" spans="2:3" x14ac:dyDescent="0.25">
      <c r="B95" s="6"/>
      <c r="C95" s="183"/>
    </row>
    <row r="96" spans="2:3" x14ac:dyDescent="0.25">
      <c r="B96" s="6"/>
      <c r="C96" s="183"/>
    </row>
    <row r="97" spans="2:3" x14ac:dyDescent="0.25">
      <c r="B97" s="6"/>
      <c r="C97" s="183"/>
    </row>
    <row r="98" spans="2:3" x14ac:dyDescent="0.25">
      <c r="B98" s="6"/>
      <c r="C98" s="183"/>
    </row>
    <row r="99" spans="2:3" x14ac:dyDescent="0.25">
      <c r="B99" s="6"/>
      <c r="C99" s="183"/>
    </row>
    <row r="100" spans="2:3" x14ac:dyDescent="0.25">
      <c r="B100" s="6"/>
      <c r="C100" s="183"/>
    </row>
    <row r="101" spans="2:3" x14ac:dyDescent="0.25">
      <c r="B101" s="6"/>
      <c r="C101" s="183"/>
    </row>
    <row r="102" spans="2:3" x14ac:dyDescent="0.25">
      <c r="B102" s="6"/>
      <c r="C102" s="183"/>
    </row>
    <row r="103" spans="2:3" x14ac:dyDescent="0.25">
      <c r="B103" s="6"/>
      <c r="C103" s="183"/>
    </row>
    <row r="104" spans="2:3" x14ac:dyDescent="0.25">
      <c r="B104" s="6"/>
      <c r="C104" s="183"/>
    </row>
    <row r="105" spans="2:3" x14ac:dyDescent="0.25">
      <c r="B105" s="6"/>
      <c r="C105" s="183"/>
    </row>
    <row r="106" spans="2:3" x14ac:dyDescent="0.25">
      <c r="B106" s="6"/>
      <c r="C106" s="183"/>
    </row>
    <row r="107" spans="2:3" x14ac:dyDescent="0.25">
      <c r="B107" s="6"/>
      <c r="C107" s="183"/>
    </row>
    <row r="108" spans="2:3" x14ac:dyDescent="0.25">
      <c r="B108" s="6"/>
      <c r="C108" s="183"/>
    </row>
    <row r="109" spans="2:3" x14ac:dyDescent="0.25">
      <c r="B109" s="6"/>
      <c r="C109" s="183"/>
    </row>
    <row r="110" spans="2:3" x14ac:dyDescent="0.25">
      <c r="B110" s="6"/>
      <c r="C110" s="183"/>
    </row>
    <row r="111" spans="2:3" x14ac:dyDescent="0.25">
      <c r="B111" s="6"/>
      <c r="C111" s="183"/>
    </row>
    <row r="112" spans="2:3" x14ac:dyDescent="0.25">
      <c r="B112" s="6"/>
      <c r="C112" s="183"/>
    </row>
    <row r="113" spans="2:3" x14ac:dyDescent="0.25">
      <c r="B113" s="6"/>
      <c r="C113" s="183"/>
    </row>
    <row r="114" spans="2:3" x14ac:dyDescent="0.25">
      <c r="B114" s="6"/>
      <c r="C114" s="183"/>
    </row>
    <row r="115" spans="2:3" x14ac:dyDescent="0.25">
      <c r="B115" s="6"/>
      <c r="C115" s="183"/>
    </row>
    <row r="116" spans="2:3" x14ac:dyDescent="0.25">
      <c r="B116" s="6"/>
      <c r="C116" s="183"/>
    </row>
    <row r="117" spans="2:3" x14ac:dyDescent="0.25">
      <c r="B117" s="6"/>
      <c r="C117" s="183"/>
    </row>
    <row r="118" spans="2:3" x14ac:dyDescent="0.25">
      <c r="B118" s="6"/>
      <c r="C118" s="183"/>
    </row>
    <row r="119" spans="2:3" x14ac:dyDescent="0.25">
      <c r="B119" s="6"/>
      <c r="C119" s="183"/>
    </row>
    <row r="120" spans="2:3" x14ac:dyDescent="0.25">
      <c r="B120" s="6"/>
      <c r="C120" s="183"/>
    </row>
    <row r="121" spans="2:3" x14ac:dyDescent="0.25">
      <c r="B121" s="6"/>
      <c r="C121" s="183"/>
    </row>
    <row r="122" spans="2:3" x14ac:dyDescent="0.25">
      <c r="B122" s="6"/>
      <c r="C122" s="183"/>
    </row>
    <row r="123" spans="2:3" x14ac:dyDescent="0.25">
      <c r="B123" s="6"/>
      <c r="C123" s="183"/>
    </row>
    <row r="124" spans="2:3" x14ac:dyDescent="0.25">
      <c r="B124" s="6"/>
      <c r="C124" s="183"/>
    </row>
    <row r="125" spans="2:3" x14ac:dyDescent="0.25">
      <c r="B125" s="6"/>
      <c r="C125" s="183"/>
    </row>
    <row r="126" spans="2:3" x14ac:dyDescent="0.25">
      <c r="B126" s="6"/>
      <c r="C126" s="183"/>
    </row>
    <row r="127" spans="2:3" x14ac:dyDescent="0.25">
      <c r="B127" s="6"/>
      <c r="C127" s="183"/>
    </row>
    <row r="128" spans="2:3" x14ac:dyDescent="0.25">
      <c r="B128" s="6"/>
      <c r="C128" s="183"/>
    </row>
  </sheetData>
  <sheetProtection algorithmName="SHA-512" hashValue="bRQuS/ohskniTVaLz7dyCjCA7isRH6fvFUxzkKXUZ5zix9kFxu6QJujVF5CyVsk7MzZ/g6OHTtdn4j3PjS7iUQ==" saltValue="hpalRIgnKcCAEpCZHQQtoA==" spinCount="100000" sheet="1" objects="1" scenarios="1"/>
  <scenarios current="0">
    <scenario name="9" locked="1" count="1" user="Meredith Wright" comment="Created by Meredith Wright on 7/22/2015">
      <inputCells r="B28" val="Was case management (code 128/129) conducted? "/>
    </scenario>
  </scenarios>
  <mergeCells count="6">
    <mergeCell ref="A6:B6"/>
    <mergeCell ref="A1:D1"/>
    <mergeCell ref="A2:B2"/>
    <mergeCell ref="A3:B3"/>
    <mergeCell ref="A4:B4"/>
    <mergeCell ref="A5:B5"/>
  </mergeCells>
  <conditionalFormatting sqref="E13:AH16 E26:AH26 E33:AH33 E67:AH67 E62:AH62 E48:AH48 E46:AH46 E54:AH54 E57:AH58 E38:AH41">
    <cfRule type="cellIs" dxfId="51" priority="145" operator="equal">
      <formula>"n"</formula>
    </cfRule>
  </conditionalFormatting>
  <conditionalFormatting sqref="AI8:AK54 AI56:AK71">
    <cfRule type="containsBlanks" dxfId="50" priority="41">
      <formula>LEN(TRIM(AI8))=0</formula>
    </cfRule>
  </conditionalFormatting>
  <conditionalFormatting sqref="E56:AH71 E8:AH54">
    <cfRule type="cellIs" dxfId="49" priority="38" operator="equal">
      <formula>"x"</formula>
    </cfRule>
  </conditionalFormatting>
  <conditionalFormatting sqref="E53:AH53">
    <cfRule type="cellIs" dxfId="48" priority="37" operator="equal">
      <formula>"n"</formula>
    </cfRule>
  </conditionalFormatting>
  <conditionalFormatting sqref="E9:AH9">
    <cfRule type="cellIs" dxfId="47" priority="32" operator="equal">
      <formula>"x"</formula>
    </cfRule>
  </conditionalFormatting>
  <conditionalFormatting sqref="E9:AH9">
    <cfRule type="cellIs" dxfId="46" priority="31" operator="equal">
      <formula>"n"</formula>
    </cfRule>
  </conditionalFormatting>
  <conditionalFormatting sqref="E10:AH12">
    <cfRule type="cellIs" dxfId="45" priority="30" operator="equal">
      <formula>"x"</formula>
    </cfRule>
  </conditionalFormatting>
  <conditionalFormatting sqref="E10:AH12">
    <cfRule type="cellIs" dxfId="44" priority="29" operator="equal">
      <formula>"n"</formula>
    </cfRule>
  </conditionalFormatting>
  <conditionalFormatting sqref="E17:AH17">
    <cfRule type="cellIs" dxfId="43" priority="28" operator="equal">
      <formula>"x"</formula>
    </cfRule>
  </conditionalFormatting>
  <conditionalFormatting sqref="E17:AH17">
    <cfRule type="cellIs" dxfId="42" priority="27" operator="equal">
      <formula>"n"</formula>
    </cfRule>
  </conditionalFormatting>
  <conditionalFormatting sqref="E21:AH22">
    <cfRule type="cellIs" dxfId="41" priority="26" operator="equal">
      <formula>"x"</formula>
    </cfRule>
  </conditionalFormatting>
  <conditionalFormatting sqref="E21:AH22">
    <cfRule type="cellIs" dxfId="40" priority="25" operator="equal">
      <formula>"n"</formula>
    </cfRule>
  </conditionalFormatting>
  <conditionalFormatting sqref="E27:AH27">
    <cfRule type="cellIs" dxfId="39" priority="24" operator="equal">
      <formula>"x"</formula>
    </cfRule>
  </conditionalFormatting>
  <conditionalFormatting sqref="E27:AH27">
    <cfRule type="cellIs" dxfId="38" priority="23" operator="equal">
      <formula>"n"</formula>
    </cfRule>
  </conditionalFormatting>
  <conditionalFormatting sqref="E32:AH32">
    <cfRule type="cellIs" dxfId="37" priority="22" operator="equal">
      <formula>"x"</formula>
    </cfRule>
  </conditionalFormatting>
  <conditionalFormatting sqref="E32:AH32">
    <cfRule type="cellIs" dxfId="36" priority="21" operator="equal">
      <formula>"n"</formula>
    </cfRule>
  </conditionalFormatting>
  <conditionalFormatting sqref="E37:AH37">
    <cfRule type="cellIs" dxfId="35" priority="20" operator="equal">
      <formula>"x"</formula>
    </cfRule>
  </conditionalFormatting>
  <conditionalFormatting sqref="E37:AH37">
    <cfRule type="cellIs" dxfId="34" priority="19" operator="equal">
      <formula>"n"</formula>
    </cfRule>
  </conditionalFormatting>
  <conditionalFormatting sqref="E47:AH47">
    <cfRule type="cellIs" dxfId="33" priority="18" operator="equal">
      <formula>"x"</formula>
    </cfRule>
  </conditionalFormatting>
  <conditionalFormatting sqref="E47:AH47">
    <cfRule type="cellIs" dxfId="32" priority="17" operator="equal">
      <formula>"n"</formula>
    </cfRule>
  </conditionalFormatting>
  <conditionalFormatting sqref="E49:AH49">
    <cfRule type="cellIs" dxfId="31" priority="16" operator="equal">
      <formula>"x"</formula>
    </cfRule>
  </conditionalFormatting>
  <conditionalFormatting sqref="E49:AH49">
    <cfRule type="cellIs" dxfId="30" priority="15" operator="equal">
      <formula>"n"</formula>
    </cfRule>
  </conditionalFormatting>
  <conditionalFormatting sqref="E56:AH56">
    <cfRule type="cellIs" dxfId="29" priority="14" operator="equal">
      <formula>"x"</formula>
    </cfRule>
  </conditionalFormatting>
  <conditionalFormatting sqref="E56:AH56">
    <cfRule type="cellIs" dxfId="28" priority="13" operator="equal">
      <formula>"n"</formula>
    </cfRule>
  </conditionalFormatting>
  <conditionalFormatting sqref="E66:AH66">
    <cfRule type="cellIs" dxfId="27" priority="12" operator="equal">
      <formula>"x"</formula>
    </cfRule>
  </conditionalFormatting>
  <conditionalFormatting sqref="E66:AH66">
    <cfRule type="cellIs" dxfId="26" priority="11" operator="equal">
      <formula>"n"</formula>
    </cfRule>
  </conditionalFormatting>
  <conditionalFormatting sqref="E71:AH71">
    <cfRule type="cellIs" dxfId="25" priority="10" operator="equal">
      <formula>"x"</formula>
    </cfRule>
  </conditionalFormatting>
  <conditionalFormatting sqref="E71:AH71">
    <cfRule type="cellIs" dxfId="24" priority="9" operator="equal">
      <formula>"n"</formula>
    </cfRule>
  </conditionalFormatting>
  <conditionalFormatting sqref="E36:AH36">
    <cfRule type="cellIs" dxfId="23" priority="8" operator="equal">
      <formula>"x"</formula>
    </cfRule>
  </conditionalFormatting>
  <conditionalFormatting sqref="E36:AH36 E31:AH31">
    <cfRule type="cellIs" dxfId="22" priority="7" operator="equal">
      <formula>"n"</formula>
    </cfRule>
  </conditionalFormatting>
  <conditionalFormatting sqref="E11:AH11">
    <cfRule type="cellIs" dxfId="21" priority="6" operator="equal">
      <formula>"x"</formula>
    </cfRule>
  </conditionalFormatting>
  <conditionalFormatting sqref="E11:AH11">
    <cfRule type="cellIs" dxfId="20" priority="5" operator="equal">
      <formula>"n"</formula>
    </cfRule>
  </conditionalFormatting>
  <conditionalFormatting sqref="E12:AH12">
    <cfRule type="cellIs" dxfId="19" priority="4" operator="equal">
      <formula>"n"</formula>
    </cfRule>
  </conditionalFormatting>
  <conditionalFormatting sqref="E55:AH55">
    <cfRule type="cellIs" dxfId="18" priority="3" operator="equal">
      <formula>"n"</formula>
    </cfRule>
  </conditionalFormatting>
  <conditionalFormatting sqref="AI55:AK55">
    <cfRule type="containsBlanks" dxfId="17" priority="2">
      <formula>LEN(TRIM(AI55))=0</formula>
    </cfRule>
  </conditionalFormatting>
  <conditionalFormatting sqref="E55:AH55">
    <cfRule type="cellIs" dxfId="16" priority="1" operator="equal">
      <formula>"x"</formula>
    </cfRule>
  </conditionalFormatting>
  <dataValidations xWindow="80" yWindow="517" count="3">
    <dataValidation type="list" allowBlank="1" showInputMessage="1" showErrorMessage="1" sqref="E66:AH67 E12:AH17 E46:AH48 E62:AH62 E26:AH27 E36:AH41 E21:AH22 E71:AH71 E10:AH10 E53:AH55">
      <formula1>QAA</formula1>
    </dataValidation>
    <dataValidation type="list" allowBlank="1" showInputMessage="1" showErrorMessage="1" sqref="E28:AH28 E61:AH61 E65:AH65 E8:AH8">
      <formula1>QAB</formula1>
    </dataValidation>
    <dataValidation type="list" allowBlank="1" showInputMessage="1" showErrorMessage="1" sqref="A3:B3">
      <formula1>RWBs</formula1>
    </dataValidation>
  </dataValidations>
  <pageMargins left="0" right="0" top="0" bottom="0" header="0" footer="0"/>
  <pageSetup fitToHeight="0" orientation="portrait" r:id="rId1"/>
  <headerFooter>
    <oddHeader>&amp;CWagner-Peyser Programmatic Review Tool 2014-2015
Job Seekers</oddHeader>
  </headerFooter>
  <drawing r:id="rId2"/>
  <extLst>
    <ext xmlns:x14="http://schemas.microsoft.com/office/spreadsheetml/2009/9/main" uri="{78C0D931-6437-407d-A8EE-F0AAD7539E65}">
      <x14:conditionalFormattings>
        <x14:conditionalFormatting xmlns:xm="http://schemas.microsoft.com/office/excel/2006/main">
          <x14:cfRule type="containsBlanks" priority="36" id="{EC5149F4-F89E-4593-A956-0D11851C79B7}">
            <xm:f>LEN(TRIM('Job Orders'!Y50))=0</xm:f>
            <x14:dxf>
              <fill>
                <patternFill>
                  <bgColor theme="0" tint="-0.14996795556505021"/>
                </patternFill>
              </fill>
            </x14:dxf>
          </x14:cfRule>
          <xm:sqref>Y53:AA53</xm:sqref>
        </x14:conditionalFormatting>
      </x14:conditionalFormattings>
    </ext>
    <ext xmlns:x14="http://schemas.microsoft.com/office/spreadsheetml/2009/9/main" uri="{CCE6A557-97BC-4b89-ADB6-D9C93CAAB3DF}">
      <x14:dataValidations xmlns:xm="http://schemas.microsoft.com/office/excel/2006/main" xWindow="80" yWindow="517" count="5">
        <x14:dataValidation type="list" allowBlank="1" showInputMessage="1" showErrorMessage="1">
          <x14:formula1>
            <xm:f>Sheet1!$B$1:$B$5</xm:f>
          </x14:formula1>
          <xm:sqref>C5 A5</xm:sqref>
        </x14:dataValidation>
        <x14:dataValidation type="list" allowBlank="1" showInputMessage="1" showErrorMessage="1">
          <x14:formula1>
            <xm:f>Sheet1!$A$1:$A$25</xm:f>
          </x14:formula1>
          <xm:sqref>C3</xm:sqref>
        </x14:dataValidation>
        <x14:dataValidation type="list" allowBlank="1" showInputMessage="1" showErrorMessage="1">
          <x14:formula1>
            <xm:f>Sheet1!$D$1:$D$4</xm:f>
          </x14:formula1>
          <xm:sqref>E31:AH33</xm:sqref>
        </x14:dataValidation>
        <x14:dataValidation type="list" allowBlank="1" showInputMessage="1" showErrorMessage="1">
          <x14:formula1>
            <xm:f>Sheet1!$D$1:$D$3</xm:f>
          </x14:formula1>
          <xm:sqref>E28:AH28 E44:AH44 E52:AH52</xm:sqref>
        </x14:dataValidation>
        <x14:dataValidation type="list" allowBlank="1" showInputMessage="1" showErrorMessage="1">
          <x14:formula1>
            <xm:f>Sheet1!$D$1:$D$5</xm:f>
          </x14:formula1>
          <xm:sqref>E9:AH9 E56:AH58 E11:AH11 E49:AH49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fitToPage="1"/>
  </sheetPr>
  <dimension ref="A1:BQ115"/>
  <sheetViews>
    <sheetView showGridLines="0" zoomScaleNormal="100" workbookViewId="0">
      <selection activeCell="A8" sqref="A8:D66"/>
    </sheetView>
  </sheetViews>
  <sheetFormatPr defaultColWidth="9.21875" defaultRowHeight="13.2" x14ac:dyDescent="0.25"/>
  <cols>
    <col min="1" max="1" width="6.5546875" style="19" customWidth="1"/>
    <col min="2" max="2" width="53.44140625" style="5" customWidth="1"/>
    <col min="3" max="3" width="30.44140625" style="2" customWidth="1"/>
    <col min="4" max="4" width="25.44140625" style="2" customWidth="1"/>
    <col min="5" max="24" width="9.77734375" style="35" customWidth="1"/>
    <col min="25" max="25" width="40.44140625" style="38" customWidth="1"/>
    <col min="26" max="26" width="34.77734375" style="11" customWidth="1"/>
    <col min="27" max="27" width="39.21875" style="11" customWidth="1"/>
    <col min="28" max="59" width="9.21875" style="11"/>
    <col min="60" max="16384" width="9.21875" style="2"/>
  </cols>
  <sheetData>
    <row r="1" spans="1:60" ht="36.75" customHeight="1" thickBot="1" x14ac:dyDescent="0.3">
      <c r="A1" s="63"/>
      <c r="B1" s="381" t="s">
        <v>398</v>
      </c>
      <c r="C1" s="381"/>
      <c r="D1" s="382"/>
      <c r="E1" s="69" t="str">
        <f>IF(E2="","",1)</f>
        <v/>
      </c>
      <c r="F1" s="70" t="str">
        <f>IF(F2="","",E1 + 1)</f>
        <v/>
      </c>
      <c r="G1" s="70" t="str">
        <f t="shared" ref="G1:AC1" si="0">IF(G2="","",F1 + 1)</f>
        <v/>
      </c>
      <c r="H1" s="70" t="str">
        <f t="shared" si="0"/>
        <v/>
      </c>
      <c r="I1" s="70" t="str">
        <f t="shared" si="0"/>
        <v/>
      </c>
      <c r="J1" s="70" t="str">
        <f t="shared" si="0"/>
        <v/>
      </c>
      <c r="K1" s="70" t="str">
        <f t="shared" si="0"/>
        <v/>
      </c>
      <c r="L1" s="70" t="str">
        <f t="shared" si="0"/>
        <v/>
      </c>
      <c r="M1" s="70" t="str">
        <f t="shared" si="0"/>
        <v/>
      </c>
      <c r="N1" s="70" t="str">
        <f t="shared" si="0"/>
        <v/>
      </c>
      <c r="O1" s="70" t="str">
        <f t="shared" si="0"/>
        <v/>
      </c>
      <c r="P1" s="70" t="str">
        <f t="shared" si="0"/>
        <v/>
      </c>
      <c r="Q1" s="70" t="str">
        <f t="shared" si="0"/>
        <v/>
      </c>
      <c r="R1" s="70" t="str">
        <f t="shared" si="0"/>
        <v/>
      </c>
      <c r="S1" s="70" t="str">
        <f t="shared" si="0"/>
        <v/>
      </c>
      <c r="T1" s="70" t="str">
        <f t="shared" si="0"/>
        <v/>
      </c>
      <c r="U1" s="70" t="str">
        <f t="shared" si="0"/>
        <v/>
      </c>
      <c r="V1" s="70" t="str">
        <f t="shared" si="0"/>
        <v/>
      </c>
      <c r="W1" s="70" t="str">
        <f t="shared" si="0"/>
        <v/>
      </c>
      <c r="X1" s="70" t="str">
        <f t="shared" si="0"/>
        <v/>
      </c>
      <c r="Y1" s="38" t="str">
        <f t="shared" si="0"/>
        <v/>
      </c>
      <c r="Z1" s="11" t="str">
        <f t="shared" si="0"/>
        <v/>
      </c>
      <c r="AA1" s="11" t="str">
        <f t="shared" si="0"/>
        <v/>
      </c>
      <c r="AB1" s="11" t="str">
        <f t="shared" si="0"/>
        <v/>
      </c>
      <c r="AC1" s="17" t="str">
        <f t="shared" si="0"/>
        <v/>
      </c>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row>
    <row r="2" spans="1:60" s="3" customFormat="1" ht="12.75" customHeight="1" x14ac:dyDescent="0.25">
      <c r="A2" s="385" t="s">
        <v>225</v>
      </c>
      <c r="B2" s="386"/>
      <c r="C2" s="359"/>
      <c r="D2" s="349" t="s">
        <v>65</v>
      </c>
      <c r="E2" s="239" t="str">
        <f>IF(ISBLANK(Sample!B92),"",(Sample!B92))</f>
        <v/>
      </c>
      <c r="F2" s="239" t="str">
        <f>IF(ISBLANK(Sample!C92),"",(Sample!C92))</f>
        <v/>
      </c>
      <c r="G2" s="239" t="str">
        <f>IF(ISBLANK(Sample!D92),"",(Sample!D92))</f>
        <v/>
      </c>
      <c r="H2" s="239" t="str">
        <f>IF(ISBLANK(Sample!E92),"",(Sample!E92))</f>
        <v/>
      </c>
      <c r="I2" s="239" t="str">
        <f>IF(ISBLANK(Sample!F92),"",(Sample!F92))</f>
        <v/>
      </c>
      <c r="J2" s="239" t="str">
        <f>IF(ISBLANK(Sample!G92),"",(Sample!G92))</f>
        <v/>
      </c>
      <c r="K2" s="239" t="str">
        <f>IF(ISBLANK(Sample!H92),"",(Sample!H92))</f>
        <v/>
      </c>
      <c r="L2" s="239" t="str">
        <f>IF(ISBLANK(Sample!I92),"",(Sample!I92))</f>
        <v/>
      </c>
      <c r="M2" s="239" t="str">
        <f>IF(ISBLANK(Sample!J92),"",(Sample!J92))</f>
        <v/>
      </c>
      <c r="N2" s="239" t="str">
        <f>IF(ISBLANK(Sample!K92),"",(Sample!K92))</f>
        <v/>
      </c>
      <c r="O2" s="239" t="str">
        <f>IF(ISBLANK(Sample!L92),"",(Sample!L92))</f>
        <v/>
      </c>
      <c r="P2" s="239" t="str">
        <f>IF(ISBLANK(Sample!M92),"",(Sample!M92))</f>
        <v/>
      </c>
      <c r="Q2" s="239" t="str">
        <f>IF(ISBLANK(Sample!N92),"",(Sample!N92))</f>
        <v/>
      </c>
      <c r="R2" s="239" t="str">
        <f>IF(ISBLANK(Sample!O92),"",(Sample!O92))</f>
        <v/>
      </c>
      <c r="S2" s="239" t="str">
        <f>IF(ISBLANK(Sample!P92),"",(Sample!P92))</f>
        <v/>
      </c>
      <c r="T2" s="239" t="str">
        <f>IF(ISBLANK(Sample!Q92),"",(Sample!Q92))</f>
        <v/>
      </c>
      <c r="U2" s="239" t="str">
        <f>IF(ISBLANK(Sample!R92),"",(Sample!R92))</f>
        <v/>
      </c>
      <c r="V2" s="239" t="str">
        <f>IF(ISBLANK(Sample!S92),"",(Sample!S92))</f>
        <v/>
      </c>
      <c r="W2" s="239" t="str">
        <f>IF(ISBLANK(Sample!T92),"",(Sample!T92))</f>
        <v/>
      </c>
      <c r="X2" s="239" t="str">
        <f>IF(ISBLANK(Sample!U92),"",(Sample!U92))</f>
        <v/>
      </c>
      <c r="Y2" s="34"/>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1"/>
    </row>
    <row r="3" spans="1:60" s="3" customFormat="1" ht="12.75" customHeight="1" x14ac:dyDescent="0.25">
      <c r="A3" s="387" t="s">
        <v>57</v>
      </c>
      <c r="B3" s="388"/>
      <c r="C3" s="360"/>
      <c r="D3" s="322" t="s">
        <v>68</v>
      </c>
      <c r="E3" s="239" t="str">
        <f>IF(ISBLANK(Sample!B97),"",(Sample!B97))</f>
        <v/>
      </c>
      <c r="F3" s="239" t="str">
        <f>IF(ISBLANK(Sample!C97),"",(Sample!C97))</f>
        <v/>
      </c>
      <c r="G3" s="239" t="str">
        <f>IF(ISBLANK(Sample!D97),"",(Sample!D97))</f>
        <v/>
      </c>
      <c r="H3" s="239" t="str">
        <f>IF(ISBLANK(Sample!E97),"",(Sample!E97))</f>
        <v/>
      </c>
      <c r="I3" s="239" t="str">
        <f>IF(ISBLANK(Sample!F97),"",(Sample!F97))</f>
        <v/>
      </c>
      <c r="J3" s="239" t="str">
        <f>IF(ISBLANK(Sample!G97),"",(Sample!G97))</f>
        <v/>
      </c>
      <c r="K3" s="239" t="str">
        <f>IF(ISBLANK(Sample!H97),"",(Sample!H97))</f>
        <v/>
      </c>
      <c r="L3" s="239" t="str">
        <f>IF(ISBLANK(Sample!I97),"",(Sample!I97))</f>
        <v/>
      </c>
      <c r="M3" s="239" t="str">
        <f>IF(ISBLANK(Sample!J97),"",(Sample!J97))</f>
        <v/>
      </c>
      <c r="N3" s="239" t="str">
        <f>IF(ISBLANK(Sample!K97),"",(Sample!K97))</f>
        <v/>
      </c>
      <c r="O3" s="239" t="str">
        <f>IF(ISBLANK(Sample!L97),"",(Sample!L97))</f>
        <v/>
      </c>
      <c r="P3" s="239" t="str">
        <f>IF(ISBLANK(Sample!M97),"",(Sample!M97))</f>
        <v/>
      </c>
      <c r="Q3" s="239" t="str">
        <f>IF(ISBLANK(Sample!N97),"",(Sample!N97))</f>
        <v/>
      </c>
      <c r="R3" s="239" t="str">
        <f>IF(ISBLANK(Sample!O97),"",(Sample!O97))</f>
        <v/>
      </c>
      <c r="S3" s="239" t="str">
        <f>IF(ISBLANK(Sample!P97),"",(Sample!P97))</f>
        <v/>
      </c>
      <c r="T3" s="239" t="str">
        <f>IF(ISBLANK(Sample!Q97),"",(Sample!Q97))</f>
        <v/>
      </c>
      <c r="U3" s="239" t="str">
        <f>IF(ISBLANK(Sample!R97),"",(Sample!R97))</f>
        <v/>
      </c>
      <c r="V3" s="239" t="str">
        <f>IF(ISBLANK(Sample!S97),"",(Sample!S97))</f>
        <v/>
      </c>
      <c r="W3" s="239" t="str">
        <f>IF(ISBLANK(Sample!T97),"",(Sample!T97))</f>
        <v/>
      </c>
      <c r="X3" s="239" t="str">
        <f>IF(ISBLANK(Sample!U97),"",(Sample!U97))</f>
        <v/>
      </c>
      <c r="Y3" s="34"/>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1"/>
    </row>
    <row r="4" spans="1:60" s="3" customFormat="1" ht="12.75" customHeight="1" x14ac:dyDescent="0.25">
      <c r="A4" s="396" t="s">
        <v>92</v>
      </c>
      <c r="B4" s="394"/>
      <c r="C4" s="321" t="s">
        <v>93</v>
      </c>
      <c r="D4" s="322" t="s">
        <v>66</v>
      </c>
      <c r="E4" s="239" t="str">
        <f>IF(ISBLANK(Sample!B96),"",(Sample!B96))</f>
        <v/>
      </c>
      <c r="F4" s="239" t="str">
        <f>IF(ISBLANK(Sample!C96),"",(Sample!C96))</f>
        <v/>
      </c>
      <c r="G4" s="239" t="str">
        <f>IF(ISBLANK(Sample!D96),"",(Sample!D96))</f>
        <v/>
      </c>
      <c r="H4" s="239" t="str">
        <f>IF(ISBLANK(Sample!E96),"",(Sample!E96))</f>
        <v/>
      </c>
      <c r="I4" s="239" t="str">
        <f>IF(ISBLANK(Sample!F96),"",(Sample!F96))</f>
        <v/>
      </c>
      <c r="J4" s="239" t="str">
        <f>IF(ISBLANK(Sample!G96),"",(Sample!G96))</f>
        <v/>
      </c>
      <c r="K4" s="239" t="str">
        <f>IF(ISBLANK(Sample!H96),"",(Sample!H96))</f>
        <v/>
      </c>
      <c r="L4" s="239" t="str">
        <f>IF(ISBLANK(Sample!I96),"",(Sample!I96))</f>
        <v/>
      </c>
      <c r="M4" s="239" t="str">
        <f>IF(ISBLANK(Sample!J96),"",(Sample!J96))</f>
        <v/>
      </c>
      <c r="N4" s="239" t="str">
        <f>IF(ISBLANK(Sample!K96),"",(Sample!K96))</f>
        <v/>
      </c>
      <c r="O4" s="239" t="str">
        <f>IF(ISBLANK(Sample!L96),"",(Sample!L96))</f>
        <v/>
      </c>
      <c r="P4" s="239" t="str">
        <f>IF(ISBLANK(Sample!M96),"",(Sample!M96))</f>
        <v/>
      </c>
      <c r="Q4" s="239" t="str">
        <f>IF(ISBLANK(Sample!N96),"",(Sample!N96))</f>
        <v/>
      </c>
      <c r="R4" s="239" t="str">
        <f>IF(ISBLANK(Sample!O96),"",(Sample!O96))</f>
        <v/>
      </c>
      <c r="S4" s="239" t="str">
        <f>IF(ISBLANK(Sample!P96),"",(Sample!P96))</f>
        <v/>
      </c>
      <c r="T4" s="239" t="str">
        <f>IF(ISBLANK(Sample!Q96),"",(Sample!Q96))</f>
        <v/>
      </c>
      <c r="U4" s="239" t="str">
        <f>IF(ISBLANK(Sample!R96),"",(Sample!R96))</f>
        <v/>
      </c>
      <c r="V4" s="239" t="str">
        <f>IF(ISBLANK(Sample!S96),"",(Sample!S96))</f>
        <v/>
      </c>
      <c r="W4" s="239" t="str">
        <f>IF(ISBLANK(Sample!T96),"",(Sample!T96))</f>
        <v/>
      </c>
      <c r="X4" s="239" t="str">
        <f>IF(ISBLANK(Sample!U96),"",(Sample!U96))</f>
        <v/>
      </c>
      <c r="Y4" s="34"/>
      <c r="AA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1"/>
    </row>
    <row r="5" spans="1:60" s="3" customFormat="1" ht="12.75" customHeight="1" x14ac:dyDescent="0.25">
      <c r="A5" s="391" t="s">
        <v>57</v>
      </c>
      <c r="B5" s="392"/>
      <c r="C5" s="323" t="s">
        <v>57</v>
      </c>
      <c r="D5" s="324" t="s">
        <v>67</v>
      </c>
      <c r="E5" s="239" t="str">
        <f>IF(ISBLANK(Sample!B98),"",(Sample!B98))</f>
        <v/>
      </c>
      <c r="F5" s="239" t="str">
        <f>IF(ISBLANK(Sample!C98),"",(Sample!C98))</f>
        <v/>
      </c>
      <c r="G5" s="239" t="str">
        <f>IF(ISBLANK(Sample!D98),"",(Sample!D98))</f>
        <v/>
      </c>
      <c r="H5" s="239" t="str">
        <f>IF(ISBLANK(Sample!E98),"",(Sample!E98))</f>
        <v/>
      </c>
      <c r="I5" s="239" t="str">
        <f>IF(ISBLANK(Sample!F98),"",(Sample!F98))</f>
        <v/>
      </c>
      <c r="J5" s="239" t="str">
        <f>IF(ISBLANK(Sample!G98),"",(Sample!G98))</f>
        <v/>
      </c>
      <c r="K5" s="239" t="str">
        <f>IF(ISBLANK(Sample!H98),"",(Sample!H98))</f>
        <v/>
      </c>
      <c r="L5" s="239" t="str">
        <f>IF(ISBLANK(Sample!I98),"",(Sample!I98))</f>
        <v/>
      </c>
      <c r="M5" s="239" t="str">
        <f>IF(ISBLANK(Sample!J98),"",(Sample!J98))</f>
        <v/>
      </c>
      <c r="N5" s="239" t="str">
        <f>IF(ISBLANK(Sample!K98),"",(Sample!K98))</f>
        <v/>
      </c>
      <c r="O5" s="239" t="str">
        <f>IF(ISBLANK(Sample!L98),"",(Sample!L98))</f>
        <v/>
      </c>
      <c r="P5" s="239" t="str">
        <f>IF(ISBLANK(Sample!M98),"",(Sample!M98))</f>
        <v/>
      </c>
      <c r="Q5" s="239" t="str">
        <f>IF(ISBLANK(Sample!N98),"",(Sample!N98))</f>
        <v/>
      </c>
      <c r="R5" s="239" t="str">
        <f>IF(ISBLANK(Sample!O98),"",(Sample!O98))</f>
        <v/>
      </c>
      <c r="S5" s="239" t="str">
        <f>IF(ISBLANK(Sample!P98),"",(Sample!P98))</f>
        <v/>
      </c>
      <c r="T5" s="239" t="str">
        <f>IF(ISBLANK(Sample!Q98),"",(Sample!Q98))</f>
        <v/>
      </c>
      <c r="U5" s="239" t="str">
        <f>IF(ISBLANK(Sample!R98),"",(Sample!R98))</f>
        <v/>
      </c>
      <c r="V5" s="239" t="str">
        <f>IF(ISBLANK(Sample!S98),"",(Sample!S98))</f>
        <v/>
      </c>
      <c r="W5" s="239" t="str">
        <f>IF(ISBLANK(Sample!T98),"",(Sample!T98))</f>
        <v/>
      </c>
      <c r="X5" s="239" t="str">
        <f>IF(ISBLANK(Sample!U98),"",(Sample!U98))</f>
        <v/>
      </c>
      <c r="Y5" s="34"/>
      <c r="Z5" s="12"/>
      <c r="AA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1"/>
    </row>
    <row r="6" spans="1:60" s="3" customFormat="1" x14ac:dyDescent="0.25">
      <c r="A6" s="393" t="s">
        <v>58</v>
      </c>
      <c r="B6" s="394"/>
      <c r="C6" s="361"/>
      <c r="D6" s="322" t="s">
        <v>47</v>
      </c>
      <c r="E6" s="174"/>
      <c r="F6" s="174"/>
      <c r="G6" s="174"/>
      <c r="H6" s="174"/>
      <c r="I6" s="174"/>
      <c r="J6" s="174"/>
      <c r="K6" s="174"/>
      <c r="L6" s="174"/>
      <c r="M6" s="174"/>
      <c r="N6" s="174"/>
      <c r="O6" s="174"/>
      <c r="P6" s="174"/>
      <c r="Q6" s="174"/>
      <c r="R6" s="174"/>
      <c r="S6" s="174"/>
      <c r="T6" s="174"/>
      <c r="U6" s="174"/>
      <c r="V6" s="174"/>
      <c r="W6" s="174"/>
      <c r="X6" s="174"/>
      <c r="Y6" s="34"/>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1"/>
    </row>
    <row r="7" spans="1:60" s="15" customFormat="1" ht="15.6" x14ac:dyDescent="0.25">
      <c r="A7" s="362"/>
      <c r="B7" s="363" t="s">
        <v>401</v>
      </c>
      <c r="C7" s="364" t="s">
        <v>88</v>
      </c>
      <c r="D7" s="365" t="s">
        <v>0</v>
      </c>
      <c r="E7" s="50" t="s">
        <v>53</v>
      </c>
      <c r="F7" s="50" t="s">
        <v>53</v>
      </c>
      <c r="G7" s="50" t="s">
        <v>53</v>
      </c>
      <c r="H7" s="50" t="s">
        <v>53</v>
      </c>
      <c r="I7" s="50" t="s">
        <v>53</v>
      </c>
      <c r="J7" s="50" t="s">
        <v>53</v>
      </c>
      <c r="K7" s="50" t="s">
        <v>53</v>
      </c>
      <c r="L7" s="50" t="s">
        <v>53</v>
      </c>
      <c r="M7" s="50" t="s">
        <v>53</v>
      </c>
      <c r="N7" s="50" t="s">
        <v>53</v>
      </c>
      <c r="O7" s="50" t="s">
        <v>53</v>
      </c>
      <c r="P7" s="50" t="s">
        <v>53</v>
      </c>
      <c r="Q7" s="50" t="s">
        <v>53</v>
      </c>
      <c r="R7" s="50" t="s">
        <v>53</v>
      </c>
      <c r="S7" s="50" t="s">
        <v>53</v>
      </c>
      <c r="T7" s="50" t="s">
        <v>53</v>
      </c>
      <c r="U7" s="50" t="s">
        <v>53</v>
      </c>
      <c r="V7" s="50" t="s">
        <v>53</v>
      </c>
      <c r="W7" s="50" t="s">
        <v>53</v>
      </c>
      <c r="X7" s="50" t="s">
        <v>53</v>
      </c>
      <c r="Y7" s="39" t="s">
        <v>64</v>
      </c>
      <c r="Z7" s="39" t="s">
        <v>297</v>
      </c>
      <c r="AA7" s="39" t="s">
        <v>63</v>
      </c>
    </row>
    <row r="8" spans="1:60" ht="39.6" x14ac:dyDescent="0.25">
      <c r="A8" s="212">
        <v>1</v>
      </c>
      <c r="B8" s="155" t="s">
        <v>463</v>
      </c>
      <c r="C8" s="155" t="s">
        <v>402</v>
      </c>
      <c r="D8" s="155" t="s">
        <v>127</v>
      </c>
      <c r="E8" s="333" t="str">
        <f>IF(Sample!B94="PERM","PERM",IF(Sample!B94="H2A","H2A",IF(Sample!B94="H2B","H2B","x")))</f>
        <v>x</v>
      </c>
      <c r="F8" s="333" t="str">
        <f>IF(Sample!C94="PERM","PERM",IF(Sample!C94="H2A","H2A",IF(Sample!C94="H2B","H2B","x")))</f>
        <v>x</v>
      </c>
      <c r="G8" s="333" t="str">
        <f>IF(Sample!D94="PERM","PERM",IF(Sample!D94="H2A","H2A",IF(Sample!D94="H2B","H2B","x")))</f>
        <v>x</v>
      </c>
      <c r="H8" s="333" t="str">
        <f>IF(Sample!E94="PERM","PERM",IF(Sample!E94="H2A","H2A",IF(Sample!E94="H2B","H2B","x")))</f>
        <v>x</v>
      </c>
      <c r="I8" s="333" t="str">
        <f>IF(Sample!F94="PERM","PERM",IF(Sample!F94="H2A","H2A",IF(Sample!F94="H2B","H2B","x")))</f>
        <v>x</v>
      </c>
      <c r="J8" s="333" t="str">
        <f>IF(Sample!G94="PERM","PERM",IF(Sample!G94="H2A","H2A",IF(Sample!G94="H2B","H2B","x")))</f>
        <v>x</v>
      </c>
      <c r="K8" s="333" t="str">
        <f>IF(Sample!H94="PERM","PERM",IF(Sample!H94="H2A","H2A",IF(Sample!H94="H2B","H2B","x")))</f>
        <v>x</v>
      </c>
      <c r="L8" s="333" t="str">
        <f>IF(Sample!I94="PERM","PERM",IF(Sample!I94="H2A","H2A",IF(Sample!I94="H2B","H2B","x")))</f>
        <v>x</v>
      </c>
      <c r="M8" s="333" t="str">
        <f>IF(Sample!J94="PERM","PERM",IF(Sample!J94="H2A","H2A",IF(Sample!J94="H2B","H2B","x")))</f>
        <v>x</v>
      </c>
      <c r="N8" s="333" t="str">
        <f>IF(Sample!K94="PERM","PERM",IF(Sample!K94="H2A","H2A",IF(Sample!K94="H2B","H2B","x")))</f>
        <v>x</v>
      </c>
      <c r="O8" s="333" t="str">
        <f>IF(Sample!L94="PERM","PERM",IF(Sample!L94="H2A","H2A",IF(Sample!L94="H2B","H2B","x")))</f>
        <v>x</v>
      </c>
      <c r="P8" s="333" t="str">
        <f>IF(Sample!M94="PERM","PERM",IF(Sample!M94="H2A","H2A",IF(Sample!M94="H2B","H2B","x")))</f>
        <v>x</v>
      </c>
      <c r="Q8" s="333" t="str">
        <f>IF(Sample!N94="PERM","PERM",IF(Sample!N94="H2A","H2A",IF(Sample!N94="H2B","H2B","x")))</f>
        <v>x</v>
      </c>
      <c r="R8" s="333" t="str">
        <f>IF(Sample!O94="PERM","PERM",IF(Sample!O94="H2A","H2A",IF(Sample!O94="H2B","H2B","x")))</f>
        <v>x</v>
      </c>
      <c r="S8" s="333" t="str">
        <f>IF(Sample!P94="PERM","PERM",IF(Sample!P94="H2A","H2A",IF(Sample!P94="H2B","H2B","x")))</f>
        <v>x</v>
      </c>
      <c r="T8" s="333" t="str">
        <f>IF(Sample!Q94="PERM","PERM",IF(Sample!Q94="H2A","H2A",IF(Sample!Q94="H2B","H2B","x")))</f>
        <v>x</v>
      </c>
      <c r="U8" s="333" t="str">
        <f>IF(Sample!R94="PERM","PERM",IF(Sample!R94="H2A","H2A",IF(Sample!R94="H2B","H2B","x")))</f>
        <v>x</v>
      </c>
      <c r="V8" s="333" t="str">
        <f>IF(Sample!S94="PERM","PERM",IF(Sample!S94="H2A","H2A",IF(Sample!S94="H2B","H2B","x")))</f>
        <v>x</v>
      </c>
      <c r="W8" s="333" t="str">
        <f>IF(Sample!T94="PERM","PERM",IF(Sample!T94="H2A","H2A",IF(Sample!T94="H2B","H2B","x")))</f>
        <v>x</v>
      </c>
      <c r="X8" s="333" t="str">
        <f>IF(Sample!U94="PERM","PERM",IF(Sample!U94="H2A","H2A",IF(Sample!U94="H2B","H2B","x")))</f>
        <v>x</v>
      </c>
      <c r="Y8" s="352"/>
      <c r="Z8" s="366"/>
      <c r="AA8" s="366"/>
      <c r="AB8" s="330"/>
      <c r="AC8" s="330"/>
      <c r="AD8" s="330"/>
      <c r="AE8" s="330"/>
      <c r="AF8" s="330"/>
      <c r="AG8" s="330"/>
      <c r="AH8" s="330"/>
      <c r="AI8" s="330"/>
      <c r="AJ8" s="330"/>
      <c r="AK8" s="330"/>
      <c r="AL8" s="330"/>
      <c r="AM8" s="330"/>
      <c r="AN8" s="330"/>
      <c r="AO8" s="330"/>
      <c r="AP8" s="330"/>
      <c r="AQ8" s="330"/>
      <c r="AR8" s="12"/>
      <c r="AS8" s="12"/>
      <c r="AT8" s="12"/>
      <c r="AU8" s="12"/>
      <c r="AV8" s="12"/>
      <c r="AW8" s="12"/>
      <c r="AX8" s="12"/>
      <c r="AY8" s="12"/>
      <c r="AZ8" s="12"/>
      <c r="BA8" s="12"/>
      <c r="BB8" s="12"/>
      <c r="BC8" s="12"/>
      <c r="BD8" s="12"/>
      <c r="BE8" s="12"/>
      <c r="BF8" s="12"/>
    </row>
    <row r="9" spans="1:60" ht="26.4" x14ac:dyDescent="0.25">
      <c r="A9" s="4">
        <v>2</v>
      </c>
      <c r="B9" s="203" t="s">
        <v>208</v>
      </c>
      <c r="C9" s="155" t="s">
        <v>417</v>
      </c>
      <c r="D9" s="155" t="s">
        <v>128</v>
      </c>
      <c r="E9" s="331" t="str">
        <f>IF(OR(E$8="x", E$8="H2a", E$8="H2b"), "x", "")</f>
        <v>x</v>
      </c>
      <c r="F9" s="331" t="str">
        <f t="shared" ref="F9:X9" si="1">IF(OR(F$8="x", F$8="H2a", F$8="H2b"), "x", "")</f>
        <v>x</v>
      </c>
      <c r="G9" s="331" t="str">
        <f t="shared" si="1"/>
        <v>x</v>
      </c>
      <c r="H9" s="331" t="str">
        <f t="shared" si="1"/>
        <v>x</v>
      </c>
      <c r="I9" s="331" t="str">
        <f t="shared" si="1"/>
        <v>x</v>
      </c>
      <c r="J9" s="331" t="str">
        <f t="shared" si="1"/>
        <v>x</v>
      </c>
      <c r="K9" s="331" t="str">
        <f t="shared" si="1"/>
        <v>x</v>
      </c>
      <c r="L9" s="331" t="str">
        <f t="shared" si="1"/>
        <v>x</v>
      </c>
      <c r="M9" s="331" t="str">
        <f t="shared" si="1"/>
        <v>x</v>
      </c>
      <c r="N9" s="331" t="str">
        <f t="shared" si="1"/>
        <v>x</v>
      </c>
      <c r="O9" s="331" t="str">
        <f t="shared" si="1"/>
        <v>x</v>
      </c>
      <c r="P9" s="331" t="str">
        <f t="shared" si="1"/>
        <v>x</v>
      </c>
      <c r="Q9" s="331" t="str">
        <f t="shared" si="1"/>
        <v>x</v>
      </c>
      <c r="R9" s="331" t="str">
        <f t="shared" si="1"/>
        <v>x</v>
      </c>
      <c r="S9" s="331" t="str">
        <f t="shared" si="1"/>
        <v>x</v>
      </c>
      <c r="T9" s="331" t="str">
        <f t="shared" si="1"/>
        <v>x</v>
      </c>
      <c r="U9" s="331" t="str">
        <f t="shared" si="1"/>
        <v>x</v>
      </c>
      <c r="V9" s="331" t="str">
        <f t="shared" si="1"/>
        <v>x</v>
      </c>
      <c r="W9" s="331" t="str">
        <f t="shared" si="1"/>
        <v>x</v>
      </c>
      <c r="X9" s="331" t="str">
        <f t="shared" si="1"/>
        <v>x</v>
      </c>
      <c r="Y9" s="352"/>
      <c r="Z9" s="352"/>
      <c r="AA9" s="352"/>
      <c r="AB9" s="334" t="str">
        <f t="shared" ref="AB9:AG9" si="2">IF(AB8 = "n","x","")</f>
        <v/>
      </c>
      <c r="AC9" s="334" t="str">
        <f t="shared" si="2"/>
        <v/>
      </c>
      <c r="AD9" s="334" t="str">
        <f t="shared" si="2"/>
        <v/>
      </c>
      <c r="AE9" s="334" t="str">
        <f t="shared" si="2"/>
        <v/>
      </c>
      <c r="AF9" s="334" t="str">
        <f t="shared" si="2"/>
        <v/>
      </c>
      <c r="AG9" s="334" t="str">
        <f t="shared" si="2"/>
        <v/>
      </c>
      <c r="AH9" s="330"/>
      <c r="AI9" s="330"/>
      <c r="AJ9" s="330"/>
      <c r="AK9" s="330"/>
      <c r="AL9" s="330"/>
      <c r="AM9" s="330"/>
      <c r="AN9" s="330"/>
      <c r="AO9" s="330"/>
      <c r="AP9" s="330"/>
      <c r="AQ9" s="330"/>
      <c r="AR9" s="12"/>
      <c r="AS9" s="12"/>
      <c r="AT9" s="12"/>
      <c r="AU9" s="12"/>
      <c r="AV9" s="12"/>
      <c r="AW9" s="12"/>
      <c r="AX9" s="12"/>
      <c r="AY9" s="12"/>
      <c r="AZ9" s="12"/>
      <c r="BA9" s="12"/>
      <c r="BB9" s="12"/>
      <c r="BC9" s="12"/>
      <c r="BD9" s="12"/>
      <c r="BE9" s="12"/>
      <c r="BF9" s="12"/>
    </row>
    <row r="10" spans="1:60" ht="26.4" x14ac:dyDescent="0.25">
      <c r="A10" s="22">
        <v>3</v>
      </c>
      <c r="B10" s="156" t="s">
        <v>209</v>
      </c>
      <c r="C10" s="155" t="s">
        <v>129</v>
      </c>
      <c r="D10" s="155" t="s">
        <v>347</v>
      </c>
      <c r="E10" s="331" t="str">
        <f>IF(OR(E$8="x", E$8="PERM", E$8="H2b"), "x", "")</f>
        <v>x</v>
      </c>
      <c r="F10" s="331" t="str">
        <f t="shared" ref="F10:X11" si="3">IF(OR(F$8="x", F$8="PERM", F$8="H2b"), "x", "")</f>
        <v>x</v>
      </c>
      <c r="G10" s="331" t="str">
        <f t="shared" si="3"/>
        <v>x</v>
      </c>
      <c r="H10" s="331" t="str">
        <f t="shared" si="3"/>
        <v>x</v>
      </c>
      <c r="I10" s="331" t="str">
        <f t="shared" si="3"/>
        <v>x</v>
      </c>
      <c r="J10" s="331" t="str">
        <f t="shared" si="3"/>
        <v>x</v>
      </c>
      <c r="K10" s="331" t="str">
        <f t="shared" si="3"/>
        <v>x</v>
      </c>
      <c r="L10" s="331" t="str">
        <f t="shared" si="3"/>
        <v>x</v>
      </c>
      <c r="M10" s="331" t="str">
        <f t="shared" si="3"/>
        <v>x</v>
      </c>
      <c r="N10" s="331" t="str">
        <f t="shared" si="3"/>
        <v>x</v>
      </c>
      <c r="O10" s="331" t="str">
        <f t="shared" si="3"/>
        <v>x</v>
      </c>
      <c r="P10" s="331" t="str">
        <f t="shared" si="3"/>
        <v>x</v>
      </c>
      <c r="Q10" s="331" t="str">
        <f t="shared" si="3"/>
        <v>x</v>
      </c>
      <c r="R10" s="331" t="str">
        <f t="shared" si="3"/>
        <v>x</v>
      </c>
      <c r="S10" s="331" t="str">
        <f t="shared" si="3"/>
        <v>x</v>
      </c>
      <c r="T10" s="331" t="str">
        <f t="shared" si="3"/>
        <v>x</v>
      </c>
      <c r="U10" s="331" t="str">
        <f t="shared" si="3"/>
        <v>x</v>
      </c>
      <c r="V10" s="331" t="str">
        <f t="shared" si="3"/>
        <v>x</v>
      </c>
      <c r="W10" s="331" t="str">
        <f t="shared" si="3"/>
        <v>x</v>
      </c>
      <c r="X10" s="331" t="str">
        <f t="shared" si="3"/>
        <v>x</v>
      </c>
      <c r="Y10" s="352"/>
      <c r="Z10" s="352"/>
      <c r="AA10" s="352"/>
      <c r="AB10" s="334"/>
      <c r="AC10" s="334"/>
      <c r="AD10" s="334"/>
      <c r="AE10" s="334"/>
      <c r="AF10" s="334"/>
      <c r="AG10" s="334"/>
      <c r="AH10" s="330"/>
      <c r="AI10" s="330"/>
      <c r="AJ10" s="330"/>
      <c r="AK10" s="330"/>
      <c r="AL10" s="330"/>
      <c r="AM10" s="330"/>
      <c r="AN10" s="330"/>
      <c r="AO10" s="330"/>
      <c r="AP10" s="330"/>
      <c r="AQ10" s="330"/>
      <c r="AR10" s="12"/>
      <c r="AS10" s="12"/>
      <c r="AT10" s="12"/>
      <c r="AU10" s="12"/>
      <c r="AV10" s="12"/>
      <c r="AW10" s="12"/>
      <c r="AX10" s="12"/>
      <c r="AY10" s="12"/>
      <c r="AZ10" s="12"/>
      <c r="BA10" s="12"/>
      <c r="BB10" s="12"/>
      <c r="BC10" s="12"/>
      <c r="BD10" s="12"/>
      <c r="BE10" s="12"/>
      <c r="BF10" s="12"/>
    </row>
    <row r="11" spans="1:60" ht="52.8" x14ac:dyDescent="0.25">
      <c r="A11" s="22">
        <v>4</v>
      </c>
      <c r="B11" s="156" t="s">
        <v>307</v>
      </c>
      <c r="C11" s="155" t="s">
        <v>129</v>
      </c>
      <c r="D11" s="155" t="s">
        <v>418</v>
      </c>
      <c r="E11" s="331" t="str">
        <f>IF(OR(E$8="x", E$8="PERM", E$8="H2b"), "x", "")</f>
        <v>x</v>
      </c>
      <c r="F11" s="331" t="str">
        <f t="shared" si="3"/>
        <v>x</v>
      </c>
      <c r="G11" s="331" t="str">
        <f t="shared" si="3"/>
        <v>x</v>
      </c>
      <c r="H11" s="331" t="str">
        <f t="shared" si="3"/>
        <v>x</v>
      </c>
      <c r="I11" s="331" t="str">
        <f t="shared" si="3"/>
        <v>x</v>
      </c>
      <c r="J11" s="331" t="str">
        <f t="shared" si="3"/>
        <v>x</v>
      </c>
      <c r="K11" s="331" t="str">
        <f t="shared" si="3"/>
        <v>x</v>
      </c>
      <c r="L11" s="331" t="str">
        <f t="shared" si="3"/>
        <v>x</v>
      </c>
      <c r="M11" s="331" t="str">
        <f t="shared" si="3"/>
        <v>x</v>
      </c>
      <c r="N11" s="331" t="str">
        <f t="shared" si="3"/>
        <v>x</v>
      </c>
      <c r="O11" s="331" t="str">
        <f t="shared" si="3"/>
        <v>x</v>
      </c>
      <c r="P11" s="331" t="str">
        <f t="shared" si="3"/>
        <v>x</v>
      </c>
      <c r="Q11" s="331" t="str">
        <f t="shared" si="3"/>
        <v>x</v>
      </c>
      <c r="R11" s="331" t="str">
        <f t="shared" si="3"/>
        <v>x</v>
      </c>
      <c r="S11" s="331" t="str">
        <f t="shared" si="3"/>
        <v>x</v>
      </c>
      <c r="T11" s="331" t="str">
        <f t="shared" si="3"/>
        <v>x</v>
      </c>
      <c r="U11" s="331" t="str">
        <f t="shared" si="3"/>
        <v>x</v>
      </c>
      <c r="V11" s="331" t="str">
        <f t="shared" si="3"/>
        <v>x</v>
      </c>
      <c r="W11" s="331" t="str">
        <f t="shared" si="3"/>
        <v>x</v>
      </c>
      <c r="X11" s="331" t="str">
        <f t="shared" si="3"/>
        <v>x</v>
      </c>
      <c r="Y11" s="352"/>
      <c r="Z11" s="352"/>
      <c r="AA11" s="352"/>
      <c r="AB11" s="334" t="str">
        <f>IF(AB8 = "n","x","")</f>
        <v/>
      </c>
      <c r="AC11" s="330"/>
      <c r="AD11" s="330"/>
      <c r="AE11" s="330"/>
      <c r="AF11" s="330"/>
      <c r="AG11" s="330"/>
      <c r="AH11" s="330"/>
      <c r="AI11" s="330"/>
      <c r="AJ11" s="330"/>
      <c r="AK11" s="330"/>
      <c r="AL11" s="330"/>
      <c r="AM11" s="330"/>
      <c r="AN11" s="330"/>
      <c r="AO11" s="330"/>
      <c r="AP11" s="330"/>
      <c r="AQ11" s="330"/>
      <c r="AR11" s="12"/>
      <c r="AS11" s="12"/>
      <c r="AT11" s="12"/>
      <c r="AU11" s="12"/>
      <c r="AV11" s="12"/>
      <c r="AW11" s="12"/>
      <c r="AX11" s="12"/>
      <c r="AY11" s="12"/>
      <c r="AZ11" s="12"/>
      <c r="BA11" s="12"/>
      <c r="BB11" s="12"/>
      <c r="BC11" s="12"/>
      <c r="BD11" s="12"/>
      <c r="BE11" s="12"/>
      <c r="BF11" s="12"/>
    </row>
    <row r="12" spans="1:60" ht="66" x14ac:dyDescent="0.25">
      <c r="A12" s="4" t="s">
        <v>17</v>
      </c>
      <c r="B12" s="156" t="s">
        <v>419</v>
      </c>
      <c r="C12" s="155" t="s">
        <v>420</v>
      </c>
      <c r="D12" s="155" t="s">
        <v>421</v>
      </c>
      <c r="E12" s="331" t="str">
        <f t="shared" ref="E12:T14" si="4">IF(OR(E$8="x", E$8="PERM", E$8="H2a"), "x", "")</f>
        <v>x</v>
      </c>
      <c r="F12" s="331" t="str">
        <f t="shared" si="4"/>
        <v>x</v>
      </c>
      <c r="G12" s="331" t="str">
        <f t="shared" si="4"/>
        <v>x</v>
      </c>
      <c r="H12" s="331" t="str">
        <f t="shared" si="4"/>
        <v>x</v>
      </c>
      <c r="I12" s="331" t="str">
        <f t="shared" si="4"/>
        <v>x</v>
      </c>
      <c r="J12" s="331" t="str">
        <f t="shared" si="4"/>
        <v>x</v>
      </c>
      <c r="K12" s="331" t="str">
        <f t="shared" si="4"/>
        <v>x</v>
      </c>
      <c r="L12" s="331" t="str">
        <f t="shared" si="4"/>
        <v>x</v>
      </c>
      <c r="M12" s="331" t="str">
        <f t="shared" si="4"/>
        <v>x</v>
      </c>
      <c r="N12" s="331" t="str">
        <f t="shared" si="4"/>
        <v>x</v>
      </c>
      <c r="O12" s="331" t="str">
        <f t="shared" si="4"/>
        <v>x</v>
      </c>
      <c r="P12" s="331" t="str">
        <f t="shared" si="4"/>
        <v>x</v>
      </c>
      <c r="Q12" s="331" t="str">
        <f t="shared" si="4"/>
        <v>x</v>
      </c>
      <c r="R12" s="331" t="str">
        <f t="shared" si="4"/>
        <v>x</v>
      </c>
      <c r="S12" s="331" t="str">
        <f t="shared" si="4"/>
        <v>x</v>
      </c>
      <c r="T12" s="331" t="str">
        <f t="shared" si="4"/>
        <v>x</v>
      </c>
      <c r="U12" s="331" t="str">
        <f t="shared" ref="F12:X14" si="5">IF(OR(U$8="x", U$8="PERM", U$8="H2a"), "x", "")</f>
        <v>x</v>
      </c>
      <c r="V12" s="331" t="str">
        <f t="shared" si="5"/>
        <v>x</v>
      </c>
      <c r="W12" s="331" t="str">
        <f t="shared" si="5"/>
        <v>x</v>
      </c>
      <c r="X12" s="331" t="str">
        <f t="shared" si="5"/>
        <v>x</v>
      </c>
      <c r="Y12" s="352"/>
      <c r="Z12" s="352"/>
      <c r="AA12" s="352"/>
      <c r="AB12" s="334"/>
      <c r="AC12" s="334"/>
      <c r="AD12" s="334"/>
      <c r="AE12" s="334"/>
      <c r="AF12" s="334"/>
      <c r="AG12" s="334"/>
      <c r="AH12" s="330"/>
      <c r="AI12" s="330"/>
      <c r="AJ12" s="330"/>
      <c r="AK12" s="330"/>
      <c r="AL12" s="330"/>
      <c r="AM12" s="330"/>
      <c r="AN12" s="330"/>
      <c r="AO12" s="330"/>
      <c r="AP12" s="330"/>
      <c r="AQ12" s="330"/>
      <c r="AR12" s="12"/>
      <c r="AS12" s="12"/>
      <c r="AT12" s="12"/>
      <c r="AU12" s="12"/>
      <c r="AV12" s="12"/>
      <c r="AW12" s="12"/>
      <c r="AX12" s="12"/>
      <c r="AY12" s="12"/>
      <c r="AZ12" s="12"/>
      <c r="BA12" s="12"/>
      <c r="BB12" s="12"/>
      <c r="BC12" s="12"/>
      <c r="BD12" s="12"/>
      <c r="BE12" s="12"/>
      <c r="BF12" s="12"/>
    </row>
    <row r="13" spans="1:60" s="303" customFormat="1" ht="39.6" x14ac:dyDescent="0.25">
      <c r="A13" s="4" t="s">
        <v>18</v>
      </c>
      <c r="B13" s="269" t="s">
        <v>422</v>
      </c>
      <c r="C13" s="267" t="s">
        <v>210</v>
      </c>
      <c r="D13" s="267" t="s">
        <v>130</v>
      </c>
      <c r="E13" s="331" t="str">
        <f>IF(OR(E$8="x", E$8="PERM", E$8="H2a"), "x", "")</f>
        <v>x</v>
      </c>
      <c r="F13" s="331" t="str">
        <f t="shared" si="5"/>
        <v>x</v>
      </c>
      <c r="G13" s="331" t="str">
        <f t="shared" si="5"/>
        <v>x</v>
      </c>
      <c r="H13" s="331" t="str">
        <f t="shared" si="5"/>
        <v>x</v>
      </c>
      <c r="I13" s="331" t="str">
        <f t="shared" si="5"/>
        <v>x</v>
      </c>
      <c r="J13" s="331" t="str">
        <f t="shared" si="5"/>
        <v>x</v>
      </c>
      <c r="K13" s="331" t="str">
        <f t="shared" si="5"/>
        <v>x</v>
      </c>
      <c r="L13" s="331" t="str">
        <f t="shared" si="5"/>
        <v>x</v>
      </c>
      <c r="M13" s="331" t="str">
        <f t="shared" si="5"/>
        <v>x</v>
      </c>
      <c r="N13" s="331" t="str">
        <f t="shared" si="5"/>
        <v>x</v>
      </c>
      <c r="O13" s="331" t="str">
        <f t="shared" si="5"/>
        <v>x</v>
      </c>
      <c r="P13" s="331" t="str">
        <f t="shared" si="5"/>
        <v>x</v>
      </c>
      <c r="Q13" s="331" t="str">
        <f t="shared" si="5"/>
        <v>x</v>
      </c>
      <c r="R13" s="331" t="str">
        <f t="shared" si="5"/>
        <v>x</v>
      </c>
      <c r="S13" s="331" t="str">
        <f t="shared" si="5"/>
        <v>x</v>
      </c>
      <c r="T13" s="331" t="str">
        <f t="shared" si="5"/>
        <v>x</v>
      </c>
      <c r="U13" s="331" t="str">
        <f t="shared" si="5"/>
        <v>x</v>
      </c>
      <c r="V13" s="331" t="str">
        <f t="shared" si="5"/>
        <v>x</v>
      </c>
      <c r="W13" s="331" t="str">
        <f t="shared" si="5"/>
        <v>x</v>
      </c>
      <c r="X13" s="331" t="str">
        <f t="shared" si="5"/>
        <v>x</v>
      </c>
      <c r="Y13" s="352"/>
      <c r="Z13" s="352"/>
      <c r="AA13" s="352"/>
      <c r="AB13" s="367"/>
      <c r="AC13" s="367"/>
      <c r="AD13" s="367"/>
      <c r="AE13" s="367"/>
      <c r="AF13" s="367"/>
      <c r="AG13" s="367"/>
      <c r="AH13" s="368"/>
      <c r="AI13" s="368"/>
      <c r="AJ13" s="368"/>
      <c r="AK13" s="368"/>
      <c r="AL13" s="368"/>
      <c r="AM13" s="368"/>
      <c r="AN13" s="368"/>
      <c r="AO13" s="368"/>
      <c r="AP13" s="368"/>
      <c r="AQ13" s="368"/>
      <c r="AR13" s="301"/>
      <c r="AS13" s="301"/>
      <c r="AT13" s="301"/>
      <c r="AU13" s="301"/>
      <c r="AV13" s="301"/>
      <c r="AW13" s="301"/>
      <c r="AX13" s="301"/>
      <c r="AY13" s="301"/>
      <c r="AZ13" s="301"/>
      <c r="BA13" s="301"/>
      <c r="BB13" s="301"/>
      <c r="BC13" s="301"/>
      <c r="BD13" s="301"/>
      <c r="BE13" s="301"/>
      <c r="BF13" s="301"/>
      <c r="BG13" s="302"/>
    </row>
    <row r="14" spans="1:60" ht="52.8" x14ac:dyDescent="0.25">
      <c r="A14" s="4">
        <v>7</v>
      </c>
      <c r="B14" s="269" t="s">
        <v>464</v>
      </c>
      <c r="C14" s="267" t="s">
        <v>423</v>
      </c>
      <c r="D14" s="267" t="s">
        <v>424</v>
      </c>
      <c r="E14" s="331" t="str">
        <f t="shared" si="4"/>
        <v>x</v>
      </c>
      <c r="F14" s="331" t="str">
        <f t="shared" si="5"/>
        <v>x</v>
      </c>
      <c r="G14" s="331" t="str">
        <f t="shared" si="5"/>
        <v>x</v>
      </c>
      <c r="H14" s="331" t="str">
        <f t="shared" si="5"/>
        <v>x</v>
      </c>
      <c r="I14" s="331" t="str">
        <f t="shared" si="5"/>
        <v>x</v>
      </c>
      <c r="J14" s="331" t="str">
        <f t="shared" si="5"/>
        <v>x</v>
      </c>
      <c r="K14" s="331" t="str">
        <f t="shared" si="5"/>
        <v>x</v>
      </c>
      <c r="L14" s="331" t="str">
        <f t="shared" si="5"/>
        <v>x</v>
      </c>
      <c r="M14" s="331" t="str">
        <f t="shared" si="5"/>
        <v>x</v>
      </c>
      <c r="N14" s="331" t="str">
        <f t="shared" si="5"/>
        <v>x</v>
      </c>
      <c r="O14" s="331" t="str">
        <f t="shared" si="5"/>
        <v>x</v>
      </c>
      <c r="P14" s="331" t="str">
        <f t="shared" si="5"/>
        <v>x</v>
      </c>
      <c r="Q14" s="331" t="str">
        <f t="shared" si="5"/>
        <v>x</v>
      </c>
      <c r="R14" s="331" t="str">
        <f t="shared" si="5"/>
        <v>x</v>
      </c>
      <c r="S14" s="331" t="str">
        <f t="shared" si="5"/>
        <v>x</v>
      </c>
      <c r="T14" s="331" t="str">
        <f t="shared" si="5"/>
        <v>x</v>
      </c>
      <c r="U14" s="331" t="str">
        <f t="shared" si="5"/>
        <v>x</v>
      </c>
      <c r="V14" s="331" t="str">
        <f t="shared" si="5"/>
        <v>x</v>
      </c>
      <c r="W14" s="331" t="str">
        <f t="shared" si="5"/>
        <v>x</v>
      </c>
      <c r="X14" s="331" t="str">
        <f t="shared" si="5"/>
        <v>x</v>
      </c>
      <c r="Y14" s="352"/>
      <c r="Z14" s="352"/>
      <c r="AA14" s="352"/>
      <c r="AB14" s="334"/>
      <c r="AC14" s="334"/>
      <c r="AD14" s="334"/>
      <c r="AE14" s="334"/>
      <c r="AF14" s="334"/>
      <c r="AG14" s="334"/>
      <c r="AH14" s="330"/>
      <c r="AI14" s="330"/>
      <c r="AJ14" s="330"/>
      <c r="AK14" s="330"/>
      <c r="AL14" s="330"/>
      <c r="AM14" s="330"/>
      <c r="AN14" s="330"/>
      <c r="AO14" s="330"/>
      <c r="AP14" s="330"/>
      <c r="AQ14" s="330"/>
      <c r="AR14" s="12"/>
      <c r="AS14" s="12"/>
      <c r="AT14" s="12"/>
      <c r="AU14" s="12"/>
      <c r="AV14" s="12"/>
      <c r="AW14" s="12"/>
      <c r="AX14" s="12"/>
      <c r="AY14" s="12"/>
      <c r="AZ14" s="12"/>
      <c r="BA14" s="12"/>
      <c r="BB14" s="12"/>
      <c r="BC14" s="12"/>
      <c r="BD14" s="12"/>
      <c r="BE14" s="12"/>
      <c r="BF14" s="12"/>
    </row>
    <row r="15" spans="1:60" s="11" customFormat="1" x14ac:dyDescent="0.25">
      <c r="A15" s="209" t="s">
        <v>190</v>
      </c>
      <c r="B15" s="202"/>
      <c r="C15" s="202"/>
      <c r="D15" s="202"/>
      <c r="E15" s="331"/>
      <c r="F15" s="331"/>
      <c r="G15" s="331"/>
      <c r="H15" s="331"/>
      <c r="I15" s="331"/>
      <c r="J15" s="331"/>
      <c r="K15" s="331"/>
      <c r="L15" s="331"/>
      <c r="M15" s="331"/>
      <c r="N15" s="331"/>
      <c r="O15" s="331"/>
      <c r="P15" s="331"/>
      <c r="Q15" s="331"/>
      <c r="R15" s="331"/>
      <c r="S15" s="331"/>
      <c r="T15" s="331"/>
      <c r="U15" s="331"/>
      <c r="V15" s="331"/>
      <c r="W15" s="331"/>
      <c r="X15" s="331"/>
      <c r="Y15" s="352"/>
      <c r="Z15" s="352"/>
      <c r="AA15" s="352"/>
      <c r="AB15" s="334"/>
      <c r="AC15" s="334"/>
      <c r="AD15" s="334"/>
      <c r="AE15" s="334"/>
      <c r="AF15" s="334"/>
      <c r="AG15" s="334"/>
      <c r="AH15" s="330"/>
      <c r="AI15" s="330"/>
      <c r="AJ15" s="330"/>
      <c r="AK15" s="330"/>
      <c r="AL15" s="330"/>
      <c r="AM15" s="330"/>
      <c r="AN15" s="330"/>
      <c r="AO15" s="330"/>
      <c r="AP15" s="330"/>
      <c r="AQ15" s="330"/>
      <c r="AR15" s="12"/>
      <c r="AS15" s="12"/>
      <c r="AT15" s="12"/>
      <c r="AU15" s="12"/>
      <c r="AV15" s="12"/>
      <c r="AW15" s="12"/>
      <c r="AX15" s="12"/>
      <c r="AY15" s="12"/>
      <c r="AZ15" s="12"/>
      <c r="BA15" s="12"/>
      <c r="BB15" s="12"/>
      <c r="BC15" s="12"/>
      <c r="BD15" s="12"/>
      <c r="BE15" s="12"/>
      <c r="BF15" s="12"/>
      <c r="BH15" s="2"/>
    </row>
    <row r="16" spans="1:60" s="15" customFormat="1" ht="15.6" x14ac:dyDescent="0.25">
      <c r="A16" s="210"/>
      <c r="B16" s="158" t="s">
        <v>211</v>
      </c>
      <c r="C16" s="211" t="s">
        <v>88</v>
      </c>
      <c r="D16" s="211" t="s">
        <v>0</v>
      </c>
      <c r="E16" s="337" t="s">
        <v>53</v>
      </c>
      <c r="F16" s="337" t="s">
        <v>53</v>
      </c>
      <c r="G16" s="337" t="s">
        <v>53</v>
      </c>
      <c r="H16" s="337" t="s">
        <v>53</v>
      </c>
      <c r="I16" s="337" t="s">
        <v>53</v>
      </c>
      <c r="J16" s="337" t="s">
        <v>53</v>
      </c>
      <c r="K16" s="337" t="s">
        <v>53</v>
      </c>
      <c r="L16" s="337" t="s">
        <v>53</v>
      </c>
      <c r="M16" s="337" t="s">
        <v>53</v>
      </c>
      <c r="N16" s="337" t="s">
        <v>53</v>
      </c>
      <c r="O16" s="337" t="s">
        <v>53</v>
      </c>
      <c r="P16" s="337" t="s">
        <v>53</v>
      </c>
      <c r="Q16" s="337" t="s">
        <v>53</v>
      </c>
      <c r="R16" s="337" t="s">
        <v>53</v>
      </c>
      <c r="S16" s="337" t="s">
        <v>53</v>
      </c>
      <c r="T16" s="337" t="s">
        <v>53</v>
      </c>
      <c r="U16" s="337" t="s">
        <v>53</v>
      </c>
      <c r="V16" s="337" t="s">
        <v>53</v>
      </c>
      <c r="W16" s="337" t="s">
        <v>53</v>
      </c>
      <c r="X16" s="337" t="s">
        <v>53</v>
      </c>
      <c r="Y16" s="338" t="s">
        <v>53</v>
      </c>
      <c r="Z16" s="338" t="s">
        <v>53</v>
      </c>
      <c r="AA16" s="338" t="s">
        <v>53</v>
      </c>
      <c r="AB16" s="332"/>
      <c r="AC16" s="332"/>
      <c r="AD16" s="332"/>
      <c r="AE16" s="332"/>
      <c r="AF16" s="332"/>
      <c r="AG16" s="332"/>
      <c r="AH16" s="332"/>
      <c r="AI16" s="332"/>
      <c r="AJ16" s="332"/>
      <c r="AK16" s="332"/>
      <c r="AL16" s="332"/>
      <c r="AM16" s="332"/>
      <c r="AN16" s="332"/>
      <c r="AO16" s="332"/>
      <c r="AP16" s="332"/>
      <c r="AQ16" s="332"/>
    </row>
    <row r="17" spans="1:60" ht="52.8" x14ac:dyDescent="0.25">
      <c r="A17" s="212">
        <v>8</v>
      </c>
      <c r="B17" s="155" t="s">
        <v>212</v>
      </c>
      <c r="C17" s="155" t="s">
        <v>121</v>
      </c>
      <c r="D17" s="155" t="s">
        <v>122</v>
      </c>
      <c r="E17" s="331" t="str">
        <f>IF(E$2="","x",IF(OR(E8="H2A", Sample!B107="NULL"),"x","y"))</f>
        <v>x</v>
      </c>
      <c r="F17" s="331" t="str">
        <f>IF(F$2="","x",IF(OR(F8="H2A", Sample!C107="NULL"),"x","y"))</f>
        <v>x</v>
      </c>
      <c r="G17" s="331" t="str">
        <f>IF(G$2="","x",IF(OR(G8="H2A", Sample!D107="NULL"),"x","y"))</f>
        <v>x</v>
      </c>
      <c r="H17" s="331" t="str">
        <f>IF(H$2="","x",IF(OR(H8="H2A", Sample!E107="NULL"),"x","y"))</f>
        <v>x</v>
      </c>
      <c r="I17" s="331" t="str">
        <f>IF(I$2="","x",IF(OR(I8="H2A", Sample!F107="NULL"),"x","y"))</f>
        <v>x</v>
      </c>
      <c r="J17" s="331" t="str">
        <f>IF(J$2="","x",IF(OR(J8="H2A", Sample!G107="NULL"),"x","y"))</f>
        <v>x</v>
      </c>
      <c r="K17" s="331" t="str">
        <f>IF(K$2="","x",IF(OR(K8="H2A", Sample!H107="NULL"),"x","y"))</f>
        <v>x</v>
      </c>
      <c r="L17" s="331" t="str">
        <f>IF(L$2="","x",IF(OR(L8="H2A", Sample!I107="NULL"),"x","y"))</f>
        <v>x</v>
      </c>
      <c r="M17" s="331" t="str">
        <f>IF(M$2="","x",IF(OR(M8="H2A", Sample!J107="NULL"),"x","y"))</f>
        <v>x</v>
      </c>
      <c r="N17" s="331" t="str">
        <f>IF(N$2="","x",IF(OR(N8="H2A", Sample!K107="NULL"),"x","y"))</f>
        <v>x</v>
      </c>
      <c r="O17" s="331" t="str">
        <f>IF(O$2="","x",IF(OR(O8="H2A", Sample!L107="NULL"),"x","y"))</f>
        <v>x</v>
      </c>
      <c r="P17" s="331" t="str">
        <f>IF(P$2="","x",IF(OR(P8="H2A", Sample!M107="NULL"),"x","y"))</f>
        <v>x</v>
      </c>
      <c r="Q17" s="331" t="str">
        <f>IF(Q$2="","x",IF(OR(Q8="H2A", Sample!N107="NULL"),"x","y"))</f>
        <v>x</v>
      </c>
      <c r="R17" s="331" t="str">
        <f>IF(R$2="","x",IF(OR(R8="H2A", Sample!O107="NULL"),"x","y"))</f>
        <v>x</v>
      </c>
      <c r="S17" s="331" t="str">
        <f>IF(S$2="","x",IF(OR(S8="H2A", Sample!P107="NULL"),"x","y"))</f>
        <v>x</v>
      </c>
      <c r="T17" s="331" t="str">
        <f>IF(T$2="","x",IF(OR(T8="H2A", Sample!Q107="NULL"),"x","y"))</f>
        <v>x</v>
      </c>
      <c r="U17" s="331" t="str">
        <f>IF(U$2="","x",IF(OR(U8="H2A", Sample!R107="NULL"),"x","y"))</f>
        <v>x</v>
      </c>
      <c r="V17" s="331" t="str">
        <f>IF(V$2="","x",IF(OR(V8="H2A", Sample!S107="NULL"),"x","y"))</f>
        <v>x</v>
      </c>
      <c r="W17" s="331" t="str">
        <f>IF(W$2="","x",IF(OR(W8="H2A", Sample!T107="NULL"),"x","y"))</f>
        <v>x</v>
      </c>
      <c r="X17" s="331" t="str">
        <f>IF(X$2="","x",IF(OR(X8="H2A", Sample!U107="NULL"),"x","y"))</f>
        <v>x</v>
      </c>
      <c r="Y17" s="352"/>
      <c r="Z17" s="352"/>
      <c r="AA17" s="352"/>
      <c r="AB17" s="330"/>
      <c r="AC17" s="330"/>
      <c r="AD17" s="330"/>
      <c r="AE17" s="330"/>
      <c r="AF17" s="330"/>
      <c r="AG17" s="330"/>
      <c r="AH17" s="330"/>
      <c r="AI17" s="330"/>
      <c r="AJ17" s="330"/>
      <c r="AK17" s="330"/>
      <c r="AL17" s="330"/>
      <c r="AM17" s="330"/>
      <c r="AN17" s="330"/>
      <c r="AO17" s="330"/>
      <c r="AP17" s="330"/>
      <c r="AQ17" s="330"/>
      <c r="AR17" s="12"/>
      <c r="AS17" s="12"/>
      <c r="AT17" s="12"/>
      <c r="AU17" s="12"/>
      <c r="AV17" s="12"/>
      <c r="AW17" s="12"/>
      <c r="AX17" s="12"/>
      <c r="AY17" s="12"/>
      <c r="AZ17" s="12"/>
      <c r="BA17" s="12"/>
      <c r="BB17" s="12"/>
      <c r="BC17" s="12"/>
      <c r="BD17" s="12"/>
      <c r="BE17" s="12"/>
      <c r="BF17" s="12"/>
    </row>
    <row r="18" spans="1:60" ht="26.4" x14ac:dyDescent="0.25">
      <c r="A18" s="22">
        <v>9</v>
      </c>
      <c r="B18" s="155" t="s">
        <v>123</v>
      </c>
      <c r="C18" s="202" t="s">
        <v>124</v>
      </c>
      <c r="D18" s="155" t="s">
        <v>404</v>
      </c>
      <c r="E18" s="331" t="str">
        <f>IF(E$17= "x","x","")</f>
        <v>x</v>
      </c>
      <c r="F18" s="331" t="str">
        <f t="shared" ref="F18:X20" si="6">IF(F$17= "x","x","")</f>
        <v>x</v>
      </c>
      <c r="G18" s="331" t="str">
        <f t="shared" si="6"/>
        <v>x</v>
      </c>
      <c r="H18" s="331" t="str">
        <f t="shared" si="6"/>
        <v>x</v>
      </c>
      <c r="I18" s="331" t="str">
        <f t="shared" si="6"/>
        <v>x</v>
      </c>
      <c r="J18" s="331" t="str">
        <f t="shared" si="6"/>
        <v>x</v>
      </c>
      <c r="K18" s="331" t="str">
        <f t="shared" si="6"/>
        <v>x</v>
      </c>
      <c r="L18" s="331" t="str">
        <f t="shared" si="6"/>
        <v>x</v>
      </c>
      <c r="M18" s="331" t="str">
        <f t="shared" si="6"/>
        <v>x</v>
      </c>
      <c r="N18" s="331" t="str">
        <f t="shared" si="6"/>
        <v>x</v>
      </c>
      <c r="O18" s="331" t="str">
        <f t="shared" si="6"/>
        <v>x</v>
      </c>
      <c r="P18" s="331" t="str">
        <f t="shared" si="6"/>
        <v>x</v>
      </c>
      <c r="Q18" s="331" t="str">
        <f t="shared" si="6"/>
        <v>x</v>
      </c>
      <c r="R18" s="331" t="str">
        <f t="shared" si="6"/>
        <v>x</v>
      </c>
      <c r="S18" s="331" t="str">
        <f t="shared" si="6"/>
        <v>x</v>
      </c>
      <c r="T18" s="331" t="str">
        <f t="shared" si="6"/>
        <v>x</v>
      </c>
      <c r="U18" s="331" t="str">
        <f t="shared" si="6"/>
        <v>x</v>
      </c>
      <c r="V18" s="331" t="str">
        <f t="shared" si="6"/>
        <v>x</v>
      </c>
      <c r="W18" s="331" t="str">
        <f t="shared" si="6"/>
        <v>x</v>
      </c>
      <c r="X18" s="331" t="str">
        <f t="shared" si="6"/>
        <v>x</v>
      </c>
      <c r="Y18" s="352"/>
      <c r="Z18" s="352"/>
      <c r="AA18" s="352"/>
      <c r="AB18" s="334" t="str">
        <f t="shared" ref="AB18:AG18" si="7">IF(AB17 = "n","x","")</f>
        <v/>
      </c>
      <c r="AC18" s="334" t="str">
        <f t="shared" si="7"/>
        <v/>
      </c>
      <c r="AD18" s="334" t="str">
        <f t="shared" si="7"/>
        <v/>
      </c>
      <c r="AE18" s="334" t="str">
        <f t="shared" si="7"/>
        <v/>
      </c>
      <c r="AF18" s="334" t="str">
        <f t="shared" si="7"/>
        <v/>
      </c>
      <c r="AG18" s="334" t="str">
        <f t="shared" si="7"/>
        <v/>
      </c>
      <c r="AH18" s="330"/>
      <c r="AI18" s="330"/>
      <c r="AJ18" s="330"/>
      <c r="AK18" s="330"/>
      <c r="AL18" s="330"/>
      <c r="AM18" s="330"/>
      <c r="AN18" s="330"/>
      <c r="AO18" s="330"/>
      <c r="AP18" s="330"/>
      <c r="AQ18" s="330"/>
      <c r="AR18" s="12"/>
      <c r="AS18" s="12"/>
      <c r="AT18" s="12"/>
      <c r="AU18" s="12"/>
      <c r="AV18" s="12"/>
      <c r="AW18" s="12"/>
      <c r="AX18" s="12"/>
      <c r="AY18" s="12"/>
      <c r="AZ18" s="12"/>
      <c r="BA18" s="12"/>
      <c r="BB18" s="12"/>
      <c r="BC18" s="12"/>
      <c r="BD18" s="12"/>
      <c r="BE18" s="12"/>
      <c r="BF18" s="12"/>
    </row>
    <row r="19" spans="1:60" s="14" customFormat="1" ht="39.6" x14ac:dyDescent="0.25">
      <c r="A19" s="22">
        <v>10</v>
      </c>
      <c r="B19" s="155" t="s">
        <v>125</v>
      </c>
      <c r="C19" s="202" t="s">
        <v>255</v>
      </c>
      <c r="D19" s="155" t="s">
        <v>404</v>
      </c>
      <c r="E19" s="331" t="str">
        <f>IF(E$17= "x","x","")</f>
        <v>x</v>
      </c>
      <c r="F19" s="331" t="str">
        <f t="shared" si="6"/>
        <v>x</v>
      </c>
      <c r="G19" s="331" t="str">
        <f t="shared" si="6"/>
        <v>x</v>
      </c>
      <c r="H19" s="331" t="str">
        <f t="shared" si="6"/>
        <v>x</v>
      </c>
      <c r="I19" s="331" t="str">
        <f t="shared" si="6"/>
        <v>x</v>
      </c>
      <c r="J19" s="331" t="str">
        <f t="shared" si="6"/>
        <v>x</v>
      </c>
      <c r="K19" s="331" t="str">
        <f t="shared" si="6"/>
        <v>x</v>
      </c>
      <c r="L19" s="331" t="str">
        <f t="shared" si="6"/>
        <v>x</v>
      </c>
      <c r="M19" s="331" t="str">
        <f t="shared" si="6"/>
        <v>x</v>
      </c>
      <c r="N19" s="331" t="str">
        <f t="shared" si="6"/>
        <v>x</v>
      </c>
      <c r="O19" s="331" t="str">
        <f t="shared" si="6"/>
        <v>x</v>
      </c>
      <c r="P19" s="331" t="str">
        <f t="shared" si="6"/>
        <v>x</v>
      </c>
      <c r="Q19" s="331" t="str">
        <f t="shared" si="6"/>
        <v>x</v>
      </c>
      <c r="R19" s="331" t="str">
        <f t="shared" si="6"/>
        <v>x</v>
      </c>
      <c r="S19" s="331" t="str">
        <f t="shared" si="6"/>
        <v>x</v>
      </c>
      <c r="T19" s="331" t="str">
        <f t="shared" si="6"/>
        <v>x</v>
      </c>
      <c r="U19" s="331" t="str">
        <f t="shared" si="6"/>
        <v>x</v>
      </c>
      <c r="V19" s="331" t="str">
        <f t="shared" si="6"/>
        <v>x</v>
      </c>
      <c r="W19" s="331" t="str">
        <f t="shared" si="6"/>
        <v>x</v>
      </c>
      <c r="X19" s="331" t="str">
        <f t="shared" si="6"/>
        <v>x</v>
      </c>
      <c r="Y19" s="352"/>
      <c r="Z19" s="352"/>
      <c r="AA19" s="352"/>
      <c r="AB19" s="334"/>
      <c r="AC19" s="334"/>
      <c r="AD19" s="334"/>
      <c r="AE19" s="334"/>
      <c r="AF19" s="334"/>
      <c r="AG19" s="334"/>
      <c r="AH19" s="330"/>
      <c r="AI19" s="330"/>
      <c r="AJ19" s="330"/>
      <c r="AK19" s="330"/>
      <c r="AL19" s="330"/>
      <c r="AM19" s="330"/>
      <c r="AN19" s="330"/>
      <c r="AO19" s="330"/>
      <c r="AP19" s="330"/>
      <c r="AQ19" s="330"/>
      <c r="AR19" s="12"/>
      <c r="AS19" s="12"/>
      <c r="AT19" s="12"/>
      <c r="AU19" s="12"/>
      <c r="AV19" s="12"/>
      <c r="AW19" s="12"/>
      <c r="AX19" s="12"/>
      <c r="AY19" s="12"/>
      <c r="AZ19" s="12"/>
      <c r="BA19" s="12"/>
      <c r="BB19" s="12"/>
      <c r="BC19" s="12"/>
      <c r="BD19" s="12"/>
      <c r="BE19" s="12"/>
      <c r="BF19" s="12"/>
      <c r="BG19" s="11"/>
      <c r="BH19" s="16"/>
    </row>
    <row r="20" spans="1:60" ht="39.6" x14ac:dyDescent="0.25">
      <c r="A20" s="4">
        <v>11</v>
      </c>
      <c r="B20" s="155" t="s">
        <v>213</v>
      </c>
      <c r="C20" s="202" t="s">
        <v>255</v>
      </c>
      <c r="D20" s="155" t="s">
        <v>405</v>
      </c>
      <c r="E20" s="331" t="str">
        <f>IF(E$17= "x","x","")</f>
        <v>x</v>
      </c>
      <c r="F20" s="331" t="str">
        <f t="shared" si="6"/>
        <v>x</v>
      </c>
      <c r="G20" s="331" t="str">
        <f t="shared" si="6"/>
        <v>x</v>
      </c>
      <c r="H20" s="331" t="str">
        <f t="shared" si="6"/>
        <v>x</v>
      </c>
      <c r="I20" s="331" t="str">
        <f t="shared" si="6"/>
        <v>x</v>
      </c>
      <c r="J20" s="331" t="str">
        <f t="shared" si="6"/>
        <v>x</v>
      </c>
      <c r="K20" s="331" t="str">
        <f t="shared" si="6"/>
        <v>x</v>
      </c>
      <c r="L20" s="331" t="str">
        <f t="shared" si="6"/>
        <v>x</v>
      </c>
      <c r="M20" s="331" t="str">
        <f t="shared" si="6"/>
        <v>x</v>
      </c>
      <c r="N20" s="331" t="str">
        <f t="shared" si="6"/>
        <v>x</v>
      </c>
      <c r="O20" s="331" t="str">
        <f t="shared" si="6"/>
        <v>x</v>
      </c>
      <c r="P20" s="331" t="str">
        <f t="shared" si="6"/>
        <v>x</v>
      </c>
      <c r="Q20" s="331" t="str">
        <f t="shared" si="6"/>
        <v>x</v>
      </c>
      <c r="R20" s="331" t="str">
        <f t="shared" si="6"/>
        <v>x</v>
      </c>
      <c r="S20" s="331" t="str">
        <f t="shared" si="6"/>
        <v>x</v>
      </c>
      <c r="T20" s="331" t="str">
        <f t="shared" si="6"/>
        <v>x</v>
      </c>
      <c r="U20" s="331" t="str">
        <f t="shared" si="6"/>
        <v>x</v>
      </c>
      <c r="V20" s="331" t="str">
        <f t="shared" si="6"/>
        <v>x</v>
      </c>
      <c r="W20" s="331" t="str">
        <f t="shared" si="6"/>
        <v>x</v>
      </c>
      <c r="X20" s="331" t="str">
        <f t="shared" si="6"/>
        <v>x</v>
      </c>
      <c r="Y20" s="352"/>
      <c r="Z20" s="352"/>
      <c r="AA20" s="352"/>
      <c r="AB20" s="330"/>
      <c r="AC20" s="330"/>
      <c r="AD20" s="330"/>
      <c r="AE20" s="330"/>
      <c r="AF20" s="330"/>
      <c r="AG20" s="330"/>
      <c r="AH20" s="330"/>
      <c r="AI20" s="330"/>
      <c r="AJ20" s="330"/>
      <c r="AK20" s="330"/>
      <c r="AL20" s="330"/>
      <c r="AM20" s="330"/>
      <c r="AN20" s="330"/>
      <c r="AO20" s="330"/>
      <c r="AP20" s="330"/>
      <c r="AQ20" s="330"/>
      <c r="AR20" s="12"/>
      <c r="AS20" s="12"/>
      <c r="AT20" s="12"/>
      <c r="AU20" s="12"/>
      <c r="AV20" s="12"/>
      <c r="AW20" s="12"/>
      <c r="AX20" s="12"/>
      <c r="AY20" s="12"/>
      <c r="AZ20" s="12"/>
      <c r="BA20" s="12"/>
      <c r="BB20" s="12"/>
      <c r="BC20" s="12"/>
      <c r="BD20" s="12"/>
      <c r="BE20" s="12"/>
      <c r="BF20" s="12"/>
    </row>
    <row r="21" spans="1:60" ht="26.4" x14ac:dyDescent="0.25">
      <c r="A21" s="212">
        <v>12</v>
      </c>
      <c r="B21" s="155" t="s">
        <v>214</v>
      </c>
      <c r="C21" s="202"/>
      <c r="D21" s="155" t="s">
        <v>404</v>
      </c>
      <c r="E21" s="331" t="str">
        <f>IF(OR(E$17= "x", E20="n"),"x","")</f>
        <v>x</v>
      </c>
      <c r="F21" s="331" t="str">
        <f t="shared" ref="F21:X21" si="8">IF(OR(F$17= "x", F20="n"),"x","")</f>
        <v>x</v>
      </c>
      <c r="G21" s="331" t="str">
        <f t="shared" si="8"/>
        <v>x</v>
      </c>
      <c r="H21" s="331" t="str">
        <f t="shared" si="8"/>
        <v>x</v>
      </c>
      <c r="I21" s="331" t="str">
        <f t="shared" si="8"/>
        <v>x</v>
      </c>
      <c r="J21" s="331" t="str">
        <f t="shared" si="8"/>
        <v>x</v>
      </c>
      <c r="K21" s="331" t="str">
        <f t="shared" si="8"/>
        <v>x</v>
      </c>
      <c r="L21" s="331" t="str">
        <f t="shared" si="8"/>
        <v>x</v>
      </c>
      <c r="M21" s="331" t="str">
        <f t="shared" si="8"/>
        <v>x</v>
      </c>
      <c r="N21" s="331" t="str">
        <f t="shared" si="8"/>
        <v>x</v>
      </c>
      <c r="O21" s="331" t="str">
        <f t="shared" si="8"/>
        <v>x</v>
      </c>
      <c r="P21" s="331" t="str">
        <f t="shared" si="8"/>
        <v>x</v>
      </c>
      <c r="Q21" s="331" t="str">
        <f t="shared" si="8"/>
        <v>x</v>
      </c>
      <c r="R21" s="331" t="str">
        <f t="shared" si="8"/>
        <v>x</v>
      </c>
      <c r="S21" s="331" t="str">
        <f t="shared" si="8"/>
        <v>x</v>
      </c>
      <c r="T21" s="331" t="str">
        <f t="shared" si="8"/>
        <v>x</v>
      </c>
      <c r="U21" s="331" t="str">
        <f t="shared" si="8"/>
        <v>x</v>
      </c>
      <c r="V21" s="331" t="str">
        <f t="shared" si="8"/>
        <v>x</v>
      </c>
      <c r="W21" s="331" t="str">
        <f t="shared" si="8"/>
        <v>x</v>
      </c>
      <c r="X21" s="331" t="str">
        <f t="shared" si="8"/>
        <v>x</v>
      </c>
      <c r="Y21" s="352"/>
      <c r="Z21" s="352"/>
      <c r="AA21" s="352"/>
      <c r="AB21" s="330"/>
      <c r="AC21" s="330"/>
      <c r="AD21" s="330"/>
      <c r="AE21" s="330"/>
      <c r="AF21" s="330"/>
      <c r="AG21" s="330"/>
      <c r="AH21" s="330"/>
      <c r="AI21" s="330"/>
      <c r="AJ21" s="330"/>
      <c r="AK21" s="330"/>
      <c r="AL21" s="330"/>
      <c r="AM21" s="330"/>
      <c r="AN21" s="330"/>
      <c r="AO21" s="330"/>
      <c r="AP21" s="330"/>
      <c r="AQ21" s="330"/>
      <c r="AR21" s="12"/>
      <c r="AS21" s="12"/>
      <c r="AT21" s="12"/>
      <c r="AU21" s="12"/>
      <c r="AV21" s="12"/>
      <c r="AW21" s="12"/>
      <c r="AX21" s="12"/>
      <c r="AY21" s="12"/>
      <c r="AZ21" s="12"/>
      <c r="BA21" s="12"/>
      <c r="BB21" s="12"/>
      <c r="BC21" s="12"/>
      <c r="BD21" s="12"/>
      <c r="BE21" s="12"/>
      <c r="BF21" s="12"/>
    </row>
    <row r="22" spans="1:60" ht="39.6" x14ac:dyDescent="0.25">
      <c r="A22" s="4">
        <v>13</v>
      </c>
      <c r="B22" s="156" t="s">
        <v>215</v>
      </c>
      <c r="C22" s="202" t="s">
        <v>124</v>
      </c>
      <c r="D22" s="155" t="s">
        <v>404</v>
      </c>
      <c r="E22" s="331" t="str">
        <f>IF(OR(E20="x",E20="n", E21="x"),"x","")</f>
        <v>x</v>
      </c>
      <c r="F22" s="331" t="str">
        <f t="shared" ref="F22:X22" si="9">IF(OR(F20="x",F20="n", F21="x"),"x","")</f>
        <v>x</v>
      </c>
      <c r="G22" s="331" t="str">
        <f t="shared" si="9"/>
        <v>x</v>
      </c>
      <c r="H22" s="331" t="str">
        <f t="shared" si="9"/>
        <v>x</v>
      </c>
      <c r="I22" s="331" t="str">
        <f t="shared" si="9"/>
        <v>x</v>
      </c>
      <c r="J22" s="331" t="str">
        <f t="shared" si="9"/>
        <v>x</v>
      </c>
      <c r="K22" s="331" t="str">
        <f t="shared" si="9"/>
        <v>x</v>
      </c>
      <c r="L22" s="331" t="str">
        <f t="shared" si="9"/>
        <v>x</v>
      </c>
      <c r="M22" s="331" t="str">
        <f t="shared" si="9"/>
        <v>x</v>
      </c>
      <c r="N22" s="331" t="str">
        <f t="shared" si="9"/>
        <v>x</v>
      </c>
      <c r="O22" s="331" t="str">
        <f t="shared" si="9"/>
        <v>x</v>
      </c>
      <c r="P22" s="331" t="str">
        <f t="shared" si="9"/>
        <v>x</v>
      </c>
      <c r="Q22" s="331" t="str">
        <f t="shared" si="9"/>
        <v>x</v>
      </c>
      <c r="R22" s="331" t="str">
        <f t="shared" si="9"/>
        <v>x</v>
      </c>
      <c r="S22" s="331" t="str">
        <f t="shared" si="9"/>
        <v>x</v>
      </c>
      <c r="T22" s="331" t="str">
        <f t="shared" si="9"/>
        <v>x</v>
      </c>
      <c r="U22" s="331" t="str">
        <f t="shared" si="9"/>
        <v>x</v>
      </c>
      <c r="V22" s="331" t="str">
        <f t="shared" si="9"/>
        <v>x</v>
      </c>
      <c r="W22" s="331" t="str">
        <f t="shared" si="9"/>
        <v>x</v>
      </c>
      <c r="X22" s="331" t="str">
        <f t="shared" si="9"/>
        <v>x</v>
      </c>
      <c r="Y22" s="352"/>
      <c r="Z22" s="352"/>
      <c r="AA22" s="352"/>
      <c r="AB22" s="334" t="str">
        <f t="shared" ref="AB22:AI22" si="10">IF(AB20 = "n","x","")</f>
        <v/>
      </c>
      <c r="AC22" s="334" t="str">
        <f t="shared" si="10"/>
        <v/>
      </c>
      <c r="AD22" s="334" t="str">
        <f t="shared" si="10"/>
        <v/>
      </c>
      <c r="AE22" s="334" t="str">
        <f t="shared" si="10"/>
        <v/>
      </c>
      <c r="AF22" s="334" t="str">
        <f t="shared" si="10"/>
        <v/>
      </c>
      <c r="AG22" s="334" t="str">
        <f t="shared" si="10"/>
        <v/>
      </c>
      <c r="AH22" s="334" t="str">
        <f t="shared" si="10"/>
        <v/>
      </c>
      <c r="AI22" s="334" t="str">
        <f t="shared" si="10"/>
        <v/>
      </c>
      <c r="AJ22" s="330"/>
      <c r="AK22" s="330"/>
      <c r="AL22" s="330"/>
      <c r="AM22" s="330"/>
      <c r="AN22" s="330"/>
      <c r="AO22" s="330"/>
      <c r="AP22" s="330"/>
      <c r="AQ22" s="330"/>
      <c r="AR22" s="12"/>
      <c r="AS22" s="12"/>
      <c r="AT22" s="12"/>
      <c r="AU22" s="12"/>
      <c r="AV22" s="12"/>
      <c r="AW22" s="12"/>
      <c r="AX22" s="12"/>
      <c r="AY22" s="12"/>
      <c r="AZ22" s="12"/>
      <c r="BA22" s="12"/>
      <c r="BB22" s="12"/>
      <c r="BC22" s="12"/>
      <c r="BD22" s="12"/>
      <c r="BE22" s="12"/>
      <c r="BF22" s="12"/>
    </row>
    <row r="23" spans="1:60" s="11" customFormat="1" ht="39.6" x14ac:dyDescent="0.25">
      <c r="A23" s="4">
        <v>14</v>
      </c>
      <c r="B23" s="156" t="s">
        <v>216</v>
      </c>
      <c r="C23" s="202" t="s">
        <v>256</v>
      </c>
      <c r="D23" s="155" t="s">
        <v>405</v>
      </c>
      <c r="E23" s="331" t="str">
        <f>IF(OR(E20="x",E20="n", E21="x"),"x","")</f>
        <v>x</v>
      </c>
      <c r="F23" s="331" t="str">
        <f t="shared" ref="F23:X23" si="11">IF(OR(F20="x",F20="n", F21="x"),"x","")</f>
        <v>x</v>
      </c>
      <c r="G23" s="331" t="str">
        <f t="shared" si="11"/>
        <v>x</v>
      </c>
      <c r="H23" s="331" t="str">
        <f t="shared" si="11"/>
        <v>x</v>
      </c>
      <c r="I23" s="331" t="str">
        <f t="shared" si="11"/>
        <v>x</v>
      </c>
      <c r="J23" s="331" t="str">
        <f t="shared" si="11"/>
        <v>x</v>
      </c>
      <c r="K23" s="331" t="str">
        <f t="shared" si="11"/>
        <v>x</v>
      </c>
      <c r="L23" s="331" t="str">
        <f t="shared" si="11"/>
        <v>x</v>
      </c>
      <c r="M23" s="331" t="str">
        <f t="shared" si="11"/>
        <v>x</v>
      </c>
      <c r="N23" s="331" t="str">
        <f t="shared" si="11"/>
        <v>x</v>
      </c>
      <c r="O23" s="331" t="str">
        <f t="shared" si="11"/>
        <v>x</v>
      </c>
      <c r="P23" s="331" t="str">
        <f t="shared" si="11"/>
        <v>x</v>
      </c>
      <c r="Q23" s="331" t="str">
        <f t="shared" si="11"/>
        <v>x</v>
      </c>
      <c r="R23" s="331" t="str">
        <f t="shared" si="11"/>
        <v>x</v>
      </c>
      <c r="S23" s="331" t="str">
        <f t="shared" si="11"/>
        <v>x</v>
      </c>
      <c r="T23" s="331" t="str">
        <f t="shared" si="11"/>
        <v>x</v>
      </c>
      <c r="U23" s="331" t="str">
        <f t="shared" si="11"/>
        <v>x</v>
      </c>
      <c r="V23" s="331" t="str">
        <f t="shared" si="11"/>
        <v>x</v>
      </c>
      <c r="W23" s="331" t="str">
        <f t="shared" si="11"/>
        <v>x</v>
      </c>
      <c r="X23" s="331" t="str">
        <f t="shared" si="11"/>
        <v>x</v>
      </c>
      <c r="Y23" s="352"/>
      <c r="Z23" s="352"/>
      <c r="AA23" s="352"/>
      <c r="AB23" s="334" t="str">
        <f>IF(AB20 = "n","x","")</f>
        <v/>
      </c>
      <c r="AC23" s="334"/>
      <c r="AD23" s="334"/>
      <c r="AE23" s="334"/>
      <c r="AF23" s="334"/>
      <c r="AG23" s="334"/>
      <c r="AH23" s="330"/>
      <c r="AI23" s="330"/>
      <c r="AJ23" s="330"/>
      <c r="AK23" s="330"/>
      <c r="AL23" s="330"/>
      <c r="AM23" s="330"/>
      <c r="AN23" s="330"/>
      <c r="AO23" s="330"/>
      <c r="AP23" s="330"/>
      <c r="AQ23" s="330"/>
      <c r="AR23" s="12"/>
      <c r="AS23" s="12"/>
      <c r="AT23" s="12"/>
      <c r="AU23" s="12"/>
      <c r="AV23" s="12"/>
      <c r="AW23" s="12"/>
      <c r="AX23" s="12"/>
      <c r="AY23" s="12"/>
      <c r="AZ23" s="12"/>
      <c r="BA23" s="12"/>
      <c r="BB23" s="12"/>
      <c r="BC23" s="12"/>
      <c r="BD23" s="12"/>
      <c r="BE23" s="12"/>
      <c r="BF23" s="12"/>
      <c r="BH23" s="2"/>
    </row>
    <row r="24" spans="1:60" s="11" customFormat="1" ht="39.6" x14ac:dyDescent="0.25">
      <c r="A24" s="4">
        <v>15</v>
      </c>
      <c r="B24" s="155" t="s">
        <v>465</v>
      </c>
      <c r="C24" s="202" t="s">
        <v>255</v>
      </c>
      <c r="D24" s="155" t="s">
        <v>406</v>
      </c>
      <c r="E24" s="331" t="str">
        <f>IF(E$17= "x","x","")</f>
        <v>x</v>
      </c>
      <c r="F24" s="331" t="str">
        <f t="shared" ref="F24:X27" si="12">IF(F$17= "x","x","")</f>
        <v>x</v>
      </c>
      <c r="G24" s="331" t="str">
        <f t="shared" si="12"/>
        <v>x</v>
      </c>
      <c r="H24" s="331" t="str">
        <f t="shared" si="12"/>
        <v>x</v>
      </c>
      <c r="I24" s="331" t="str">
        <f t="shared" si="12"/>
        <v>x</v>
      </c>
      <c r="J24" s="331" t="str">
        <f t="shared" si="12"/>
        <v>x</v>
      </c>
      <c r="K24" s="331" t="str">
        <f t="shared" si="12"/>
        <v>x</v>
      </c>
      <c r="L24" s="331" t="str">
        <f t="shared" si="12"/>
        <v>x</v>
      </c>
      <c r="M24" s="331" t="str">
        <f t="shared" si="12"/>
        <v>x</v>
      </c>
      <c r="N24" s="331" t="str">
        <f t="shared" si="12"/>
        <v>x</v>
      </c>
      <c r="O24" s="331" t="str">
        <f t="shared" si="12"/>
        <v>x</v>
      </c>
      <c r="P24" s="331" t="str">
        <f t="shared" si="12"/>
        <v>x</v>
      </c>
      <c r="Q24" s="331" t="str">
        <f t="shared" si="12"/>
        <v>x</v>
      </c>
      <c r="R24" s="331" t="str">
        <f t="shared" si="12"/>
        <v>x</v>
      </c>
      <c r="S24" s="331" t="str">
        <f t="shared" si="12"/>
        <v>x</v>
      </c>
      <c r="T24" s="331" t="str">
        <f t="shared" si="12"/>
        <v>x</v>
      </c>
      <c r="U24" s="331" t="str">
        <f t="shared" si="12"/>
        <v>x</v>
      </c>
      <c r="V24" s="331" t="str">
        <f t="shared" si="12"/>
        <v>x</v>
      </c>
      <c r="W24" s="331" t="str">
        <f t="shared" si="12"/>
        <v>x</v>
      </c>
      <c r="X24" s="331" t="str">
        <f t="shared" si="12"/>
        <v>x</v>
      </c>
      <c r="Y24" s="352"/>
      <c r="Z24" s="352"/>
      <c r="AA24" s="352"/>
      <c r="AB24" s="334" t="str">
        <f t="shared" ref="AB24" si="13">IF(AB22 = "n","x","")</f>
        <v/>
      </c>
      <c r="AC24" s="334"/>
      <c r="AD24" s="334"/>
      <c r="AE24" s="334"/>
      <c r="AF24" s="334"/>
      <c r="AG24" s="334"/>
      <c r="AH24" s="330"/>
      <c r="AI24" s="330"/>
      <c r="AJ24" s="330"/>
      <c r="AK24" s="330"/>
      <c r="AL24" s="330"/>
      <c r="AM24" s="330"/>
      <c r="AN24" s="330"/>
      <c r="AO24" s="330"/>
      <c r="AP24" s="330"/>
      <c r="AQ24" s="330"/>
      <c r="AR24" s="12"/>
      <c r="AS24" s="12"/>
      <c r="AT24" s="12"/>
      <c r="AU24" s="12"/>
      <c r="AV24" s="12"/>
      <c r="AW24" s="12"/>
      <c r="AX24" s="12"/>
      <c r="AY24" s="12"/>
      <c r="AZ24" s="12"/>
      <c r="BA24" s="12"/>
      <c r="BB24" s="12"/>
      <c r="BC24" s="12"/>
      <c r="BD24" s="12"/>
      <c r="BE24" s="12"/>
      <c r="BF24" s="12"/>
      <c r="BH24" s="2"/>
    </row>
    <row r="25" spans="1:60" s="11" customFormat="1" ht="26.4" x14ac:dyDescent="0.25">
      <c r="A25" s="4">
        <v>16</v>
      </c>
      <c r="B25" s="155" t="s">
        <v>425</v>
      </c>
      <c r="C25" s="202" t="s">
        <v>124</v>
      </c>
      <c r="D25" s="155" t="s">
        <v>404</v>
      </c>
      <c r="E25" s="331" t="str">
        <f>IF(E$17= "x","x","")</f>
        <v>x</v>
      </c>
      <c r="F25" s="331" t="str">
        <f t="shared" si="12"/>
        <v>x</v>
      </c>
      <c r="G25" s="331" t="str">
        <f t="shared" si="12"/>
        <v>x</v>
      </c>
      <c r="H25" s="331" t="str">
        <f t="shared" si="12"/>
        <v>x</v>
      </c>
      <c r="I25" s="331" t="str">
        <f t="shared" si="12"/>
        <v>x</v>
      </c>
      <c r="J25" s="331" t="str">
        <f t="shared" si="12"/>
        <v>x</v>
      </c>
      <c r="K25" s="331" t="str">
        <f t="shared" si="12"/>
        <v>x</v>
      </c>
      <c r="L25" s="331" t="str">
        <f t="shared" si="12"/>
        <v>x</v>
      </c>
      <c r="M25" s="331" t="str">
        <f t="shared" si="12"/>
        <v>x</v>
      </c>
      <c r="N25" s="331" t="str">
        <f t="shared" si="12"/>
        <v>x</v>
      </c>
      <c r="O25" s="331" t="str">
        <f t="shared" si="12"/>
        <v>x</v>
      </c>
      <c r="P25" s="331" t="str">
        <f t="shared" si="12"/>
        <v>x</v>
      </c>
      <c r="Q25" s="331" t="str">
        <f t="shared" si="12"/>
        <v>x</v>
      </c>
      <c r="R25" s="331" t="str">
        <f t="shared" si="12"/>
        <v>x</v>
      </c>
      <c r="S25" s="331" t="str">
        <f t="shared" si="12"/>
        <v>x</v>
      </c>
      <c r="T25" s="331" t="str">
        <f t="shared" si="12"/>
        <v>x</v>
      </c>
      <c r="U25" s="331" t="str">
        <f t="shared" si="12"/>
        <v>x</v>
      </c>
      <c r="V25" s="331" t="str">
        <f t="shared" si="12"/>
        <v>x</v>
      </c>
      <c r="W25" s="331" t="str">
        <f t="shared" si="12"/>
        <v>x</v>
      </c>
      <c r="X25" s="331" t="str">
        <f t="shared" si="12"/>
        <v>x</v>
      </c>
      <c r="Y25" s="352"/>
      <c r="Z25" s="352"/>
      <c r="AA25" s="352"/>
      <c r="AB25" s="330"/>
      <c r="AC25" s="330"/>
      <c r="AD25" s="330"/>
      <c r="AE25" s="330"/>
      <c r="AF25" s="330"/>
      <c r="AG25" s="330"/>
      <c r="AH25" s="330"/>
      <c r="AI25" s="330"/>
      <c r="AJ25" s="330"/>
      <c r="AK25" s="330"/>
      <c r="AL25" s="330"/>
      <c r="AM25" s="330"/>
      <c r="AN25" s="330"/>
      <c r="AO25" s="330"/>
      <c r="AP25" s="330"/>
      <c r="AQ25" s="330"/>
      <c r="AR25" s="12"/>
      <c r="AS25" s="12"/>
      <c r="AT25" s="12"/>
      <c r="AU25" s="12"/>
      <c r="AV25" s="12"/>
      <c r="AW25" s="12"/>
      <c r="AX25" s="12"/>
      <c r="AY25" s="12"/>
      <c r="AZ25" s="12"/>
      <c r="BA25" s="12"/>
      <c r="BB25" s="12"/>
      <c r="BC25" s="12"/>
      <c r="BD25" s="12"/>
      <c r="BE25" s="12"/>
      <c r="BF25" s="12"/>
      <c r="BH25" s="2"/>
    </row>
    <row r="26" spans="1:60" s="11" customFormat="1" ht="39.6" x14ac:dyDescent="0.25">
      <c r="A26" s="22">
        <v>17</v>
      </c>
      <c r="B26" s="155" t="s">
        <v>126</v>
      </c>
      <c r="C26" s="202" t="s">
        <v>288</v>
      </c>
      <c r="D26" s="155" t="s">
        <v>404</v>
      </c>
      <c r="E26" s="331" t="str">
        <f>IF(E$17= "x","x","")</f>
        <v>x</v>
      </c>
      <c r="F26" s="331" t="str">
        <f t="shared" si="12"/>
        <v>x</v>
      </c>
      <c r="G26" s="331" t="str">
        <f t="shared" si="12"/>
        <v>x</v>
      </c>
      <c r="H26" s="331" t="str">
        <f t="shared" si="12"/>
        <v>x</v>
      </c>
      <c r="I26" s="331" t="str">
        <f t="shared" si="12"/>
        <v>x</v>
      </c>
      <c r="J26" s="331" t="str">
        <f t="shared" si="12"/>
        <v>x</v>
      </c>
      <c r="K26" s="331" t="str">
        <f t="shared" si="12"/>
        <v>x</v>
      </c>
      <c r="L26" s="331" t="str">
        <f t="shared" si="12"/>
        <v>x</v>
      </c>
      <c r="M26" s="331" t="str">
        <f t="shared" si="12"/>
        <v>x</v>
      </c>
      <c r="N26" s="331" t="str">
        <f t="shared" si="12"/>
        <v>x</v>
      </c>
      <c r="O26" s="331" t="str">
        <f t="shared" si="12"/>
        <v>x</v>
      </c>
      <c r="P26" s="331" t="str">
        <f t="shared" si="12"/>
        <v>x</v>
      </c>
      <c r="Q26" s="331" t="str">
        <f t="shared" si="12"/>
        <v>x</v>
      </c>
      <c r="R26" s="331" t="str">
        <f t="shared" si="12"/>
        <v>x</v>
      </c>
      <c r="S26" s="331" t="str">
        <f t="shared" si="12"/>
        <v>x</v>
      </c>
      <c r="T26" s="331" t="str">
        <f t="shared" si="12"/>
        <v>x</v>
      </c>
      <c r="U26" s="331" t="str">
        <f t="shared" si="12"/>
        <v>x</v>
      </c>
      <c r="V26" s="331" t="str">
        <f t="shared" si="12"/>
        <v>x</v>
      </c>
      <c r="W26" s="331" t="str">
        <f t="shared" si="12"/>
        <v>x</v>
      </c>
      <c r="X26" s="331" t="str">
        <f t="shared" si="12"/>
        <v>x</v>
      </c>
      <c r="Y26" s="352"/>
      <c r="Z26" s="352"/>
      <c r="AA26" s="352"/>
      <c r="AB26" s="334" t="str">
        <f t="shared" ref="AB26:AG26" si="14">IF(AB25 = "n","x","")</f>
        <v/>
      </c>
      <c r="AC26" s="334" t="str">
        <f t="shared" si="14"/>
        <v/>
      </c>
      <c r="AD26" s="334" t="str">
        <f t="shared" si="14"/>
        <v/>
      </c>
      <c r="AE26" s="334" t="str">
        <f t="shared" si="14"/>
        <v/>
      </c>
      <c r="AF26" s="334" t="str">
        <f t="shared" si="14"/>
        <v/>
      </c>
      <c r="AG26" s="334" t="str">
        <f t="shared" si="14"/>
        <v/>
      </c>
      <c r="AH26" s="357"/>
      <c r="AI26" s="357"/>
      <c r="AJ26" s="357"/>
      <c r="AK26" s="357"/>
      <c r="AL26" s="357"/>
      <c r="AM26" s="357"/>
      <c r="AN26" s="357"/>
      <c r="AO26" s="357"/>
      <c r="AP26" s="357"/>
      <c r="AQ26" s="357"/>
      <c r="AR26" s="13"/>
      <c r="AS26" s="13"/>
      <c r="AT26" s="13"/>
      <c r="AU26" s="13"/>
      <c r="AV26" s="13"/>
      <c r="AW26" s="13"/>
      <c r="AX26" s="13"/>
      <c r="AY26" s="13"/>
      <c r="AZ26" s="13"/>
      <c r="BA26" s="13"/>
      <c r="BB26" s="13"/>
      <c r="BC26" s="13"/>
      <c r="BD26" s="13"/>
      <c r="BE26" s="13"/>
      <c r="BF26" s="13"/>
      <c r="BH26" s="2"/>
    </row>
    <row r="27" spans="1:60" s="11" customFormat="1" ht="39.6" x14ac:dyDescent="0.25">
      <c r="A27" s="22">
        <v>18</v>
      </c>
      <c r="B27" s="156" t="s">
        <v>217</v>
      </c>
      <c r="C27" s="202" t="s">
        <v>255</v>
      </c>
      <c r="D27" s="155" t="s">
        <v>404</v>
      </c>
      <c r="E27" s="331" t="str">
        <f>IF(E$17= "x","x","")</f>
        <v>x</v>
      </c>
      <c r="F27" s="331" t="str">
        <f t="shared" si="12"/>
        <v>x</v>
      </c>
      <c r="G27" s="331" t="str">
        <f t="shared" si="12"/>
        <v>x</v>
      </c>
      <c r="H27" s="331" t="str">
        <f t="shared" si="12"/>
        <v>x</v>
      </c>
      <c r="I27" s="331" t="str">
        <f t="shared" si="12"/>
        <v>x</v>
      </c>
      <c r="J27" s="331" t="str">
        <f t="shared" si="12"/>
        <v>x</v>
      </c>
      <c r="K27" s="331" t="str">
        <f t="shared" si="12"/>
        <v>x</v>
      </c>
      <c r="L27" s="331" t="str">
        <f t="shared" si="12"/>
        <v>x</v>
      </c>
      <c r="M27" s="331" t="str">
        <f t="shared" si="12"/>
        <v>x</v>
      </c>
      <c r="N27" s="331" t="str">
        <f t="shared" si="12"/>
        <v>x</v>
      </c>
      <c r="O27" s="331" t="str">
        <f t="shared" si="12"/>
        <v>x</v>
      </c>
      <c r="P27" s="331" t="str">
        <f t="shared" si="12"/>
        <v>x</v>
      </c>
      <c r="Q27" s="331" t="str">
        <f t="shared" si="12"/>
        <v>x</v>
      </c>
      <c r="R27" s="331" t="str">
        <f t="shared" si="12"/>
        <v>x</v>
      </c>
      <c r="S27" s="331" t="str">
        <f t="shared" si="12"/>
        <v>x</v>
      </c>
      <c r="T27" s="331" t="str">
        <f t="shared" si="12"/>
        <v>x</v>
      </c>
      <c r="U27" s="331" t="str">
        <f t="shared" si="12"/>
        <v>x</v>
      </c>
      <c r="V27" s="331" t="str">
        <f t="shared" si="12"/>
        <v>x</v>
      </c>
      <c r="W27" s="331" t="str">
        <f t="shared" si="12"/>
        <v>x</v>
      </c>
      <c r="X27" s="331" t="str">
        <f t="shared" si="12"/>
        <v>x</v>
      </c>
      <c r="Y27" s="352"/>
      <c r="Z27" s="352"/>
      <c r="AA27" s="352"/>
      <c r="AB27" s="334"/>
      <c r="AC27" s="334"/>
      <c r="AD27" s="334"/>
      <c r="AE27" s="334"/>
      <c r="AF27" s="334"/>
      <c r="AG27" s="334"/>
      <c r="AH27" s="357"/>
      <c r="AI27" s="357"/>
      <c r="AJ27" s="357"/>
      <c r="AK27" s="357"/>
      <c r="AL27" s="357"/>
      <c r="AM27" s="357"/>
      <c r="AN27" s="357"/>
      <c r="AO27" s="357"/>
      <c r="AP27" s="357"/>
      <c r="AQ27" s="357"/>
      <c r="AR27" s="13"/>
      <c r="AS27" s="13"/>
      <c r="AT27" s="13"/>
      <c r="AU27" s="13"/>
      <c r="AV27" s="13"/>
      <c r="AW27" s="13"/>
      <c r="AX27" s="13"/>
      <c r="AY27" s="13"/>
      <c r="AZ27" s="13"/>
      <c r="BA27" s="13"/>
      <c r="BB27" s="13"/>
      <c r="BC27" s="13"/>
      <c r="BD27" s="13"/>
      <c r="BE27" s="13"/>
      <c r="BF27" s="13"/>
      <c r="BH27" s="2"/>
    </row>
    <row r="28" spans="1:60" s="11" customFormat="1" x14ac:dyDescent="0.25">
      <c r="A28" s="212" t="s">
        <v>190</v>
      </c>
      <c r="B28" s="156"/>
      <c r="C28" s="282"/>
      <c r="D28" s="282"/>
      <c r="E28" s="331"/>
      <c r="F28" s="331"/>
      <c r="G28" s="331"/>
      <c r="H28" s="331"/>
      <c r="I28" s="331"/>
      <c r="J28" s="331"/>
      <c r="K28" s="331"/>
      <c r="L28" s="331"/>
      <c r="M28" s="331"/>
      <c r="N28" s="331"/>
      <c r="O28" s="331"/>
      <c r="P28" s="331"/>
      <c r="Q28" s="331"/>
      <c r="R28" s="331"/>
      <c r="S28" s="331"/>
      <c r="T28" s="331"/>
      <c r="U28" s="331"/>
      <c r="V28" s="331"/>
      <c r="W28" s="331"/>
      <c r="X28" s="331"/>
      <c r="Y28" s="352"/>
      <c r="Z28" s="352"/>
      <c r="AA28" s="352"/>
      <c r="AB28" s="334"/>
      <c r="AC28" s="334"/>
      <c r="AD28" s="334"/>
      <c r="AE28" s="334"/>
      <c r="AF28" s="334"/>
      <c r="AG28" s="334"/>
      <c r="AH28" s="330"/>
      <c r="AI28" s="330"/>
      <c r="AJ28" s="330"/>
      <c r="AK28" s="330"/>
      <c r="AL28" s="330"/>
      <c r="AM28" s="330"/>
      <c r="AN28" s="330"/>
      <c r="AO28" s="330"/>
      <c r="AP28" s="330"/>
      <c r="AQ28" s="330"/>
      <c r="AR28" s="12"/>
      <c r="AS28" s="12"/>
      <c r="AT28" s="12"/>
      <c r="AU28" s="12"/>
      <c r="AV28" s="12"/>
      <c r="AW28" s="12"/>
      <c r="AX28" s="12"/>
      <c r="AY28" s="12"/>
      <c r="AZ28" s="12"/>
      <c r="BA28" s="12"/>
      <c r="BB28" s="12"/>
      <c r="BC28" s="12"/>
      <c r="BD28" s="12"/>
      <c r="BE28" s="12"/>
      <c r="BF28" s="12"/>
      <c r="BH28" s="2"/>
    </row>
    <row r="29" spans="1:60" s="15" customFormat="1" ht="15.6" x14ac:dyDescent="0.25">
      <c r="A29" s="210"/>
      <c r="B29" s="158" t="s">
        <v>33</v>
      </c>
      <c r="C29" s="211" t="s">
        <v>88</v>
      </c>
      <c r="D29" s="211" t="s">
        <v>0</v>
      </c>
      <c r="E29" s="337" t="s">
        <v>53</v>
      </c>
      <c r="F29" s="337" t="s">
        <v>53</v>
      </c>
      <c r="G29" s="337" t="s">
        <v>53</v>
      </c>
      <c r="H29" s="337" t="s">
        <v>53</v>
      </c>
      <c r="I29" s="337" t="s">
        <v>53</v>
      </c>
      <c r="J29" s="337" t="s">
        <v>53</v>
      </c>
      <c r="K29" s="337" t="s">
        <v>53</v>
      </c>
      <c r="L29" s="337" t="s">
        <v>53</v>
      </c>
      <c r="M29" s="337" t="s">
        <v>53</v>
      </c>
      <c r="N29" s="337" t="s">
        <v>53</v>
      </c>
      <c r="O29" s="337" t="s">
        <v>53</v>
      </c>
      <c r="P29" s="337" t="s">
        <v>53</v>
      </c>
      <c r="Q29" s="337" t="s">
        <v>53</v>
      </c>
      <c r="R29" s="337" t="s">
        <v>53</v>
      </c>
      <c r="S29" s="337" t="s">
        <v>53</v>
      </c>
      <c r="T29" s="337" t="s">
        <v>53</v>
      </c>
      <c r="U29" s="337" t="s">
        <v>53</v>
      </c>
      <c r="V29" s="337" t="s">
        <v>53</v>
      </c>
      <c r="W29" s="337" t="s">
        <v>53</v>
      </c>
      <c r="X29" s="337" t="s">
        <v>53</v>
      </c>
      <c r="Y29" s="369" t="s">
        <v>53</v>
      </c>
      <c r="Z29" s="369" t="s">
        <v>53</v>
      </c>
      <c r="AA29" s="369" t="s">
        <v>53</v>
      </c>
      <c r="AB29" s="332"/>
      <c r="AC29" s="332"/>
      <c r="AD29" s="332"/>
      <c r="AE29" s="332"/>
      <c r="AF29" s="332"/>
      <c r="AG29" s="332"/>
      <c r="AH29" s="332"/>
      <c r="AI29" s="332"/>
      <c r="AJ29" s="332"/>
      <c r="AK29" s="332"/>
      <c r="AL29" s="332"/>
      <c r="AM29" s="332"/>
      <c r="AN29" s="332"/>
      <c r="AO29" s="332"/>
      <c r="AP29" s="332"/>
      <c r="AQ29" s="332"/>
    </row>
    <row r="30" spans="1:60" ht="52.8" x14ac:dyDescent="0.25">
      <c r="A30" s="212">
        <v>19</v>
      </c>
      <c r="B30" s="155" t="s">
        <v>218</v>
      </c>
      <c r="C30" s="155" t="s">
        <v>131</v>
      </c>
      <c r="D30" s="155" t="s">
        <v>407</v>
      </c>
      <c r="E30" s="327" t="str">
        <f>IF(E$2="","x",IF(Sample!B105="NULL","x","y"))</f>
        <v>x</v>
      </c>
      <c r="F30" s="327" t="str">
        <f>IF(F$2="","x",IF(Sample!C105="NULL","x","y"))</f>
        <v>x</v>
      </c>
      <c r="G30" s="327" t="str">
        <f>IF(G$2="","x",IF(Sample!D105="NULL","x","y"))</f>
        <v>x</v>
      </c>
      <c r="H30" s="327" t="str">
        <f>IF(H$2="","x",IF(Sample!E105="NULL","x","y"))</f>
        <v>x</v>
      </c>
      <c r="I30" s="327" t="str">
        <f>IF(I$2="","x",IF(Sample!F105="NULL","x","y"))</f>
        <v>x</v>
      </c>
      <c r="J30" s="327" t="str">
        <f>IF(J$2="","x",IF(Sample!G105="NULL","x","y"))</f>
        <v>x</v>
      </c>
      <c r="K30" s="327" t="str">
        <f>IF(K$2="","x",IF(Sample!H105="NULL","x","y"))</f>
        <v>x</v>
      </c>
      <c r="L30" s="327" t="str">
        <f>IF(L$2="","x",IF(Sample!I105="NULL","x","y"))</f>
        <v>x</v>
      </c>
      <c r="M30" s="327" t="str">
        <f>IF(M$2="","x",IF(Sample!J105="NULL","x","y"))</f>
        <v>x</v>
      </c>
      <c r="N30" s="327" t="str">
        <f>IF(N$2="","x",IF(Sample!K105="NULL","x","y"))</f>
        <v>x</v>
      </c>
      <c r="O30" s="327" t="str">
        <f>IF(O$2="","x",IF(Sample!L105="NULL","x","y"))</f>
        <v>x</v>
      </c>
      <c r="P30" s="327" t="str">
        <f>IF(P$2="","x",IF(Sample!M105="NULL","x","y"))</f>
        <v>x</v>
      </c>
      <c r="Q30" s="327" t="str">
        <f>IF(Q$2="","x",IF(Sample!N105="NULL","x","y"))</f>
        <v>x</v>
      </c>
      <c r="R30" s="327" t="str">
        <f>IF(R$2="","x",IF(Sample!O105="NULL","x","y"))</f>
        <v>x</v>
      </c>
      <c r="S30" s="327" t="str">
        <f>IF(S$2="","x",IF(Sample!P105="NULL","x","y"))</f>
        <v>x</v>
      </c>
      <c r="T30" s="327" t="str">
        <f>IF(T$2="","x",IF(Sample!Q105="NULL","x","y"))</f>
        <v>x</v>
      </c>
      <c r="U30" s="327" t="str">
        <f>IF(U$2="","x",IF(Sample!R105="NULL","x","y"))</f>
        <v>x</v>
      </c>
      <c r="V30" s="327" t="str">
        <f>IF(V$2="","x",IF(Sample!S105="NULL","x","y"))</f>
        <v>x</v>
      </c>
      <c r="W30" s="327" t="str">
        <f>IF(W$2="","x",IF(Sample!T105="NULL","x","y"))</f>
        <v>x</v>
      </c>
      <c r="X30" s="327" t="str">
        <f>IF(X$2="","x",IF(Sample!U105="NULL","x","y"))</f>
        <v>x</v>
      </c>
      <c r="Y30" s="352"/>
      <c r="Z30" s="352"/>
      <c r="AA30" s="352"/>
      <c r="AB30" s="330"/>
      <c r="AC30" s="330"/>
      <c r="AD30" s="330"/>
      <c r="AE30" s="330"/>
      <c r="AF30" s="330"/>
      <c r="AG30" s="330"/>
      <c r="AH30" s="330"/>
      <c r="AI30" s="330"/>
      <c r="AJ30" s="330"/>
      <c r="AK30" s="330"/>
      <c r="AL30" s="330"/>
      <c r="AM30" s="330"/>
      <c r="AN30" s="330"/>
      <c r="AO30" s="330"/>
      <c r="AP30" s="330"/>
      <c r="AQ30" s="330"/>
      <c r="AR30" s="12"/>
      <c r="AS30" s="12"/>
      <c r="AT30" s="12"/>
      <c r="AU30" s="12"/>
      <c r="AV30" s="12"/>
      <c r="AW30" s="12"/>
      <c r="AX30" s="12"/>
      <c r="AY30" s="12"/>
      <c r="AZ30" s="12"/>
      <c r="BA30" s="12"/>
      <c r="BB30" s="12"/>
      <c r="BC30" s="12"/>
      <c r="BD30" s="12"/>
      <c r="BE30" s="12"/>
      <c r="BF30" s="12"/>
    </row>
    <row r="31" spans="1:60" ht="26.4" x14ac:dyDescent="0.25">
      <c r="A31" s="22">
        <v>20</v>
      </c>
      <c r="B31" s="155" t="s">
        <v>289</v>
      </c>
      <c r="C31" s="155" t="s">
        <v>131</v>
      </c>
      <c r="D31" s="155" t="s">
        <v>408</v>
      </c>
      <c r="E31" s="331" t="str">
        <f>IF(E30= "x","x","")</f>
        <v>x</v>
      </c>
      <c r="F31" s="331" t="str">
        <f t="shared" ref="F31:X31" si="15">IF(F30= "x","x","")</f>
        <v>x</v>
      </c>
      <c r="G31" s="331" t="str">
        <f t="shared" si="15"/>
        <v>x</v>
      </c>
      <c r="H31" s="331" t="str">
        <f t="shared" si="15"/>
        <v>x</v>
      </c>
      <c r="I31" s="331" t="str">
        <f t="shared" si="15"/>
        <v>x</v>
      </c>
      <c r="J31" s="331" t="str">
        <f t="shared" si="15"/>
        <v>x</v>
      </c>
      <c r="K31" s="331" t="str">
        <f t="shared" si="15"/>
        <v>x</v>
      </c>
      <c r="L31" s="331" t="str">
        <f t="shared" si="15"/>
        <v>x</v>
      </c>
      <c r="M31" s="331" t="str">
        <f t="shared" si="15"/>
        <v>x</v>
      </c>
      <c r="N31" s="331" t="str">
        <f t="shared" si="15"/>
        <v>x</v>
      </c>
      <c r="O31" s="331" t="str">
        <f t="shared" si="15"/>
        <v>x</v>
      </c>
      <c r="P31" s="331" t="str">
        <f t="shared" si="15"/>
        <v>x</v>
      </c>
      <c r="Q31" s="331" t="str">
        <f t="shared" si="15"/>
        <v>x</v>
      </c>
      <c r="R31" s="331" t="str">
        <f t="shared" si="15"/>
        <v>x</v>
      </c>
      <c r="S31" s="331" t="str">
        <f t="shared" si="15"/>
        <v>x</v>
      </c>
      <c r="T31" s="331" t="str">
        <f t="shared" si="15"/>
        <v>x</v>
      </c>
      <c r="U31" s="331" t="str">
        <f t="shared" si="15"/>
        <v>x</v>
      </c>
      <c r="V31" s="331" t="str">
        <f t="shared" si="15"/>
        <v>x</v>
      </c>
      <c r="W31" s="331" t="str">
        <f t="shared" si="15"/>
        <v>x</v>
      </c>
      <c r="X31" s="331" t="str">
        <f t="shared" si="15"/>
        <v>x</v>
      </c>
      <c r="Y31" s="352"/>
      <c r="Z31" s="352"/>
      <c r="AA31" s="352"/>
      <c r="AB31" s="330"/>
      <c r="AC31" s="330"/>
      <c r="AD31" s="330"/>
      <c r="AE31" s="330"/>
      <c r="AF31" s="330"/>
      <c r="AG31" s="330"/>
      <c r="AH31" s="330"/>
      <c r="AI31" s="330"/>
      <c r="AJ31" s="330"/>
      <c r="AK31" s="330"/>
      <c r="AL31" s="330"/>
      <c r="AM31" s="330"/>
      <c r="AN31" s="330"/>
      <c r="AO31" s="330"/>
      <c r="AP31" s="330"/>
      <c r="AQ31" s="330"/>
      <c r="AR31" s="12"/>
      <c r="AS31" s="12"/>
      <c r="AT31" s="12"/>
      <c r="AU31" s="12"/>
      <c r="AV31" s="12"/>
      <c r="AW31" s="12"/>
      <c r="AX31" s="12"/>
      <c r="AY31" s="12"/>
      <c r="AZ31" s="12"/>
      <c r="BA31" s="12"/>
      <c r="BB31" s="12"/>
      <c r="BC31" s="12"/>
      <c r="BD31" s="12"/>
      <c r="BE31" s="12"/>
      <c r="BF31" s="12"/>
    </row>
    <row r="32" spans="1:60" s="11" customFormat="1" x14ac:dyDescent="0.25">
      <c r="A32" s="209" t="s">
        <v>190</v>
      </c>
      <c r="B32" s="155"/>
      <c r="C32" s="213"/>
      <c r="D32" s="155"/>
      <c r="E32" s="331"/>
      <c r="F32" s="331"/>
      <c r="G32" s="331"/>
      <c r="H32" s="331"/>
      <c r="I32" s="331"/>
      <c r="J32" s="331"/>
      <c r="K32" s="331"/>
      <c r="L32" s="331"/>
      <c r="M32" s="331"/>
      <c r="N32" s="331"/>
      <c r="O32" s="331"/>
      <c r="P32" s="331"/>
      <c r="Q32" s="331"/>
      <c r="R32" s="331"/>
      <c r="S32" s="331"/>
      <c r="T32" s="331"/>
      <c r="U32" s="331"/>
      <c r="V32" s="331"/>
      <c r="W32" s="331"/>
      <c r="X32" s="331"/>
      <c r="Y32" s="352"/>
      <c r="Z32" s="352"/>
      <c r="AA32" s="352"/>
      <c r="AB32" s="334"/>
      <c r="AC32" s="334"/>
      <c r="AD32" s="334"/>
      <c r="AE32" s="334"/>
      <c r="AF32" s="334"/>
      <c r="AG32" s="334"/>
      <c r="AH32" s="330"/>
      <c r="AI32" s="330"/>
      <c r="AJ32" s="330"/>
      <c r="AK32" s="330"/>
      <c r="AL32" s="330"/>
      <c r="AM32" s="330"/>
      <c r="AN32" s="330"/>
      <c r="AO32" s="330"/>
      <c r="AP32" s="330"/>
      <c r="AQ32" s="330"/>
      <c r="AR32" s="12"/>
      <c r="AS32" s="12"/>
      <c r="AT32" s="12"/>
      <c r="AU32" s="12"/>
      <c r="AV32" s="12"/>
      <c r="AW32" s="12"/>
      <c r="AX32" s="12"/>
      <c r="AY32" s="12"/>
      <c r="AZ32" s="12"/>
      <c r="BA32" s="12"/>
      <c r="BB32" s="12"/>
      <c r="BC32" s="12"/>
      <c r="BD32" s="12"/>
      <c r="BE32" s="12"/>
      <c r="BF32" s="12"/>
      <c r="BH32" s="2"/>
    </row>
    <row r="33" spans="1:60" s="15" customFormat="1" ht="15.6" x14ac:dyDescent="0.25">
      <c r="A33" s="210"/>
      <c r="B33" s="158" t="s">
        <v>28</v>
      </c>
      <c r="C33" s="283" t="s">
        <v>88</v>
      </c>
      <c r="D33" s="283" t="s">
        <v>0</v>
      </c>
      <c r="E33" s="337" t="s">
        <v>53</v>
      </c>
      <c r="F33" s="337" t="s">
        <v>53</v>
      </c>
      <c r="G33" s="337" t="s">
        <v>53</v>
      </c>
      <c r="H33" s="337" t="s">
        <v>53</v>
      </c>
      <c r="I33" s="337" t="s">
        <v>53</v>
      </c>
      <c r="J33" s="337" t="s">
        <v>53</v>
      </c>
      <c r="K33" s="337" t="s">
        <v>53</v>
      </c>
      <c r="L33" s="337" t="s">
        <v>53</v>
      </c>
      <c r="M33" s="337" t="s">
        <v>53</v>
      </c>
      <c r="N33" s="337" t="s">
        <v>53</v>
      </c>
      <c r="O33" s="337" t="s">
        <v>53</v>
      </c>
      <c r="P33" s="337" t="s">
        <v>53</v>
      </c>
      <c r="Q33" s="337" t="s">
        <v>53</v>
      </c>
      <c r="R33" s="337" t="s">
        <v>53</v>
      </c>
      <c r="S33" s="337" t="s">
        <v>53</v>
      </c>
      <c r="T33" s="337" t="s">
        <v>53</v>
      </c>
      <c r="U33" s="337" t="s">
        <v>53</v>
      </c>
      <c r="V33" s="337" t="s">
        <v>53</v>
      </c>
      <c r="W33" s="337" t="s">
        <v>53</v>
      </c>
      <c r="X33" s="337" t="s">
        <v>53</v>
      </c>
      <c r="Y33" s="369" t="s">
        <v>53</v>
      </c>
      <c r="Z33" s="369" t="s">
        <v>53</v>
      </c>
      <c r="AA33" s="369" t="s">
        <v>53</v>
      </c>
      <c r="AB33" s="332"/>
      <c r="AC33" s="332"/>
      <c r="AD33" s="332"/>
      <c r="AE33" s="332"/>
      <c r="AF33" s="332"/>
      <c r="AG33" s="332"/>
      <c r="AH33" s="332"/>
      <c r="AI33" s="332"/>
      <c r="AJ33" s="332"/>
      <c r="AK33" s="332"/>
      <c r="AL33" s="332"/>
      <c r="AM33" s="332"/>
      <c r="AN33" s="332"/>
      <c r="AO33" s="332"/>
      <c r="AP33" s="332"/>
      <c r="AQ33" s="332"/>
    </row>
    <row r="34" spans="1:60" ht="26.4" x14ac:dyDescent="0.25">
      <c r="A34" s="212">
        <v>21</v>
      </c>
      <c r="B34" s="155" t="s">
        <v>427</v>
      </c>
      <c r="C34" s="155" t="s">
        <v>269</v>
      </c>
      <c r="D34" s="155" t="s">
        <v>409</v>
      </c>
      <c r="E34" s="339" t="str">
        <f>IF(E$2="","x",IF(Sample!B106="NULL","x","y"))</f>
        <v>x</v>
      </c>
      <c r="F34" s="339" t="str">
        <f>IF(F$2="","x",IF(Sample!C106="NULL","x","y"))</f>
        <v>x</v>
      </c>
      <c r="G34" s="339" t="str">
        <f>IF(G$2="","x",IF(Sample!D106="NULL","x","y"))</f>
        <v>x</v>
      </c>
      <c r="H34" s="339" t="str">
        <f>IF(H$2="","x",IF(Sample!E106="NULL","x","y"))</f>
        <v>x</v>
      </c>
      <c r="I34" s="339" t="str">
        <f>IF(I$2="","x",IF(Sample!F106="NULL","x","y"))</f>
        <v>x</v>
      </c>
      <c r="J34" s="339" t="str">
        <f>IF(J$2="","x",IF(Sample!G106="NULL","x","y"))</f>
        <v>x</v>
      </c>
      <c r="K34" s="339" t="str">
        <f>IF(K$2="","x",IF(Sample!H106="NULL","x","y"))</f>
        <v>x</v>
      </c>
      <c r="L34" s="339" t="str">
        <f>IF(L$2="","x",IF(Sample!I106="NULL","x","y"))</f>
        <v>x</v>
      </c>
      <c r="M34" s="339" t="str">
        <f>IF(M$2="","x",IF(Sample!J106="NULL","x","y"))</f>
        <v>x</v>
      </c>
      <c r="N34" s="339" t="str">
        <f>IF(N$2="","x",IF(Sample!K106="NULL","x","y"))</f>
        <v>x</v>
      </c>
      <c r="O34" s="339" t="str">
        <f>IF(O$2="","x",IF(Sample!L106="NULL","x","y"))</f>
        <v>x</v>
      </c>
      <c r="P34" s="339" t="str">
        <f>IF(P$2="","x",IF(Sample!M106="NULL","x","y"))</f>
        <v>x</v>
      </c>
      <c r="Q34" s="339" t="str">
        <f>IF(Q$2="","x",IF(Sample!N106="NULL","x","y"))</f>
        <v>x</v>
      </c>
      <c r="R34" s="339" t="str">
        <f>IF(R$2="","x",IF(Sample!O106="NULL","x","y"))</f>
        <v>x</v>
      </c>
      <c r="S34" s="339" t="str">
        <f>IF(S$2="","x",IF(Sample!P106="NULL","x","y"))</f>
        <v>x</v>
      </c>
      <c r="T34" s="339" t="str">
        <f>IF(T$2="","x",IF(Sample!Q106="NULL","x","y"))</f>
        <v>x</v>
      </c>
      <c r="U34" s="339" t="str">
        <f>IF(U$2="","x",IF(Sample!R106="NULL","x","y"))</f>
        <v>x</v>
      </c>
      <c r="V34" s="339" t="str">
        <f>IF(V$2="","x",IF(Sample!S106="NULL","x","y"))</f>
        <v>x</v>
      </c>
      <c r="W34" s="339" t="str">
        <f>IF(W$2="","x",IF(Sample!T106="NULL","x","y"))</f>
        <v>x</v>
      </c>
      <c r="X34" s="339" t="str">
        <f>IF(X$2="","x",IF(Sample!U106="NULL","x","y"))</f>
        <v>x</v>
      </c>
      <c r="Y34" s="352"/>
      <c r="Z34" s="352"/>
      <c r="AA34" s="352"/>
      <c r="AB34" s="330"/>
      <c r="AC34" s="330"/>
      <c r="AD34" s="330"/>
      <c r="AE34" s="330"/>
      <c r="AF34" s="330"/>
      <c r="AG34" s="330"/>
      <c r="AH34" s="330"/>
      <c r="AI34" s="330"/>
      <c r="AJ34" s="330"/>
      <c r="AK34" s="330"/>
      <c r="AL34" s="330"/>
      <c r="AM34" s="330"/>
      <c r="AN34" s="330"/>
      <c r="AO34" s="330"/>
      <c r="AP34" s="330"/>
      <c r="AQ34" s="330"/>
      <c r="AR34" s="12"/>
      <c r="AS34" s="12"/>
      <c r="AT34" s="12"/>
      <c r="AU34" s="12"/>
      <c r="AV34" s="12"/>
      <c r="AW34" s="12"/>
      <c r="AX34" s="12"/>
      <c r="AY34" s="12"/>
      <c r="AZ34" s="12"/>
      <c r="BA34" s="12"/>
      <c r="BB34" s="12"/>
      <c r="BC34" s="12"/>
      <c r="BD34" s="12"/>
      <c r="BE34" s="12"/>
      <c r="BF34" s="12"/>
    </row>
    <row r="35" spans="1:60" ht="39.6" x14ac:dyDescent="0.25">
      <c r="A35" s="22">
        <v>22</v>
      </c>
      <c r="B35" s="155" t="s">
        <v>219</v>
      </c>
      <c r="C35" s="155" t="s">
        <v>269</v>
      </c>
      <c r="D35" s="155" t="s">
        <v>403</v>
      </c>
      <c r="E35" s="331" t="str">
        <f t="shared" ref="E35" si="16">IF(E34= "x","x","")</f>
        <v>x</v>
      </c>
      <c r="F35" s="331" t="str">
        <f t="shared" ref="F35:X35" si="17">IF(F34= "x","x","")</f>
        <v>x</v>
      </c>
      <c r="G35" s="331" t="str">
        <f t="shared" si="17"/>
        <v>x</v>
      </c>
      <c r="H35" s="331" t="str">
        <f t="shared" si="17"/>
        <v>x</v>
      </c>
      <c r="I35" s="331" t="str">
        <f t="shared" si="17"/>
        <v>x</v>
      </c>
      <c r="J35" s="331" t="str">
        <f t="shared" si="17"/>
        <v>x</v>
      </c>
      <c r="K35" s="331" t="str">
        <f t="shared" si="17"/>
        <v>x</v>
      </c>
      <c r="L35" s="331" t="str">
        <f t="shared" si="17"/>
        <v>x</v>
      </c>
      <c r="M35" s="331" t="str">
        <f t="shared" si="17"/>
        <v>x</v>
      </c>
      <c r="N35" s="331" t="str">
        <f t="shared" si="17"/>
        <v>x</v>
      </c>
      <c r="O35" s="331" t="str">
        <f t="shared" si="17"/>
        <v>x</v>
      </c>
      <c r="P35" s="331" t="str">
        <f t="shared" si="17"/>
        <v>x</v>
      </c>
      <c r="Q35" s="331" t="str">
        <f t="shared" si="17"/>
        <v>x</v>
      </c>
      <c r="R35" s="331" t="str">
        <f t="shared" si="17"/>
        <v>x</v>
      </c>
      <c r="S35" s="331" t="str">
        <f t="shared" si="17"/>
        <v>x</v>
      </c>
      <c r="T35" s="331" t="str">
        <f t="shared" si="17"/>
        <v>x</v>
      </c>
      <c r="U35" s="331" t="str">
        <f t="shared" si="17"/>
        <v>x</v>
      </c>
      <c r="V35" s="331" t="str">
        <f t="shared" si="17"/>
        <v>x</v>
      </c>
      <c r="W35" s="331" t="str">
        <f t="shared" si="17"/>
        <v>x</v>
      </c>
      <c r="X35" s="331" t="str">
        <f t="shared" si="17"/>
        <v>x</v>
      </c>
      <c r="Y35" s="352"/>
      <c r="Z35" s="352"/>
      <c r="AA35" s="352"/>
      <c r="AB35" s="334" t="str">
        <f t="shared" ref="AB35:AG35" si="18">IF(AB34 = "n","x","")</f>
        <v/>
      </c>
      <c r="AC35" s="334" t="str">
        <f t="shared" si="18"/>
        <v/>
      </c>
      <c r="AD35" s="334" t="str">
        <f t="shared" si="18"/>
        <v/>
      </c>
      <c r="AE35" s="334" t="str">
        <f t="shared" si="18"/>
        <v/>
      </c>
      <c r="AF35" s="334" t="str">
        <f t="shared" si="18"/>
        <v/>
      </c>
      <c r="AG35" s="334" t="str">
        <f t="shared" si="18"/>
        <v/>
      </c>
      <c r="AH35" s="330"/>
      <c r="AI35" s="330"/>
      <c r="AJ35" s="330"/>
      <c r="AK35" s="330"/>
      <c r="AL35" s="330"/>
      <c r="AM35" s="330"/>
      <c r="AN35" s="330"/>
      <c r="AO35" s="330"/>
      <c r="AP35" s="330"/>
      <c r="AQ35" s="330"/>
      <c r="AR35" s="12"/>
      <c r="AS35" s="12"/>
      <c r="AT35" s="12"/>
      <c r="AU35" s="12"/>
      <c r="AV35" s="12"/>
      <c r="AW35" s="12"/>
      <c r="AX35" s="12"/>
      <c r="AY35" s="12"/>
      <c r="AZ35" s="12"/>
      <c r="BA35" s="12"/>
      <c r="BB35" s="12"/>
      <c r="BC35" s="12"/>
      <c r="BD35" s="12"/>
      <c r="BE35" s="12"/>
      <c r="BF35" s="12"/>
    </row>
    <row r="36" spans="1:60" ht="52.8" x14ac:dyDescent="0.25">
      <c r="A36" s="4">
        <v>23</v>
      </c>
      <c r="B36" s="202" t="s">
        <v>428</v>
      </c>
      <c r="C36" s="213" t="s">
        <v>269</v>
      </c>
      <c r="D36" s="155" t="s">
        <v>410</v>
      </c>
      <c r="E36" s="331" t="str">
        <f t="shared" ref="E36" si="19">IF(E34= "x","x","")</f>
        <v>x</v>
      </c>
      <c r="F36" s="331" t="str">
        <f t="shared" ref="F36:X36" si="20">IF(F34= "x","x","")</f>
        <v>x</v>
      </c>
      <c r="G36" s="331" t="str">
        <f t="shared" si="20"/>
        <v>x</v>
      </c>
      <c r="H36" s="331" t="str">
        <f t="shared" si="20"/>
        <v>x</v>
      </c>
      <c r="I36" s="331" t="str">
        <f t="shared" si="20"/>
        <v>x</v>
      </c>
      <c r="J36" s="331" t="str">
        <f t="shared" si="20"/>
        <v>x</v>
      </c>
      <c r="K36" s="331" t="str">
        <f t="shared" si="20"/>
        <v>x</v>
      </c>
      <c r="L36" s="331" t="str">
        <f t="shared" si="20"/>
        <v>x</v>
      </c>
      <c r="M36" s="331" t="str">
        <f t="shared" si="20"/>
        <v>x</v>
      </c>
      <c r="N36" s="331" t="str">
        <f t="shared" si="20"/>
        <v>x</v>
      </c>
      <c r="O36" s="331" t="str">
        <f t="shared" si="20"/>
        <v>x</v>
      </c>
      <c r="P36" s="331" t="str">
        <f t="shared" si="20"/>
        <v>x</v>
      </c>
      <c r="Q36" s="331" t="str">
        <f t="shared" si="20"/>
        <v>x</v>
      </c>
      <c r="R36" s="331" t="str">
        <f t="shared" si="20"/>
        <v>x</v>
      </c>
      <c r="S36" s="331" t="str">
        <f t="shared" si="20"/>
        <v>x</v>
      </c>
      <c r="T36" s="331" t="str">
        <f t="shared" si="20"/>
        <v>x</v>
      </c>
      <c r="U36" s="331" t="str">
        <f t="shared" si="20"/>
        <v>x</v>
      </c>
      <c r="V36" s="331" t="str">
        <f t="shared" si="20"/>
        <v>x</v>
      </c>
      <c r="W36" s="331" t="str">
        <f t="shared" si="20"/>
        <v>x</v>
      </c>
      <c r="X36" s="331" t="str">
        <f t="shared" si="20"/>
        <v>x</v>
      </c>
      <c r="Y36" s="352"/>
      <c r="Z36" s="352"/>
      <c r="AA36" s="352"/>
      <c r="AB36" s="334" t="str">
        <f t="shared" ref="AB36:AG36" si="21">IF(AB35 = "n","x","")</f>
        <v/>
      </c>
      <c r="AC36" s="334" t="str">
        <f t="shared" si="21"/>
        <v/>
      </c>
      <c r="AD36" s="334" t="str">
        <f t="shared" si="21"/>
        <v/>
      </c>
      <c r="AE36" s="334" t="str">
        <f t="shared" si="21"/>
        <v/>
      </c>
      <c r="AF36" s="334" t="str">
        <f t="shared" si="21"/>
        <v/>
      </c>
      <c r="AG36" s="334" t="str">
        <f t="shared" si="21"/>
        <v/>
      </c>
      <c r="AH36" s="330"/>
      <c r="AI36" s="330"/>
      <c r="AJ36" s="330"/>
      <c r="AK36" s="330"/>
      <c r="AL36" s="330"/>
      <c r="AM36" s="330"/>
      <c r="AN36" s="330"/>
      <c r="AO36" s="330"/>
      <c r="AP36" s="330"/>
      <c r="AQ36" s="330"/>
      <c r="AR36" s="12"/>
      <c r="AS36" s="12"/>
      <c r="AT36" s="12"/>
      <c r="AU36" s="12"/>
      <c r="AV36" s="12"/>
      <c r="AW36" s="12"/>
      <c r="AX36" s="12"/>
      <c r="AY36" s="12"/>
      <c r="AZ36" s="12"/>
      <c r="BA36" s="12"/>
      <c r="BB36" s="12"/>
      <c r="BC36" s="12"/>
      <c r="BD36" s="12"/>
      <c r="BE36" s="12"/>
      <c r="BF36" s="12"/>
    </row>
    <row r="37" spans="1:60" ht="66" x14ac:dyDescent="0.25">
      <c r="A37" s="22">
        <v>24</v>
      </c>
      <c r="B37" s="155" t="s">
        <v>426</v>
      </c>
      <c r="C37" s="213" t="s">
        <v>269</v>
      </c>
      <c r="D37" s="155" t="s">
        <v>410</v>
      </c>
      <c r="E37" s="331" t="str">
        <f>IF(OR(E34= "x", E36="n"),"x","")</f>
        <v>x</v>
      </c>
      <c r="F37" s="331" t="str">
        <f t="shared" ref="F37:X37" si="22">IF(OR(F34= "x", F36="n"),"x","")</f>
        <v>x</v>
      </c>
      <c r="G37" s="331" t="str">
        <f t="shared" si="22"/>
        <v>x</v>
      </c>
      <c r="H37" s="331" t="str">
        <f t="shared" si="22"/>
        <v>x</v>
      </c>
      <c r="I37" s="331" t="str">
        <f t="shared" si="22"/>
        <v>x</v>
      </c>
      <c r="J37" s="331" t="str">
        <f t="shared" si="22"/>
        <v>x</v>
      </c>
      <c r="K37" s="331" t="str">
        <f t="shared" si="22"/>
        <v>x</v>
      </c>
      <c r="L37" s="331" t="str">
        <f t="shared" si="22"/>
        <v>x</v>
      </c>
      <c r="M37" s="331" t="str">
        <f t="shared" si="22"/>
        <v>x</v>
      </c>
      <c r="N37" s="331" t="str">
        <f t="shared" si="22"/>
        <v>x</v>
      </c>
      <c r="O37" s="331" t="str">
        <f t="shared" si="22"/>
        <v>x</v>
      </c>
      <c r="P37" s="331" t="str">
        <f t="shared" si="22"/>
        <v>x</v>
      </c>
      <c r="Q37" s="331" t="str">
        <f t="shared" si="22"/>
        <v>x</v>
      </c>
      <c r="R37" s="331" t="str">
        <f t="shared" si="22"/>
        <v>x</v>
      </c>
      <c r="S37" s="331" t="str">
        <f t="shared" si="22"/>
        <v>x</v>
      </c>
      <c r="T37" s="331" t="str">
        <f t="shared" si="22"/>
        <v>x</v>
      </c>
      <c r="U37" s="331" t="str">
        <f t="shared" si="22"/>
        <v>x</v>
      </c>
      <c r="V37" s="331" t="str">
        <f t="shared" si="22"/>
        <v>x</v>
      </c>
      <c r="W37" s="331" t="str">
        <f t="shared" si="22"/>
        <v>x</v>
      </c>
      <c r="X37" s="331" t="str">
        <f t="shared" si="22"/>
        <v>x</v>
      </c>
      <c r="Y37" s="352"/>
      <c r="Z37" s="352"/>
      <c r="AA37" s="352"/>
      <c r="AB37" s="334"/>
      <c r="AC37" s="334"/>
      <c r="AD37" s="334"/>
      <c r="AE37" s="334"/>
      <c r="AF37" s="334"/>
      <c r="AG37" s="334"/>
      <c r="AH37" s="330"/>
      <c r="AI37" s="330"/>
      <c r="AJ37" s="330"/>
      <c r="AK37" s="330"/>
      <c r="AL37" s="330"/>
      <c r="AM37" s="330"/>
      <c r="AN37" s="330"/>
      <c r="AO37" s="330"/>
      <c r="AP37" s="330"/>
      <c r="AQ37" s="330"/>
      <c r="AR37" s="12"/>
      <c r="AS37" s="12"/>
      <c r="AT37" s="12"/>
      <c r="AU37" s="12"/>
      <c r="AV37" s="12"/>
      <c r="AW37" s="12"/>
      <c r="AX37" s="12"/>
      <c r="AY37" s="12"/>
      <c r="AZ37" s="12"/>
      <c r="BA37" s="12"/>
      <c r="BB37" s="12"/>
      <c r="BC37" s="12"/>
      <c r="BD37" s="12"/>
      <c r="BE37" s="12"/>
      <c r="BF37" s="12"/>
    </row>
    <row r="38" spans="1:60" ht="39.6" x14ac:dyDescent="0.25">
      <c r="A38" s="4" t="s">
        <v>370</v>
      </c>
      <c r="B38" s="203" t="s">
        <v>429</v>
      </c>
      <c r="C38" s="155" t="s">
        <v>269</v>
      </c>
      <c r="D38" s="155" t="s">
        <v>411</v>
      </c>
      <c r="E38" s="331" t="str">
        <f>IF(OR(E34="x",E36="n"),"x",IF(E37="n","u",""))</f>
        <v>x</v>
      </c>
      <c r="F38" s="331" t="str">
        <f t="shared" ref="F38:X38" si="23">IF(OR(F34="x",F36="n"),"x",IF(F37="n","u",""))</f>
        <v>x</v>
      </c>
      <c r="G38" s="331" t="str">
        <f t="shared" si="23"/>
        <v>x</v>
      </c>
      <c r="H38" s="331" t="str">
        <f t="shared" si="23"/>
        <v>x</v>
      </c>
      <c r="I38" s="331" t="str">
        <f t="shared" si="23"/>
        <v>x</v>
      </c>
      <c r="J38" s="331" t="str">
        <f t="shared" si="23"/>
        <v>x</v>
      </c>
      <c r="K38" s="331" t="str">
        <f t="shared" si="23"/>
        <v>x</v>
      </c>
      <c r="L38" s="331" t="str">
        <f t="shared" si="23"/>
        <v>x</v>
      </c>
      <c r="M38" s="331" t="str">
        <f t="shared" si="23"/>
        <v>x</v>
      </c>
      <c r="N38" s="331" t="str">
        <f t="shared" si="23"/>
        <v>x</v>
      </c>
      <c r="O38" s="331" t="str">
        <f t="shared" si="23"/>
        <v>x</v>
      </c>
      <c r="P38" s="331" t="str">
        <f t="shared" si="23"/>
        <v>x</v>
      </c>
      <c r="Q38" s="331" t="str">
        <f t="shared" si="23"/>
        <v>x</v>
      </c>
      <c r="R38" s="331" t="str">
        <f t="shared" si="23"/>
        <v>x</v>
      </c>
      <c r="S38" s="331" t="str">
        <f t="shared" si="23"/>
        <v>x</v>
      </c>
      <c r="T38" s="331" t="str">
        <f t="shared" si="23"/>
        <v>x</v>
      </c>
      <c r="U38" s="331" t="str">
        <f t="shared" si="23"/>
        <v>x</v>
      </c>
      <c r="V38" s="331" t="str">
        <f t="shared" si="23"/>
        <v>x</v>
      </c>
      <c r="W38" s="331" t="str">
        <f t="shared" si="23"/>
        <v>x</v>
      </c>
      <c r="X38" s="331" t="str">
        <f t="shared" si="23"/>
        <v>x</v>
      </c>
      <c r="Y38" s="352"/>
      <c r="Z38" s="352"/>
      <c r="AA38" s="352"/>
      <c r="AB38" s="334" t="str">
        <f t="shared" ref="AB38:AG38" si="24">IF(AB34 = "n","x","")</f>
        <v/>
      </c>
      <c r="AC38" s="334" t="str">
        <f t="shared" si="24"/>
        <v/>
      </c>
      <c r="AD38" s="334" t="str">
        <f t="shared" si="24"/>
        <v/>
      </c>
      <c r="AE38" s="334" t="str">
        <f t="shared" si="24"/>
        <v/>
      </c>
      <c r="AF38" s="334" t="str">
        <f t="shared" si="24"/>
        <v/>
      </c>
      <c r="AG38" s="334" t="str">
        <f t="shared" si="24"/>
        <v/>
      </c>
      <c r="AH38" s="330"/>
      <c r="AI38" s="330"/>
      <c r="AJ38" s="330"/>
      <c r="AK38" s="330"/>
      <c r="AL38" s="330"/>
      <c r="AM38" s="330"/>
      <c r="AN38" s="330"/>
      <c r="AO38" s="330"/>
      <c r="AP38" s="330"/>
      <c r="AQ38" s="330"/>
      <c r="AR38" s="12"/>
      <c r="AS38" s="12"/>
      <c r="AT38" s="12"/>
      <c r="AU38" s="12"/>
      <c r="AV38" s="12"/>
      <c r="AW38" s="12"/>
      <c r="AX38" s="12"/>
      <c r="AY38" s="12"/>
      <c r="AZ38" s="12"/>
      <c r="BA38" s="12"/>
      <c r="BB38" s="12"/>
      <c r="BC38" s="12"/>
      <c r="BD38" s="12"/>
      <c r="BE38" s="12"/>
      <c r="BF38" s="12"/>
    </row>
    <row r="39" spans="1:60" s="11" customFormat="1" x14ac:dyDescent="0.25">
      <c r="A39" s="190" t="s">
        <v>190</v>
      </c>
      <c r="B39" s="284"/>
      <c r="C39" s="279"/>
      <c r="D39" s="279"/>
      <c r="E39" s="331"/>
      <c r="F39" s="331"/>
      <c r="G39" s="331"/>
      <c r="H39" s="331"/>
      <c r="I39" s="331"/>
      <c r="J39" s="331"/>
      <c r="K39" s="331"/>
      <c r="L39" s="331"/>
      <c r="M39" s="331"/>
      <c r="N39" s="331"/>
      <c r="O39" s="331"/>
      <c r="P39" s="331"/>
      <c r="Q39" s="331"/>
      <c r="R39" s="331"/>
      <c r="S39" s="331"/>
      <c r="T39" s="331"/>
      <c r="U39" s="331"/>
      <c r="V39" s="331"/>
      <c r="W39" s="331"/>
      <c r="X39" s="331"/>
      <c r="Y39" s="352"/>
      <c r="Z39" s="352"/>
      <c r="AA39" s="352"/>
      <c r="AB39" s="334"/>
      <c r="AC39" s="334"/>
      <c r="AD39" s="334"/>
      <c r="AE39" s="334"/>
      <c r="AF39" s="334"/>
      <c r="AG39" s="334"/>
      <c r="AH39" s="330"/>
      <c r="AI39" s="330"/>
      <c r="AJ39" s="330"/>
      <c r="AK39" s="330"/>
      <c r="AL39" s="330"/>
      <c r="AM39" s="330"/>
      <c r="AN39" s="330"/>
      <c r="AO39" s="330"/>
      <c r="AP39" s="330"/>
      <c r="AQ39" s="330"/>
      <c r="AR39" s="12"/>
      <c r="AS39" s="12"/>
      <c r="AT39" s="12"/>
      <c r="AU39" s="12"/>
      <c r="AV39" s="12"/>
      <c r="AW39" s="12"/>
      <c r="AX39" s="12"/>
      <c r="AY39" s="12"/>
      <c r="AZ39" s="12"/>
      <c r="BA39" s="12"/>
      <c r="BB39" s="12"/>
      <c r="BC39" s="12"/>
      <c r="BD39" s="12"/>
      <c r="BE39" s="12"/>
      <c r="BF39" s="12"/>
      <c r="BH39" s="2"/>
    </row>
    <row r="40" spans="1:60" s="15" customFormat="1" ht="15.6" x14ac:dyDescent="0.25">
      <c r="A40" s="210"/>
      <c r="B40" s="158" t="s">
        <v>26</v>
      </c>
      <c r="C40" s="211" t="s">
        <v>88</v>
      </c>
      <c r="D40" s="211" t="s">
        <v>0</v>
      </c>
      <c r="E40" s="337" t="s">
        <v>53</v>
      </c>
      <c r="F40" s="337" t="s">
        <v>53</v>
      </c>
      <c r="G40" s="337" t="s">
        <v>53</v>
      </c>
      <c r="H40" s="337" t="s">
        <v>53</v>
      </c>
      <c r="I40" s="337" t="s">
        <v>53</v>
      </c>
      <c r="J40" s="337" t="s">
        <v>53</v>
      </c>
      <c r="K40" s="337" t="s">
        <v>53</v>
      </c>
      <c r="L40" s="337" t="s">
        <v>53</v>
      </c>
      <c r="M40" s="337" t="s">
        <v>53</v>
      </c>
      <c r="N40" s="337" t="s">
        <v>53</v>
      </c>
      <c r="O40" s="337" t="s">
        <v>53</v>
      </c>
      <c r="P40" s="337" t="s">
        <v>53</v>
      </c>
      <c r="Q40" s="337" t="s">
        <v>53</v>
      </c>
      <c r="R40" s="337" t="s">
        <v>53</v>
      </c>
      <c r="S40" s="337" t="s">
        <v>53</v>
      </c>
      <c r="T40" s="337" t="s">
        <v>53</v>
      </c>
      <c r="U40" s="337" t="s">
        <v>53</v>
      </c>
      <c r="V40" s="337" t="s">
        <v>53</v>
      </c>
      <c r="W40" s="337" t="s">
        <v>53</v>
      </c>
      <c r="X40" s="337" t="s">
        <v>53</v>
      </c>
      <c r="Y40" s="369" t="s">
        <v>53</v>
      </c>
      <c r="Z40" s="369" t="s">
        <v>53</v>
      </c>
      <c r="AA40" s="369" t="s">
        <v>53</v>
      </c>
      <c r="AB40" s="332"/>
      <c r="AC40" s="332"/>
      <c r="AD40" s="332"/>
      <c r="AE40" s="332"/>
      <c r="AF40" s="332"/>
      <c r="AG40" s="332"/>
      <c r="AH40" s="332"/>
      <c r="AI40" s="332"/>
      <c r="AJ40" s="332"/>
      <c r="AK40" s="332"/>
      <c r="AL40" s="332"/>
      <c r="AM40" s="332"/>
      <c r="AN40" s="332"/>
      <c r="AO40" s="332"/>
      <c r="AP40" s="332"/>
      <c r="AQ40" s="332"/>
    </row>
    <row r="41" spans="1:60" ht="39.6" x14ac:dyDescent="0.25">
      <c r="A41" s="4" t="s">
        <v>371</v>
      </c>
      <c r="B41" s="155" t="s">
        <v>431</v>
      </c>
      <c r="C41" s="155" t="s">
        <v>433</v>
      </c>
      <c r="D41" s="155" t="s">
        <v>135</v>
      </c>
      <c r="E41" s="331" t="str">
        <f>IF(E$2="","x","")</f>
        <v>x</v>
      </c>
      <c r="F41" s="331" t="str">
        <f t="shared" ref="F41:X45" si="25">IF(F$2="","x","")</f>
        <v>x</v>
      </c>
      <c r="G41" s="331" t="str">
        <f t="shared" si="25"/>
        <v>x</v>
      </c>
      <c r="H41" s="331" t="str">
        <f t="shared" si="25"/>
        <v>x</v>
      </c>
      <c r="I41" s="331" t="str">
        <f t="shared" si="25"/>
        <v>x</v>
      </c>
      <c r="J41" s="331" t="str">
        <f t="shared" si="25"/>
        <v>x</v>
      </c>
      <c r="K41" s="331" t="str">
        <f t="shared" si="25"/>
        <v>x</v>
      </c>
      <c r="L41" s="331" t="str">
        <f t="shared" si="25"/>
        <v>x</v>
      </c>
      <c r="M41" s="331" t="str">
        <f t="shared" si="25"/>
        <v>x</v>
      </c>
      <c r="N41" s="331" t="str">
        <f t="shared" si="25"/>
        <v>x</v>
      </c>
      <c r="O41" s="331" t="str">
        <f t="shared" si="25"/>
        <v>x</v>
      </c>
      <c r="P41" s="331" t="str">
        <f t="shared" si="25"/>
        <v>x</v>
      </c>
      <c r="Q41" s="331" t="str">
        <f t="shared" si="25"/>
        <v>x</v>
      </c>
      <c r="R41" s="331" t="str">
        <f t="shared" si="25"/>
        <v>x</v>
      </c>
      <c r="S41" s="331" t="str">
        <f t="shared" si="25"/>
        <v>x</v>
      </c>
      <c r="T41" s="331" t="str">
        <f t="shared" si="25"/>
        <v>x</v>
      </c>
      <c r="U41" s="331" t="str">
        <f t="shared" si="25"/>
        <v>x</v>
      </c>
      <c r="V41" s="331" t="str">
        <f t="shared" si="25"/>
        <v>x</v>
      </c>
      <c r="W41" s="331" t="str">
        <f t="shared" si="25"/>
        <v>x</v>
      </c>
      <c r="X41" s="331" t="str">
        <f t="shared" si="25"/>
        <v>x</v>
      </c>
      <c r="Y41" s="352"/>
      <c r="Z41" s="352"/>
      <c r="AA41" s="352"/>
      <c r="AB41" s="330"/>
      <c r="AC41" s="330"/>
      <c r="AD41" s="330"/>
      <c r="AE41" s="330"/>
      <c r="AF41" s="330"/>
      <c r="AG41" s="330"/>
      <c r="AH41" s="330"/>
      <c r="AI41" s="330"/>
      <c r="AJ41" s="330"/>
      <c r="AK41" s="330"/>
      <c r="AL41" s="330"/>
      <c r="AM41" s="330"/>
      <c r="AN41" s="330"/>
      <c r="AO41" s="330"/>
      <c r="AP41" s="330"/>
      <c r="AQ41" s="330"/>
      <c r="AR41" s="12"/>
      <c r="AS41" s="12"/>
      <c r="AT41" s="12"/>
      <c r="AU41" s="12"/>
      <c r="AV41" s="12"/>
      <c r="AW41" s="12"/>
      <c r="AX41" s="12"/>
      <c r="AY41" s="12"/>
      <c r="AZ41" s="12"/>
      <c r="BA41" s="12"/>
      <c r="BB41" s="12"/>
      <c r="BC41" s="12"/>
      <c r="BD41" s="12"/>
      <c r="BE41" s="12"/>
      <c r="BF41" s="12"/>
    </row>
    <row r="42" spans="1:60" ht="39.6" x14ac:dyDescent="0.25">
      <c r="A42" s="4" t="s">
        <v>375</v>
      </c>
      <c r="B42" s="155" t="s">
        <v>432</v>
      </c>
      <c r="C42" s="155" t="s">
        <v>466</v>
      </c>
      <c r="D42" s="155" t="s">
        <v>132</v>
      </c>
      <c r="E42" s="331" t="str">
        <f t="shared" ref="E42:T45" si="26">IF(E$2="","x","")</f>
        <v>x</v>
      </c>
      <c r="F42" s="331" t="str">
        <f t="shared" si="26"/>
        <v>x</v>
      </c>
      <c r="G42" s="331" t="str">
        <f t="shared" si="26"/>
        <v>x</v>
      </c>
      <c r="H42" s="331" t="str">
        <f t="shared" si="26"/>
        <v>x</v>
      </c>
      <c r="I42" s="331" t="str">
        <f t="shared" si="26"/>
        <v>x</v>
      </c>
      <c r="J42" s="331" t="str">
        <f t="shared" si="26"/>
        <v>x</v>
      </c>
      <c r="K42" s="331" t="str">
        <f t="shared" si="26"/>
        <v>x</v>
      </c>
      <c r="L42" s="331" t="str">
        <f t="shared" si="26"/>
        <v>x</v>
      </c>
      <c r="M42" s="331" t="str">
        <f t="shared" si="26"/>
        <v>x</v>
      </c>
      <c r="N42" s="331" t="str">
        <f t="shared" si="26"/>
        <v>x</v>
      </c>
      <c r="O42" s="331" t="str">
        <f t="shared" si="26"/>
        <v>x</v>
      </c>
      <c r="P42" s="331" t="str">
        <f t="shared" si="26"/>
        <v>x</v>
      </c>
      <c r="Q42" s="331" t="str">
        <f t="shared" si="26"/>
        <v>x</v>
      </c>
      <c r="R42" s="331" t="str">
        <f t="shared" si="26"/>
        <v>x</v>
      </c>
      <c r="S42" s="331" t="str">
        <f t="shared" si="26"/>
        <v>x</v>
      </c>
      <c r="T42" s="331" t="str">
        <f t="shared" si="26"/>
        <v>x</v>
      </c>
      <c r="U42" s="331" t="str">
        <f t="shared" si="25"/>
        <v>x</v>
      </c>
      <c r="V42" s="331" t="str">
        <f t="shared" si="25"/>
        <v>x</v>
      </c>
      <c r="W42" s="331" t="str">
        <f t="shared" si="25"/>
        <v>x</v>
      </c>
      <c r="X42" s="331" t="str">
        <f t="shared" si="25"/>
        <v>x</v>
      </c>
      <c r="Y42" s="352"/>
      <c r="Z42" s="352"/>
      <c r="AA42" s="352"/>
      <c r="AB42" s="330"/>
      <c r="AC42" s="330"/>
      <c r="AD42" s="330"/>
      <c r="AE42" s="330"/>
      <c r="AF42" s="330"/>
      <c r="AG42" s="330"/>
      <c r="AH42" s="330"/>
      <c r="AI42" s="330"/>
      <c r="AJ42" s="330"/>
      <c r="AK42" s="330"/>
      <c r="AL42" s="330"/>
      <c r="AM42" s="330"/>
      <c r="AN42" s="330"/>
      <c r="AO42" s="330"/>
      <c r="AP42" s="330"/>
      <c r="AQ42" s="330"/>
      <c r="AR42" s="12"/>
      <c r="AS42" s="12"/>
      <c r="AT42" s="12"/>
      <c r="AU42" s="12"/>
      <c r="AV42" s="12"/>
      <c r="AW42" s="12"/>
      <c r="AX42" s="12"/>
      <c r="AY42" s="12"/>
      <c r="AZ42" s="12"/>
      <c r="BA42" s="12"/>
      <c r="BB42" s="12"/>
      <c r="BC42" s="12"/>
      <c r="BD42" s="12"/>
      <c r="BE42" s="12"/>
      <c r="BF42" s="12"/>
    </row>
    <row r="43" spans="1:60" ht="184.8" x14ac:dyDescent="0.25">
      <c r="A43" s="4" t="s">
        <v>376</v>
      </c>
      <c r="B43" s="155" t="s">
        <v>252</v>
      </c>
      <c r="C43" s="155" t="s">
        <v>133</v>
      </c>
      <c r="D43" s="155" t="s">
        <v>412</v>
      </c>
      <c r="E43" s="331" t="str">
        <f t="shared" si="26"/>
        <v>x</v>
      </c>
      <c r="F43" s="331" t="str">
        <f t="shared" si="25"/>
        <v>x</v>
      </c>
      <c r="G43" s="331" t="str">
        <f t="shared" si="25"/>
        <v>x</v>
      </c>
      <c r="H43" s="331" t="str">
        <f t="shared" si="25"/>
        <v>x</v>
      </c>
      <c r="I43" s="331" t="str">
        <f t="shared" si="25"/>
        <v>x</v>
      </c>
      <c r="J43" s="331" t="str">
        <f t="shared" si="25"/>
        <v>x</v>
      </c>
      <c r="K43" s="331" t="str">
        <f t="shared" si="25"/>
        <v>x</v>
      </c>
      <c r="L43" s="331" t="str">
        <f t="shared" si="25"/>
        <v>x</v>
      </c>
      <c r="M43" s="331" t="str">
        <f t="shared" si="25"/>
        <v>x</v>
      </c>
      <c r="N43" s="331" t="str">
        <f t="shared" si="25"/>
        <v>x</v>
      </c>
      <c r="O43" s="331" t="str">
        <f t="shared" si="25"/>
        <v>x</v>
      </c>
      <c r="P43" s="331" t="str">
        <f t="shared" si="25"/>
        <v>x</v>
      </c>
      <c r="Q43" s="331" t="str">
        <f t="shared" si="25"/>
        <v>x</v>
      </c>
      <c r="R43" s="331" t="str">
        <f t="shared" si="25"/>
        <v>x</v>
      </c>
      <c r="S43" s="331" t="str">
        <f t="shared" si="25"/>
        <v>x</v>
      </c>
      <c r="T43" s="331" t="str">
        <f t="shared" si="25"/>
        <v>x</v>
      </c>
      <c r="U43" s="331" t="str">
        <f t="shared" si="25"/>
        <v>x</v>
      </c>
      <c r="V43" s="331" t="str">
        <f t="shared" si="25"/>
        <v>x</v>
      </c>
      <c r="W43" s="331" t="str">
        <f t="shared" si="25"/>
        <v>x</v>
      </c>
      <c r="X43" s="331" t="str">
        <f t="shared" si="25"/>
        <v>x</v>
      </c>
      <c r="Y43" s="352"/>
      <c r="Z43" s="352"/>
      <c r="AA43" s="352"/>
      <c r="AB43" s="334" t="str">
        <f t="shared" ref="AB43:AF43" si="27">IF(AB41 = "n","x","")</f>
        <v/>
      </c>
      <c r="AC43" s="334" t="str">
        <f t="shared" si="27"/>
        <v/>
      </c>
      <c r="AD43" s="334" t="str">
        <f t="shared" si="27"/>
        <v/>
      </c>
      <c r="AE43" s="334" t="str">
        <f t="shared" si="27"/>
        <v/>
      </c>
      <c r="AF43" s="334" t="str">
        <f t="shared" si="27"/>
        <v/>
      </c>
      <c r="AG43" s="330"/>
      <c r="AH43" s="330"/>
      <c r="AI43" s="330"/>
      <c r="AJ43" s="330"/>
      <c r="AK43" s="330"/>
      <c r="AL43" s="330"/>
      <c r="AM43" s="330"/>
      <c r="AN43" s="330"/>
      <c r="AO43" s="330"/>
      <c r="AP43" s="330"/>
      <c r="AQ43" s="330"/>
      <c r="AR43" s="12"/>
      <c r="AS43" s="12"/>
      <c r="AT43" s="12"/>
      <c r="AU43" s="12"/>
      <c r="AV43" s="12"/>
      <c r="AW43" s="12"/>
      <c r="AX43" s="12"/>
      <c r="AY43" s="12"/>
      <c r="AZ43" s="12"/>
      <c r="BA43" s="12"/>
      <c r="BB43" s="12"/>
      <c r="BC43" s="12"/>
      <c r="BD43" s="12"/>
      <c r="BE43" s="12"/>
      <c r="BF43" s="12"/>
    </row>
    <row r="44" spans="1:60" ht="52.8" x14ac:dyDescent="0.25">
      <c r="A44" s="4" t="s">
        <v>377</v>
      </c>
      <c r="B44" s="155" t="s">
        <v>253</v>
      </c>
      <c r="C44" s="155" t="s">
        <v>134</v>
      </c>
      <c r="D44" s="155" t="s">
        <v>404</v>
      </c>
      <c r="E44" s="331" t="str">
        <f t="shared" si="26"/>
        <v>x</v>
      </c>
      <c r="F44" s="331" t="str">
        <f t="shared" si="25"/>
        <v>x</v>
      </c>
      <c r="G44" s="331" t="str">
        <f t="shared" si="25"/>
        <v>x</v>
      </c>
      <c r="H44" s="331" t="str">
        <f t="shared" si="25"/>
        <v>x</v>
      </c>
      <c r="I44" s="331" t="str">
        <f t="shared" si="25"/>
        <v>x</v>
      </c>
      <c r="J44" s="331" t="str">
        <f t="shared" si="25"/>
        <v>x</v>
      </c>
      <c r="K44" s="331" t="str">
        <f t="shared" si="25"/>
        <v>x</v>
      </c>
      <c r="L44" s="331" t="str">
        <f t="shared" si="25"/>
        <v>x</v>
      </c>
      <c r="M44" s="331" t="str">
        <f t="shared" si="25"/>
        <v>x</v>
      </c>
      <c r="N44" s="331" t="str">
        <f t="shared" si="25"/>
        <v>x</v>
      </c>
      <c r="O44" s="331" t="str">
        <f t="shared" si="25"/>
        <v>x</v>
      </c>
      <c r="P44" s="331" t="str">
        <f t="shared" si="25"/>
        <v>x</v>
      </c>
      <c r="Q44" s="331" t="str">
        <f t="shared" si="25"/>
        <v>x</v>
      </c>
      <c r="R44" s="331" t="str">
        <f t="shared" si="25"/>
        <v>x</v>
      </c>
      <c r="S44" s="331" t="str">
        <f t="shared" si="25"/>
        <v>x</v>
      </c>
      <c r="T44" s="331" t="str">
        <f t="shared" si="25"/>
        <v>x</v>
      </c>
      <c r="U44" s="331" t="str">
        <f t="shared" si="25"/>
        <v>x</v>
      </c>
      <c r="V44" s="331" t="str">
        <f t="shared" si="25"/>
        <v>x</v>
      </c>
      <c r="W44" s="331" t="str">
        <f t="shared" si="25"/>
        <v>x</v>
      </c>
      <c r="X44" s="331" t="str">
        <f t="shared" si="25"/>
        <v>x</v>
      </c>
      <c r="Y44" s="352"/>
      <c r="Z44" s="352"/>
      <c r="AA44" s="352"/>
      <c r="AB44" s="334"/>
      <c r="AC44" s="334"/>
      <c r="AD44" s="334"/>
      <c r="AE44" s="334"/>
      <c r="AF44" s="334"/>
      <c r="AG44" s="330"/>
      <c r="AH44" s="330"/>
      <c r="AI44" s="330"/>
      <c r="AJ44" s="330"/>
      <c r="AK44" s="330"/>
      <c r="AL44" s="330"/>
      <c r="AM44" s="330"/>
      <c r="AN44" s="330"/>
      <c r="AO44" s="330"/>
      <c r="AP44" s="330"/>
      <c r="AQ44" s="330"/>
      <c r="AR44" s="12"/>
      <c r="AS44" s="12"/>
      <c r="AT44" s="12"/>
      <c r="AU44" s="12"/>
      <c r="AV44" s="12"/>
      <c r="AW44" s="12"/>
      <c r="AX44" s="12"/>
      <c r="AY44" s="12"/>
      <c r="AZ44" s="12"/>
      <c r="BA44" s="12"/>
      <c r="BB44" s="12"/>
      <c r="BC44" s="12"/>
      <c r="BD44" s="12"/>
      <c r="BE44" s="12"/>
      <c r="BF44" s="12"/>
    </row>
    <row r="45" spans="1:60" ht="52.8" x14ac:dyDescent="0.25">
      <c r="A45" s="22" t="s">
        <v>379</v>
      </c>
      <c r="B45" s="202" t="s">
        <v>434</v>
      </c>
      <c r="C45" s="155" t="s">
        <v>131</v>
      </c>
      <c r="D45" s="155" t="s">
        <v>413</v>
      </c>
      <c r="E45" s="331" t="str">
        <f t="shared" si="26"/>
        <v>x</v>
      </c>
      <c r="F45" s="331" t="str">
        <f t="shared" si="25"/>
        <v>x</v>
      </c>
      <c r="G45" s="331" t="str">
        <f t="shared" si="25"/>
        <v>x</v>
      </c>
      <c r="H45" s="331" t="str">
        <f t="shared" si="25"/>
        <v>x</v>
      </c>
      <c r="I45" s="331" t="str">
        <f t="shared" si="25"/>
        <v>x</v>
      </c>
      <c r="J45" s="331" t="str">
        <f t="shared" si="25"/>
        <v>x</v>
      </c>
      <c r="K45" s="331" t="str">
        <f t="shared" si="25"/>
        <v>x</v>
      </c>
      <c r="L45" s="331" t="str">
        <f t="shared" si="25"/>
        <v>x</v>
      </c>
      <c r="M45" s="331" t="str">
        <f t="shared" si="25"/>
        <v>x</v>
      </c>
      <c r="N45" s="331" t="str">
        <f t="shared" si="25"/>
        <v>x</v>
      </c>
      <c r="O45" s="331" t="str">
        <f t="shared" si="25"/>
        <v>x</v>
      </c>
      <c r="P45" s="331" t="str">
        <f t="shared" si="25"/>
        <v>x</v>
      </c>
      <c r="Q45" s="331" t="str">
        <f t="shared" si="25"/>
        <v>x</v>
      </c>
      <c r="R45" s="331" t="str">
        <f t="shared" si="25"/>
        <v>x</v>
      </c>
      <c r="S45" s="331" t="str">
        <f t="shared" si="25"/>
        <v>x</v>
      </c>
      <c r="T45" s="331" t="str">
        <f t="shared" si="25"/>
        <v>x</v>
      </c>
      <c r="U45" s="331" t="str">
        <f t="shared" si="25"/>
        <v>x</v>
      </c>
      <c r="V45" s="331" t="str">
        <f t="shared" si="25"/>
        <v>x</v>
      </c>
      <c r="W45" s="331" t="str">
        <f t="shared" si="25"/>
        <v>x</v>
      </c>
      <c r="X45" s="331" t="str">
        <f t="shared" si="25"/>
        <v>x</v>
      </c>
      <c r="Y45" s="352"/>
      <c r="Z45" s="352"/>
      <c r="AA45" s="352"/>
      <c r="AB45" s="334" t="str">
        <f t="shared" ref="AB45:AM45" si="28">IF(AB41 = "n","x","")</f>
        <v/>
      </c>
      <c r="AC45" s="334" t="str">
        <f t="shared" si="28"/>
        <v/>
      </c>
      <c r="AD45" s="334" t="str">
        <f t="shared" si="28"/>
        <v/>
      </c>
      <c r="AE45" s="334" t="str">
        <f t="shared" si="28"/>
        <v/>
      </c>
      <c r="AF45" s="334" t="str">
        <f t="shared" si="28"/>
        <v/>
      </c>
      <c r="AG45" s="334" t="str">
        <f t="shared" si="28"/>
        <v/>
      </c>
      <c r="AH45" s="334" t="str">
        <f t="shared" si="28"/>
        <v/>
      </c>
      <c r="AI45" s="334" t="str">
        <f t="shared" si="28"/>
        <v/>
      </c>
      <c r="AJ45" s="334" t="str">
        <f t="shared" si="28"/>
        <v/>
      </c>
      <c r="AK45" s="334" t="str">
        <f t="shared" si="28"/>
        <v/>
      </c>
      <c r="AL45" s="334" t="str">
        <f t="shared" si="28"/>
        <v/>
      </c>
      <c r="AM45" s="334" t="str">
        <f t="shared" si="28"/>
        <v/>
      </c>
      <c r="AN45" s="330"/>
      <c r="AO45" s="330"/>
      <c r="AP45" s="330"/>
      <c r="AQ45" s="330"/>
      <c r="AR45" s="12"/>
      <c r="AS45" s="12"/>
      <c r="AT45" s="12"/>
      <c r="AU45" s="12"/>
      <c r="AV45" s="12"/>
      <c r="AW45" s="12"/>
      <c r="AX45" s="12"/>
      <c r="AY45" s="12"/>
      <c r="AZ45" s="12"/>
      <c r="BA45" s="12"/>
      <c r="BB45" s="12"/>
      <c r="BC45" s="12"/>
      <c r="BD45" s="12"/>
      <c r="BE45" s="12"/>
      <c r="BF45" s="12"/>
    </row>
    <row r="46" spans="1:60" s="11" customFormat="1" x14ac:dyDescent="0.25">
      <c r="A46" s="209" t="s">
        <v>190</v>
      </c>
      <c r="B46" s="203"/>
      <c r="C46" s="202"/>
      <c r="D46" s="202"/>
      <c r="E46" s="331"/>
      <c r="F46" s="331"/>
      <c r="G46" s="331"/>
      <c r="H46" s="331"/>
      <c r="I46" s="331"/>
      <c r="J46" s="331"/>
      <c r="K46" s="331"/>
      <c r="L46" s="331"/>
      <c r="M46" s="331"/>
      <c r="N46" s="331"/>
      <c r="O46" s="331"/>
      <c r="P46" s="331"/>
      <c r="Q46" s="331"/>
      <c r="R46" s="331"/>
      <c r="S46" s="331"/>
      <c r="T46" s="331"/>
      <c r="U46" s="331"/>
      <c r="V46" s="331"/>
      <c r="W46" s="331"/>
      <c r="X46" s="331"/>
      <c r="Y46" s="352"/>
      <c r="Z46" s="352"/>
      <c r="AA46" s="352"/>
      <c r="AB46" s="334"/>
      <c r="AC46" s="334"/>
      <c r="AD46" s="334"/>
      <c r="AE46" s="334"/>
      <c r="AF46" s="334"/>
      <c r="AG46" s="334"/>
      <c r="AH46" s="330"/>
      <c r="AI46" s="330"/>
      <c r="AJ46" s="330"/>
      <c r="AK46" s="330"/>
      <c r="AL46" s="330"/>
      <c r="AM46" s="330"/>
      <c r="AN46" s="330"/>
      <c r="AO46" s="330"/>
      <c r="AP46" s="330"/>
      <c r="AQ46" s="330"/>
      <c r="AR46" s="12"/>
      <c r="AS46" s="12"/>
      <c r="AT46" s="12"/>
      <c r="AU46" s="12"/>
      <c r="AV46" s="12"/>
      <c r="AW46" s="12"/>
      <c r="AX46" s="12"/>
      <c r="AY46" s="12"/>
      <c r="AZ46" s="12"/>
      <c r="BA46" s="12"/>
      <c r="BB46" s="12"/>
      <c r="BC46" s="12"/>
      <c r="BD46" s="12"/>
      <c r="BE46" s="12"/>
      <c r="BF46" s="12"/>
      <c r="BH46" s="2"/>
    </row>
    <row r="47" spans="1:60" s="15" customFormat="1" ht="15.6" x14ac:dyDescent="0.25">
      <c r="A47" s="210"/>
      <c r="B47" s="158" t="s">
        <v>8</v>
      </c>
      <c r="C47" s="211" t="s">
        <v>88</v>
      </c>
      <c r="D47" s="211" t="s">
        <v>0</v>
      </c>
      <c r="E47" s="337" t="s">
        <v>53</v>
      </c>
      <c r="F47" s="337" t="s">
        <v>53</v>
      </c>
      <c r="G47" s="337" t="s">
        <v>53</v>
      </c>
      <c r="H47" s="337" t="s">
        <v>53</v>
      </c>
      <c r="I47" s="337" t="s">
        <v>53</v>
      </c>
      <c r="J47" s="337" t="s">
        <v>53</v>
      </c>
      <c r="K47" s="337" t="s">
        <v>53</v>
      </c>
      <c r="L47" s="337" t="s">
        <v>53</v>
      </c>
      <c r="M47" s="337" t="s">
        <v>53</v>
      </c>
      <c r="N47" s="337" t="s">
        <v>53</v>
      </c>
      <c r="O47" s="337" t="s">
        <v>53</v>
      </c>
      <c r="P47" s="337" t="s">
        <v>53</v>
      </c>
      <c r="Q47" s="337" t="s">
        <v>53</v>
      </c>
      <c r="R47" s="337" t="s">
        <v>53</v>
      </c>
      <c r="S47" s="337" t="s">
        <v>53</v>
      </c>
      <c r="T47" s="337" t="s">
        <v>53</v>
      </c>
      <c r="U47" s="337" t="s">
        <v>53</v>
      </c>
      <c r="V47" s="337" t="s">
        <v>53</v>
      </c>
      <c r="W47" s="337" t="s">
        <v>53</v>
      </c>
      <c r="X47" s="337" t="s">
        <v>53</v>
      </c>
      <c r="Y47" s="369" t="s">
        <v>53</v>
      </c>
      <c r="Z47" s="369" t="s">
        <v>53</v>
      </c>
      <c r="AA47" s="369" t="s">
        <v>53</v>
      </c>
      <c r="AB47" s="332"/>
      <c r="AC47" s="332"/>
      <c r="AD47" s="332"/>
      <c r="AE47" s="332"/>
      <c r="AF47" s="332"/>
      <c r="AG47" s="332"/>
      <c r="AH47" s="332"/>
      <c r="AI47" s="332"/>
      <c r="AJ47" s="332"/>
      <c r="AK47" s="332"/>
      <c r="AL47" s="332"/>
      <c r="AM47" s="332"/>
      <c r="AN47" s="332"/>
      <c r="AO47" s="332"/>
      <c r="AP47" s="332"/>
      <c r="AQ47" s="332"/>
    </row>
    <row r="48" spans="1:60" s="11" customFormat="1" ht="39.6" x14ac:dyDescent="0.25">
      <c r="A48" s="4" t="s">
        <v>381</v>
      </c>
      <c r="B48" s="155" t="s">
        <v>438</v>
      </c>
      <c r="C48" s="155" t="s">
        <v>136</v>
      </c>
      <c r="D48" s="155" t="s">
        <v>414</v>
      </c>
      <c r="E48" s="331" t="str">
        <f t="shared" ref="E48:X48" si="29">IF(E$2="","x","")</f>
        <v>x</v>
      </c>
      <c r="F48" s="331" t="str">
        <f t="shared" si="29"/>
        <v>x</v>
      </c>
      <c r="G48" s="331" t="str">
        <f t="shared" si="29"/>
        <v>x</v>
      </c>
      <c r="H48" s="331" t="str">
        <f t="shared" si="29"/>
        <v>x</v>
      </c>
      <c r="I48" s="331" t="str">
        <f t="shared" si="29"/>
        <v>x</v>
      </c>
      <c r="J48" s="331" t="str">
        <f t="shared" si="29"/>
        <v>x</v>
      </c>
      <c r="K48" s="331" t="str">
        <f t="shared" si="29"/>
        <v>x</v>
      </c>
      <c r="L48" s="331" t="str">
        <f t="shared" si="29"/>
        <v>x</v>
      </c>
      <c r="M48" s="331" t="str">
        <f t="shared" si="29"/>
        <v>x</v>
      </c>
      <c r="N48" s="331" t="str">
        <f t="shared" si="29"/>
        <v>x</v>
      </c>
      <c r="O48" s="331" t="str">
        <f t="shared" si="29"/>
        <v>x</v>
      </c>
      <c r="P48" s="331" t="str">
        <f t="shared" si="29"/>
        <v>x</v>
      </c>
      <c r="Q48" s="331" t="str">
        <f t="shared" si="29"/>
        <v>x</v>
      </c>
      <c r="R48" s="331" t="str">
        <f t="shared" si="29"/>
        <v>x</v>
      </c>
      <c r="S48" s="331" t="str">
        <f t="shared" si="29"/>
        <v>x</v>
      </c>
      <c r="T48" s="331" t="str">
        <f t="shared" si="29"/>
        <v>x</v>
      </c>
      <c r="U48" s="331" t="str">
        <f t="shared" si="29"/>
        <v>x</v>
      </c>
      <c r="V48" s="331" t="str">
        <f t="shared" si="29"/>
        <v>x</v>
      </c>
      <c r="W48" s="331" t="str">
        <f t="shared" si="29"/>
        <v>x</v>
      </c>
      <c r="X48" s="331" t="str">
        <f t="shared" si="29"/>
        <v>x</v>
      </c>
      <c r="Y48" s="352"/>
      <c r="Z48" s="352"/>
      <c r="AA48" s="352"/>
      <c r="AB48" s="330"/>
      <c r="AC48" s="330"/>
      <c r="AD48" s="330"/>
      <c r="AE48" s="330"/>
      <c r="AF48" s="330"/>
      <c r="AG48" s="330"/>
      <c r="AH48" s="330"/>
      <c r="AI48" s="330"/>
      <c r="AJ48" s="330"/>
      <c r="AK48" s="330"/>
      <c r="AL48" s="330"/>
      <c r="AM48" s="330"/>
      <c r="AN48" s="330"/>
      <c r="AO48" s="330"/>
      <c r="AP48" s="330"/>
      <c r="AQ48" s="330"/>
      <c r="AR48" s="12"/>
      <c r="AS48" s="12"/>
      <c r="AT48" s="12"/>
      <c r="AU48" s="12"/>
      <c r="AV48" s="12"/>
      <c r="AW48" s="12"/>
      <c r="AX48" s="12"/>
      <c r="AY48" s="12"/>
      <c r="AZ48" s="12"/>
      <c r="BA48" s="12"/>
      <c r="BB48" s="12"/>
      <c r="BC48" s="12"/>
      <c r="BD48" s="12"/>
      <c r="BE48" s="12"/>
      <c r="BF48" s="12"/>
      <c r="BH48" s="2"/>
    </row>
    <row r="49" spans="1:69" s="11" customFormat="1" x14ac:dyDescent="0.25">
      <c r="A49" s="212" t="s">
        <v>190</v>
      </c>
      <c r="B49" s="156"/>
      <c r="C49" s="155"/>
      <c r="D49" s="155"/>
      <c r="E49" s="331"/>
      <c r="F49" s="331"/>
      <c r="G49" s="331"/>
      <c r="H49" s="331"/>
      <c r="I49" s="331"/>
      <c r="J49" s="331"/>
      <c r="K49" s="331"/>
      <c r="L49" s="331"/>
      <c r="M49" s="331"/>
      <c r="N49" s="331"/>
      <c r="O49" s="331"/>
      <c r="P49" s="331"/>
      <c r="Q49" s="331"/>
      <c r="R49" s="331"/>
      <c r="S49" s="331"/>
      <c r="T49" s="331"/>
      <c r="U49" s="331"/>
      <c r="V49" s="331"/>
      <c r="W49" s="331"/>
      <c r="X49" s="331"/>
      <c r="Y49" s="352"/>
      <c r="Z49" s="352"/>
      <c r="AA49" s="352"/>
      <c r="AB49" s="334"/>
      <c r="AC49" s="334"/>
      <c r="AD49" s="334"/>
      <c r="AE49" s="334"/>
      <c r="AF49" s="334"/>
      <c r="AG49" s="334"/>
      <c r="AH49" s="330"/>
      <c r="AI49" s="330"/>
      <c r="AJ49" s="330"/>
      <c r="AK49" s="330"/>
      <c r="AL49" s="330"/>
      <c r="AM49" s="330"/>
      <c r="AN49" s="330"/>
      <c r="AO49" s="330"/>
      <c r="AP49" s="330"/>
      <c r="AQ49" s="330"/>
      <c r="AR49" s="12"/>
      <c r="AS49" s="12"/>
      <c r="AT49" s="12"/>
      <c r="AU49" s="12"/>
      <c r="AV49" s="12"/>
      <c r="AW49" s="12"/>
      <c r="AX49" s="12"/>
      <c r="AY49" s="12"/>
      <c r="AZ49" s="12"/>
      <c r="BA49" s="12"/>
      <c r="BB49" s="12"/>
      <c r="BC49" s="12"/>
      <c r="BD49" s="12"/>
      <c r="BE49" s="12"/>
      <c r="BF49" s="12"/>
      <c r="BH49" s="2"/>
    </row>
    <row r="50" spans="1:69" s="15" customFormat="1" ht="15.6" x14ac:dyDescent="0.25">
      <c r="A50" s="210"/>
      <c r="B50" s="158" t="s">
        <v>72</v>
      </c>
      <c r="C50" s="211" t="s">
        <v>88</v>
      </c>
      <c r="D50" s="211" t="s">
        <v>0</v>
      </c>
      <c r="E50" s="337" t="s">
        <v>53</v>
      </c>
      <c r="F50" s="337" t="s">
        <v>53</v>
      </c>
      <c r="G50" s="337" t="s">
        <v>53</v>
      </c>
      <c r="H50" s="337" t="s">
        <v>53</v>
      </c>
      <c r="I50" s="337" t="s">
        <v>53</v>
      </c>
      <c r="J50" s="337" t="s">
        <v>53</v>
      </c>
      <c r="K50" s="337" t="s">
        <v>53</v>
      </c>
      <c r="L50" s="337" t="s">
        <v>53</v>
      </c>
      <c r="M50" s="337" t="s">
        <v>53</v>
      </c>
      <c r="N50" s="337" t="s">
        <v>53</v>
      </c>
      <c r="O50" s="337" t="s">
        <v>53</v>
      </c>
      <c r="P50" s="337" t="s">
        <v>53</v>
      </c>
      <c r="Q50" s="337" t="s">
        <v>53</v>
      </c>
      <c r="R50" s="337" t="s">
        <v>53</v>
      </c>
      <c r="S50" s="337" t="s">
        <v>53</v>
      </c>
      <c r="T50" s="337" t="s">
        <v>53</v>
      </c>
      <c r="U50" s="337" t="s">
        <v>53</v>
      </c>
      <c r="V50" s="337" t="s">
        <v>53</v>
      </c>
      <c r="W50" s="337" t="s">
        <v>53</v>
      </c>
      <c r="X50" s="337" t="s">
        <v>53</v>
      </c>
      <c r="Y50" s="369" t="s">
        <v>53</v>
      </c>
      <c r="Z50" s="369" t="s">
        <v>53</v>
      </c>
      <c r="AA50" s="369" t="s">
        <v>53</v>
      </c>
      <c r="AB50" s="332"/>
      <c r="AC50" s="332"/>
      <c r="AD50" s="332"/>
      <c r="AE50" s="332"/>
      <c r="AF50" s="332"/>
      <c r="AG50" s="332"/>
      <c r="AH50" s="332"/>
      <c r="AI50" s="332"/>
      <c r="AJ50" s="332"/>
      <c r="AK50" s="332"/>
      <c r="AL50" s="332"/>
      <c r="AM50" s="332"/>
      <c r="AN50" s="332"/>
      <c r="AO50" s="332"/>
      <c r="AP50" s="332"/>
      <c r="AQ50" s="332"/>
    </row>
    <row r="51" spans="1:69" s="11" customFormat="1" ht="66" x14ac:dyDescent="0.25">
      <c r="A51" s="212" t="s">
        <v>437</v>
      </c>
      <c r="B51" s="155" t="s">
        <v>443</v>
      </c>
      <c r="C51" s="155" t="s">
        <v>436</v>
      </c>
      <c r="D51" s="155" t="s">
        <v>415</v>
      </c>
      <c r="E51" s="339" t="str">
        <f>IF(OR(Sample!B102=1, Sample!B102=3),"y","x")</f>
        <v>x</v>
      </c>
      <c r="F51" s="339" t="str">
        <f>IF(OR(Sample!C102=1, Sample!C102=3),"y","x")</f>
        <v>x</v>
      </c>
      <c r="G51" s="339" t="str">
        <f>IF(OR(Sample!D102=1, Sample!D102=3),"y","x")</f>
        <v>x</v>
      </c>
      <c r="H51" s="339" t="str">
        <f>IF(OR(Sample!E102=1, Sample!E102=3),"y","x")</f>
        <v>x</v>
      </c>
      <c r="I51" s="339" t="str">
        <f>IF(OR(Sample!F102=1, Sample!F102=3),"y","x")</f>
        <v>x</v>
      </c>
      <c r="J51" s="339" t="str">
        <f>IF(OR(Sample!G102=1, Sample!G102=3),"y","x")</f>
        <v>x</v>
      </c>
      <c r="K51" s="339" t="str">
        <f>IF(OR(Sample!H102=1, Sample!H102=3),"y","x")</f>
        <v>x</v>
      </c>
      <c r="L51" s="339" t="str">
        <f>IF(OR(Sample!I102=1, Sample!I102=3),"y","x")</f>
        <v>x</v>
      </c>
      <c r="M51" s="339" t="str">
        <f>IF(OR(Sample!J102=1, Sample!J102=3),"y","x")</f>
        <v>x</v>
      </c>
      <c r="N51" s="339" t="str">
        <f>IF(OR(Sample!K102=1, Sample!K102=3),"y","x")</f>
        <v>x</v>
      </c>
      <c r="O51" s="339" t="str">
        <f>IF(OR(Sample!L102=1, Sample!L102=3),"y","x")</f>
        <v>x</v>
      </c>
      <c r="P51" s="339" t="str">
        <f>IF(OR(Sample!M102=1, Sample!M102=3),"y","x")</f>
        <v>x</v>
      </c>
      <c r="Q51" s="339" t="str">
        <f>IF(OR(Sample!N102=1, Sample!N102=3),"y","x")</f>
        <v>x</v>
      </c>
      <c r="R51" s="339" t="str">
        <f>IF(OR(Sample!O102=1, Sample!O102=3),"y","x")</f>
        <v>x</v>
      </c>
      <c r="S51" s="339" t="str">
        <f>IF(OR(Sample!P102=1, Sample!P102=3),"y","x")</f>
        <v>x</v>
      </c>
      <c r="T51" s="339" t="str">
        <f>IF(OR(Sample!Q102=1, Sample!Q102=3),"y","x")</f>
        <v>x</v>
      </c>
      <c r="U51" s="339" t="str">
        <f>IF(OR(Sample!R102=1, Sample!R102=3),"y","x")</f>
        <v>x</v>
      </c>
      <c r="V51" s="339" t="str">
        <f>IF(OR(Sample!S102=1, Sample!S102=3),"y","x")</f>
        <v>x</v>
      </c>
      <c r="W51" s="339" t="str">
        <f>IF(OR(Sample!T102=1, Sample!T102=3),"y","x")</f>
        <v>x</v>
      </c>
      <c r="X51" s="339" t="str">
        <f>IF(OR(Sample!U102=1, Sample!U102=3),"y","x")</f>
        <v>x</v>
      </c>
      <c r="Y51" s="352"/>
      <c r="Z51" s="352"/>
      <c r="AA51" s="352"/>
      <c r="AB51" s="330"/>
      <c r="AC51" s="330"/>
      <c r="AD51" s="330"/>
      <c r="AE51" s="330"/>
      <c r="AF51" s="330"/>
      <c r="AG51" s="330"/>
      <c r="AH51" s="330"/>
      <c r="AI51" s="330"/>
      <c r="AJ51" s="330"/>
      <c r="AK51" s="330"/>
      <c r="AL51" s="330"/>
      <c r="AM51" s="330"/>
      <c r="AN51" s="330"/>
      <c r="AO51" s="330"/>
      <c r="AP51" s="330"/>
      <c r="AQ51" s="330"/>
      <c r="AR51" s="12"/>
      <c r="AS51" s="12"/>
      <c r="AT51" s="12"/>
      <c r="AU51" s="12"/>
      <c r="AV51" s="12"/>
      <c r="AW51" s="12"/>
      <c r="AX51" s="12"/>
      <c r="AY51" s="12"/>
      <c r="AZ51" s="12"/>
      <c r="BA51" s="12"/>
      <c r="BB51" s="12"/>
      <c r="BC51" s="12"/>
      <c r="BD51" s="12"/>
      <c r="BE51" s="12"/>
      <c r="BF51" s="12"/>
      <c r="BH51" s="2"/>
    </row>
    <row r="52" spans="1:69" ht="39.6" x14ac:dyDescent="0.25">
      <c r="A52" s="22" t="s">
        <v>430</v>
      </c>
      <c r="B52" s="155" t="s">
        <v>435</v>
      </c>
      <c r="C52" s="155" t="s">
        <v>436</v>
      </c>
      <c r="D52" s="155" t="s">
        <v>416</v>
      </c>
      <c r="E52" s="331" t="str">
        <f>IF(E51= "x","x","")</f>
        <v>x</v>
      </c>
      <c r="F52" s="331" t="str">
        <f t="shared" ref="F52:X52" si="30">IF(F51= "x","x","")</f>
        <v>x</v>
      </c>
      <c r="G52" s="331" t="str">
        <f t="shared" si="30"/>
        <v>x</v>
      </c>
      <c r="H52" s="331" t="str">
        <f t="shared" si="30"/>
        <v>x</v>
      </c>
      <c r="I52" s="331" t="str">
        <f t="shared" si="30"/>
        <v>x</v>
      </c>
      <c r="J52" s="331" t="str">
        <f t="shared" si="30"/>
        <v>x</v>
      </c>
      <c r="K52" s="331" t="str">
        <f t="shared" si="30"/>
        <v>x</v>
      </c>
      <c r="L52" s="331" t="str">
        <f t="shared" si="30"/>
        <v>x</v>
      </c>
      <c r="M52" s="331" t="str">
        <f t="shared" si="30"/>
        <v>x</v>
      </c>
      <c r="N52" s="331" t="str">
        <f t="shared" si="30"/>
        <v>x</v>
      </c>
      <c r="O52" s="331" t="str">
        <f t="shared" si="30"/>
        <v>x</v>
      </c>
      <c r="P52" s="331" t="str">
        <f t="shared" si="30"/>
        <v>x</v>
      </c>
      <c r="Q52" s="331" t="str">
        <f t="shared" si="30"/>
        <v>x</v>
      </c>
      <c r="R52" s="331" t="str">
        <f t="shared" si="30"/>
        <v>x</v>
      </c>
      <c r="S52" s="331" t="str">
        <f t="shared" si="30"/>
        <v>x</v>
      </c>
      <c r="T52" s="331" t="str">
        <f t="shared" si="30"/>
        <v>x</v>
      </c>
      <c r="U52" s="331" t="str">
        <f t="shared" si="30"/>
        <v>x</v>
      </c>
      <c r="V52" s="331" t="str">
        <f t="shared" si="30"/>
        <v>x</v>
      </c>
      <c r="W52" s="331" t="str">
        <f t="shared" si="30"/>
        <v>x</v>
      </c>
      <c r="X52" s="331" t="str">
        <f t="shared" si="30"/>
        <v>x</v>
      </c>
      <c r="Y52" s="352"/>
      <c r="Z52" s="352"/>
      <c r="AA52" s="352"/>
      <c r="AB52" s="334" t="str">
        <f t="shared" ref="AB52:AG52" si="31">IF(AB51 = "n","x","")</f>
        <v/>
      </c>
      <c r="AC52" s="334" t="str">
        <f t="shared" si="31"/>
        <v/>
      </c>
      <c r="AD52" s="334" t="str">
        <f t="shared" si="31"/>
        <v/>
      </c>
      <c r="AE52" s="334" t="str">
        <f t="shared" si="31"/>
        <v/>
      </c>
      <c r="AF52" s="334" t="str">
        <f t="shared" si="31"/>
        <v/>
      </c>
      <c r="AG52" s="334" t="str">
        <f t="shared" si="31"/>
        <v/>
      </c>
      <c r="AH52" s="330"/>
      <c r="AI52" s="330"/>
      <c r="AJ52" s="330"/>
      <c r="AK52" s="330"/>
      <c r="AL52" s="330"/>
      <c r="AM52" s="330"/>
      <c r="AN52" s="330"/>
      <c r="AO52" s="330"/>
      <c r="AP52" s="330"/>
      <c r="AQ52" s="330"/>
      <c r="AR52" s="12"/>
      <c r="AS52" s="12"/>
      <c r="AT52" s="12"/>
      <c r="AU52" s="12"/>
      <c r="AV52" s="12"/>
      <c r="AW52" s="12"/>
      <c r="AX52" s="12"/>
      <c r="AY52" s="12"/>
      <c r="AZ52" s="12"/>
      <c r="BA52" s="12"/>
      <c r="BB52" s="12"/>
      <c r="BC52" s="12"/>
      <c r="BD52" s="12"/>
      <c r="BE52" s="12"/>
      <c r="BF52" s="12"/>
    </row>
    <row r="53" spans="1:69" ht="39.6" x14ac:dyDescent="0.25">
      <c r="A53" s="188" t="s">
        <v>440</v>
      </c>
      <c r="B53" s="267" t="s">
        <v>220</v>
      </c>
      <c r="C53" s="40" t="s">
        <v>200</v>
      </c>
      <c r="D53" s="155" t="s">
        <v>201</v>
      </c>
      <c r="E53" s="327" t="str">
        <f>IF(E51= "x","x","")</f>
        <v>x</v>
      </c>
      <c r="F53" s="327" t="str">
        <f t="shared" ref="F53:AH53" si="32">IF(F51= "x","x","")</f>
        <v>x</v>
      </c>
      <c r="G53" s="327" t="str">
        <f t="shared" si="32"/>
        <v>x</v>
      </c>
      <c r="H53" s="327" t="str">
        <f t="shared" si="32"/>
        <v>x</v>
      </c>
      <c r="I53" s="327" t="str">
        <f t="shared" si="32"/>
        <v>x</v>
      </c>
      <c r="J53" s="327" t="str">
        <f t="shared" si="32"/>
        <v>x</v>
      </c>
      <c r="K53" s="327" t="str">
        <f t="shared" si="32"/>
        <v>x</v>
      </c>
      <c r="L53" s="327" t="str">
        <f t="shared" si="32"/>
        <v>x</v>
      </c>
      <c r="M53" s="327" t="str">
        <f t="shared" si="32"/>
        <v>x</v>
      </c>
      <c r="N53" s="327" t="str">
        <f t="shared" si="32"/>
        <v>x</v>
      </c>
      <c r="O53" s="327" t="str">
        <f t="shared" si="32"/>
        <v>x</v>
      </c>
      <c r="P53" s="327" t="str">
        <f t="shared" si="32"/>
        <v>x</v>
      </c>
      <c r="Q53" s="327" t="str">
        <f t="shared" si="32"/>
        <v>x</v>
      </c>
      <c r="R53" s="327" t="str">
        <f t="shared" si="32"/>
        <v>x</v>
      </c>
      <c r="S53" s="327" t="str">
        <f t="shared" si="32"/>
        <v>x</v>
      </c>
      <c r="T53" s="327" t="str">
        <f t="shared" si="32"/>
        <v>x</v>
      </c>
      <c r="U53" s="327" t="str">
        <f t="shared" si="32"/>
        <v>x</v>
      </c>
      <c r="V53" s="327" t="str">
        <f t="shared" si="32"/>
        <v>x</v>
      </c>
      <c r="W53" s="327" t="str">
        <f t="shared" si="32"/>
        <v>x</v>
      </c>
      <c r="X53" s="327" t="str">
        <f t="shared" si="32"/>
        <v>x</v>
      </c>
      <c r="Y53" s="352"/>
      <c r="Z53" s="352"/>
      <c r="AA53" s="352"/>
      <c r="AB53" s="330" t="str">
        <f t="shared" si="32"/>
        <v/>
      </c>
      <c r="AC53" s="330" t="str">
        <f t="shared" si="32"/>
        <v/>
      </c>
      <c r="AD53" s="330" t="str">
        <f t="shared" si="32"/>
        <v/>
      </c>
      <c r="AE53" s="330" t="str">
        <f t="shared" si="32"/>
        <v/>
      </c>
      <c r="AF53" s="330" t="str">
        <f t="shared" si="32"/>
        <v/>
      </c>
      <c r="AG53" s="330" t="str">
        <f t="shared" si="32"/>
        <v/>
      </c>
      <c r="AH53" s="330" t="str">
        <f t="shared" si="32"/>
        <v/>
      </c>
      <c r="AI53" s="330"/>
      <c r="AJ53" s="330"/>
      <c r="AK53" s="330"/>
      <c r="AL53" s="334" t="str">
        <f t="shared" ref="AL53:AQ53" si="33">IF(AL51 = "n","x","")</f>
        <v/>
      </c>
      <c r="AM53" s="334" t="str">
        <f t="shared" si="33"/>
        <v/>
      </c>
      <c r="AN53" s="334" t="str">
        <f t="shared" si="33"/>
        <v/>
      </c>
      <c r="AO53" s="334" t="str">
        <f t="shared" si="33"/>
        <v/>
      </c>
      <c r="AP53" s="334" t="str">
        <f t="shared" si="33"/>
        <v/>
      </c>
      <c r="AQ53" s="334" t="str">
        <f t="shared" si="33"/>
        <v/>
      </c>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1"/>
    </row>
    <row r="54" spans="1:69" s="11" customFormat="1" x14ac:dyDescent="0.25">
      <c r="A54" s="212" t="s">
        <v>190</v>
      </c>
      <c r="B54" s="155"/>
      <c r="C54" s="155"/>
      <c r="D54" s="155"/>
      <c r="E54" s="331"/>
      <c r="F54" s="331"/>
      <c r="G54" s="331"/>
      <c r="H54" s="331"/>
      <c r="I54" s="331"/>
      <c r="J54" s="331"/>
      <c r="K54" s="331"/>
      <c r="L54" s="331"/>
      <c r="M54" s="331"/>
      <c r="N54" s="331"/>
      <c r="O54" s="331"/>
      <c r="P54" s="331"/>
      <c r="Q54" s="331"/>
      <c r="R54" s="331"/>
      <c r="S54" s="331"/>
      <c r="T54" s="331"/>
      <c r="U54" s="331"/>
      <c r="V54" s="331"/>
      <c r="W54" s="331"/>
      <c r="X54" s="331"/>
      <c r="Y54" s="352"/>
      <c r="Z54" s="352"/>
      <c r="AA54" s="352"/>
      <c r="AB54" s="334"/>
      <c r="AC54" s="334"/>
      <c r="AD54" s="334"/>
      <c r="AE54" s="334"/>
      <c r="AF54" s="334"/>
      <c r="AG54" s="334"/>
      <c r="AH54" s="330"/>
      <c r="AI54" s="330"/>
      <c r="AJ54" s="330"/>
      <c r="AK54" s="330"/>
      <c r="AL54" s="330"/>
      <c r="AM54" s="330"/>
      <c r="AN54" s="330"/>
      <c r="AO54" s="330"/>
      <c r="AP54" s="330"/>
      <c r="AQ54" s="330"/>
      <c r="AR54" s="12"/>
      <c r="AS54" s="12"/>
      <c r="AT54" s="12"/>
      <c r="AU54" s="12"/>
      <c r="AV54" s="12"/>
      <c r="AW54" s="12"/>
      <c r="AX54" s="12"/>
      <c r="AY54" s="12"/>
      <c r="AZ54" s="12"/>
      <c r="BA54" s="12"/>
      <c r="BB54" s="12"/>
      <c r="BC54" s="12"/>
      <c r="BD54" s="12"/>
      <c r="BE54" s="12"/>
      <c r="BF54" s="12"/>
      <c r="BH54" s="2"/>
    </row>
    <row r="55" spans="1:69" s="15" customFormat="1" ht="15.6" x14ac:dyDescent="0.25">
      <c r="A55" s="210"/>
      <c r="B55" s="158" t="s">
        <v>25</v>
      </c>
      <c r="C55" s="211" t="s">
        <v>88</v>
      </c>
      <c r="D55" s="211" t="s">
        <v>0</v>
      </c>
      <c r="E55" s="337" t="s">
        <v>53</v>
      </c>
      <c r="F55" s="337" t="s">
        <v>53</v>
      </c>
      <c r="G55" s="337" t="s">
        <v>53</v>
      </c>
      <c r="H55" s="337" t="s">
        <v>53</v>
      </c>
      <c r="I55" s="337" t="s">
        <v>53</v>
      </c>
      <c r="J55" s="337" t="s">
        <v>53</v>
      </c>
      <c r="K55" s="337" t="s">
        <v>53</v>
      </c>
      <c r="L55" s="337" t="s">
        <v>53</v>
      </c>
      <c r="M55" s="337" t="s">
        <v>53</v>
      </c>
      <c r="N55" s="337" t="s">
        <v>53</v>
      </c>
      <c r="O55" s="337" t="s">
        <v>53</v>
      </c>
      <c r="P55" s="337" t="s">
        <v>53</v>
      </c>
      <c r="Q55" s="337" t="s">
        <v>53</v>
      </c>
      <c r="R55" s="337" t="s">
        <v>53</v>
      </c>
      <c r="S55" s="337" t="s">
        <v>53</v>
      </c>
      <c r="T55" s="337" t="s">
        <v>53</v>
      </c>
      <c r="U55" s="337" t="s">
        <v>53</v>
      </c>
      <c r="V55" s="337" t="s">
        <v>53</v>
      </c>
      <c r="W55" s="337" t="s">
        <v>53</v>
      </c>
      <c r="X55" s="337" t="s">
        <v>53</v>
      </c>
      <c r="Y55" s="369" t="s">
        <v>53</v>
      </c>
      <c r="Z55" s="369" t="s">
        <v>53</v>
      </c>
      <c r="AA55" s="369" t="s">
        <v>53</v>
      </c>
      <c r="AB55" s="332"/>
      <c r="AC55" s="332"/>
      <c r="AD55" s="332"/>
      <c r="AE55" s="332"/>
      <c r="AF55" s="332"/>
      <c r="AG55" s="332"/>
      <c r="AH55" s="332"/>
      <c r="AI55" s="332"/>
      <c r="AJ55" s="332"/>
      <c r="AK55" s="332"/>
      <c r="AL55" s="332"/>
      <c r="AM55" s="332"/>
      <c r="AN55" s="332"/>
      <c r="AO55" s="332"/>
      <c r="AP55" s="332"/>
      <c r="AQ55" s="332"/>
    </row>
    <row r="56" spans="1:69" ht="26.4" x14ac:dyDescent="0.25">
      <c r="A56" s="212" t="s">
        <v>441</v>
      </c>
      <c r="B56" s="155" t="s">
        <v>442</v>
      </c>
      <c r="C56" s="202" t="s">
        <v>137</v>
      </c>
      <c r="D56" s="155" t="s">
        <v>294</v>
      </c>
      <c r="E56" s="327" t="str">
        <f>IF(ISNUMBER(SEARCH(5613,Sample!B96)), "y", "x")</f>
        <v>x</v>
      </c>
      <c r="F56" s="327" t="str">
        <f>IF(ISNUMBER(SEARCH(5613,Sample!C96)), "y", "x")</f>
        <v>x</v>
      </c>
      <c r="G56" s="327" t="str">
        <f>IF(ISNUMBER(SEARCH(5613,Sample!D96)), "y", "x")</f>
        <v>x</v>
      </c>
      <c r="H56" s="327" t="str">
        <f>IF(ISNUMBER(SEARCH(5613,Sample!E96)), "y", "x")</f>
        <v>x</v>
      </c>
      <c r="I56" s="327" t="str">
        <f>IF(ISNUMBER(SEARCH(5613,Sample!F96)), "y", "x")</f>
        <v>x</v>
      </c>
      <c r="J56" s="327" t="str">
        <f>IF(ISNUMBER(SEARCH(5613,Sample!G96)), "y", "x")</f>
        <v>x</v>
      </c>
      <c r="K56" s="327" t="str">
        <f>IF(ISNUMBER(SEARCH(5613,Sample!H96)), "y", "x")</f>
        <v>x</v>
      </c>
      <c r="L56" s="327" t="str">
        <f>IF(ISNUMBER(SEARCH(5613,Sample!I96)), "y", "x")</f>
        <v>x</v>
      </c>
      <c r="M56" s="327" t="str">
        <f>IF(ISNUMBER(SEARCH(5613,Sample!J96)), "y", "x")</f>
        <v>x</v>
      </c>
      <c r="N56" s="327" t="str">
        <f>IF(ISNUMBER(SEARCH(5613,Sample!K96)), "y", "x")</f>
        <v>x</v>
      </c>
      <c r="O56" s="327" t="str">
        <f>IF(ISNUMBER(SEARCH(5613,Sample!L96)), "y", "x")</f>
        <v>x</v>
      </c>
      <c r="P56" s="327" t="str">
        <f>IF(ISNUMBER(SEARCH(5613,Sample!M96)), "y", "x")</f>
        <v>x</v>
      </c>
      <c r="Q56" s="327" t="str">
        <f>IF(ISNUMBER(SEARCH(5613,Sample!N96)), "y", "x")</f>
        <v>x</v>
      </c>
      <c r="R56" s="327" t="str">
        <f>IF(ISNUMBER(SEARCH(5613,Sample!O96)), "y", "x")</f>
        <v>x</v>
      </c>
      <c r="S56" s="327" t="str">
        <f>IF(ISNUMBER(SEARCH(5613,Sample!P96)), "y", "x")</f>
        <v>x</v>
      </c>
      <c r="T56" s="327" t="str">
        <f>IF(ISNUMBER(SEARCH(5613,Sample!Q96)), "y", "x")</f>
        <v>x</v>
      </c>
      <c r="U56" s="327" t="str">
        <f>IF(ISNUMBER(SEARCH(5613,Sample!R96)), "y", "x")</f>
        <v>x</v>
      </c>
      <c r="V56" s="327" t="str">
        <f>IF(ISNUMBER(SEARCH(5613,Sample!S96)), "y", "x")</f>
        <v>x</v>
      </c>
      <c r="W56" s="327" t="str">
        <f>IF(ISNUMBER(SEARCH(5613,Sample!T96)), "y", "x")</f>
        <v>x</v>
      </c>
      <c r="X56" s="327" t="str">
        <f>IF(ISNUMBER(SEARCH(5613,Sample!U96)), "y", "x")</f>
        <v>x</v>
      </c>
      <c r="Y56" s="352"/>
      <c r="Z56" s="352"/>
      <c r="AA56" s="352"/>
      <c r="AB56" s="334"/>
      <c r="AC56" s="334"/>
      <c r="AD56" s="334"/>
      <c r="AE56" s="334"/>
      <c r="AF56" s="334"/>
      <c r="AG56" s="334"/>
      <c r="AH56" s="330"/>
      <c r="AI56" s="330"/>
      <c r="AJ56" s="330"/>
      <c r="AK56" s="330"/>
      <c r="AL56" s="330"/>
      <c r="AM56" s="330"/>
      <c r="AN56" s="330"/>
      <c r="AO56" s="330"/>
      <c r="AP56" s="330"/>
      <c r="AQ56" s="330"/>
      <c r="AR56" s="12"/>
      <c r="AS56" s="12"/>
      <c r="AT56" s="12"/>
      <c r="AU56" s="12"/>
      <c r="AV56" s="12"/>
      <c r="AW56" s="12"/>
      <c r="AX56" s="12"/>
      <c r="AY56" s="12"/>
      <c r="AZ56" s="12"/>
      <c r="BA56" s="12"/>
      <c r="BB56" s="12"/>
      <c r="BC56" s="12"/>
      <c r="BD56" s="12"/>
      <c r="BE56" s="12"/>
      <c r="BF56" s="12"/>
    </row>
    <row r="57" spans="1:69" ht="26.4" x14ac:dyDescent="0.25">
      <c r="A57" s="22" t="s">
        <v>290</v>
      </c>
      <c r="B57" s="202" t="s">
        <v>439</v>
      </c>
      <c r="C57" s="202" t="s">
        <v>137</v>
      </c>
      <c r="D57" s="155" t="s">
        <v>404</v>
      </c>
      <c r="E57" s="327" t="str">
        <f>IF(E56= "x","x","")</f>
        <v>x</v>
      </c>
      <c r="F57" s="327" t="str">
        <f t="shared" ref="F57:X57" si="34">IF(F56= "x","x","")</f>
        <v>x</v>
      </c>
      <c r="G57" s="327" t="str">
        <f t="shared" si="34"/>
        <v>x</v>
      </c>
      <c r="H57" s="327" t="str">
        <f t="shared" si="34"/>
        <v>x</v>
      </c>
      <c r="I57" s="327" t="str">
        <f t="shared" si="34"/>
        <v>x</v>
      </c>
      <c r="J57" s="327" t="str">
        <f t="shared" si="34"/>
        <v>x</v>
      </c>
      <c r="K57" s="327" t="str">
        <f t="shared" si="34"/>
        <v>x</v>
      </c>
      <c r="L57" s="327" t="str">
        <f t="shared" si="34"/>
        <v>x</v>
      </c>
      <c r="M57" s="327" t="str">
        <f t="shared" si="34"/>
        <v>x</v>
      </c>
      <c r="N57" s="327" t="str">
        <f t="shared" si="34"/>
        <v>x</v>
      </c>
      <c r="O57" s="327" t="str">
        <f t="shared" si="34"/>
        <v>x</v>
      </c>
      <c r="P57" s="327" t="str">
        <f t="shared" si="34"/>
        <v>x</v>
      </c>
      <c r="Q57" s="327" t="str">
        <f t="shared" si="34"/>
        <v>x</v>
      </c>
      <c r="R57" s="327" t="str">
        <f t="shared" si="34"/>
        <v>x</v>
      </c>
      <c r="S57" s="327" t="str">
        <f t="shared" si="34"/>
        <v>x</v>
      </c>
      <c r="T57" s="327" t="str">
        <f t="shared" si="34"/>
        <v>x</v>
      </c>
      <c r="U57" s="327" t="str">
        <f t="shared" si="34"/>
        <v>x</v>
      </c>
      <c r="V57" s="327" t="str">
        <f t="shared" si="34"/>
        <v>x</v>
      </c>
      <c r="W57" s="327" t="str">
        <f t="shared" si="34"/>
        <v>x</v>
      </c>
      <c r="X57" s="327" t="str">
        <f t="shared" si="34"/>
        <v>x</v>
      </c>
      <c r="Y57" s="352"/>
      <c r="Z57" s="352"/>
      <c r="AA57" s="352"/>
      <c r="AB57" s="334"/>
      <c r="AC57" s="334"/>
      <c r="AD57" s="334"/>
      <c r="AE57" s="334"/>
      <c r="AF57" s="334"/>
      <c r="AG57" s="334"/>
      <c r="AH57" s="334"/>
      <c r="AI57" s="334"/>
      <c r="AJ57" s="334"/>
      <c r="AK57" s="334"/>
      <c r="AL57" s="334"/>
      <c r="AM57" s="358"/>
      <c r="AN57" s="358"/>
      <c r="AO57" s="358"/>
      <c r="AP57" s="358"/>
      <c r="AQ57" s="358"/>
    </row>
    <row r="58" spans="1:69" s="11" customFormat="1" ht="13.8" thickBot="1" x14ac:dyDescent="0.3">
      <c r="A58" s="209" t="s">
        <v>190</v>
      </c>
      <c r="B58" s="202"/>
      <c r="C58" s="202"/>
      <c r="D58" s="202"/>
      <c r="E58" s="331"/>
      <c r="F58" s="331"/>
      <c r="G58" s="331"/>
      <c r="H58" s="331"/>
      <c r="I58" s="331"/>
      <c r="J58" s="331"/>
      <c r="K58" s="331"/>
      <c r="L58" s="331"/>
      <c r="M58" s="331"/>
      <c r="N58" s="331"/>
      <c r="O58" s="331"/>
      <c r="P58" s="331"/>
      <c r="Q58" s="331"/>
      <c r="R58" s="331"/>
      <c r="S58" s="331"/>
      <c r="T58" s="331"/>
      <c r="U58" s="331"/>
      <c r="V58" s="331"/>
      <c r="W58" s="331"/>
      <c r="X58" s="331"/>
      <c r="Y58" s="352"/>
      <c r="Z58" s="352"/>
      <c r="AA58" s="352"/>
      <c r="AB58" s="334"/>
      <c r="AC58" s="334"/>
      <c r="AD58" s="334"/>
      <c r="AE58" s="334"/>
      <c r="AF58" s="334"/>
      <c r="AG58" s="334"/>
      <c r="AH58" s="330"/>
      <c r="AI58" s="330"/>
      <c r="AJ58" s="330"/>
      <c r="AK58" s="330"/>
      <c r="AL58" s="330"/>
      <c r="AM58" s="330"/>
      <c r="AN58" s="330"/>
      <c r="AO58" s="330"/>
      <c r="AP58" s="330"/>
      <c r="AQ58" s="330"/>
      <c r="AR58" s="12"/>
      <c r="AS58" s="12"/>
      <c r="AT58" s="12"/>
      <c r="AU58" s="12"/>
      <c r="AV58" s="12"/>
      <c r="AW58" s="12"/>
      <c r="AX58" s="12"/>
      <c r="AY58" s="12"/>
      <c r="AZ58" s="12"/>
      <c r="BA58" s="12"/>
      <c r="BB58" s="12"/>
      <c r="BC58" s="12"/>
      <c r="BD58" s="12"/>
      <c r="BE58" s="12"/>
      <c r="BF58" s="12"/>
      <c r="BH58" s="2"/>
    </row>
    <row r="59" spans="1:69" s="10" customFormat="1" ht="13.8" thickBot="1" x14ac:dyDescent="0.3">
      <c r="B59" s="25"/>
      <c r="C59" s="150"/>
      <c r="D59" s="153" t="s">
        <v>56</v>
      </c>
      <c r="E59" s="370">
        <f>COUNTBLANK(E8:E14)+COUNTBLANK(E17:E27)+COUNTBLANK(E30:E31)+COUNTBLANK(E34:E38)+COUNTBLANK(E41:E45)+COUNTBLANK(E48)+COUNTBLANK(E51:E53)+COUNTBLANK(E56:E57)</f>
        <v>0</v>
      </c>
      <c r="F59" s="370">
        <f t="shared" ref="F59:X59" si="35">COUNTBLANK(F8:F14)+COUNTBLANK(F17:F27)+COUNTBLANK(F30:F31)+COUNTBLANK(F34:F38)+COUNTBLANK(F41:F45)+COUNTBLANK(F48)+COUNTBLANK(F51:F53)+COUNTBLANK(F56:F57)</f>
        <v>0</v>
      </c>
      <c r="G59" s="370">
        <f t="shared" si="35"/>
        <v>0</v>
      </c>
      <c r="H59" s="370">
        <f t="shared" si="35"/>
        <v>0</v>
      </c>
      <c r="I59" s="370">
        <f t="shared" si="35"/>
        <v>0</v>
      </c>
      <c r="J59" s="370">
        <f t="shared" si="35"/>
        <v>0</v>
      </c>
      <c r="K59" s="370">
        <f t="shared" si="35"/>
        <v>0</v>
      </c>
      <c r="L59" s="370">
        <f t="shared" si="35"/>
        <v>0</v>
      </c>
      <c r="M59" s="370">
        <f t="shared" si="35"/>
        <v>0</v>
      </c>
      <c r="N59" s="370">
        <f t="shared" si="35"/>
        <v>0</v>
      </c>
      <c r="O59" s="370">
        <f t="shared" si="35"/>
        <v>0</v>
      </c>
      <c r="P59" s="370">
        <f t="shared" si="35"/>
        <v>0</v>
      </c>
      <c r="Q59" s="370">
        <f t="shared" si="35"/>
        <v>0</v>
      </c>
      <c r="R59" s="370">
        <f t="shared" si="35"/>
        <v>0</v>
      </c>
      <c r="S59" s="370">
        <f t="shared" si="35"/>
        <v>0</v>
      </c>
      <c r="T59" s="370">
        <f t="shared" si="35"/>
        <v>0</v>
      </c>
      <c r="U59" s="370">
        <f t="shared" si="35"/>
        <v>0</v>
      </c>
      <c r="V59" s="370">
        <f t="shared" si="35"/>
        <v>0</v>
      </c>
      <c r="W59" s="370">
        <f t="shared" si="35"/>
        <v>0</v>
      </c>
      <c r="X59" s="370">
        <f t="shared" si="35"/>
        <v>0</v>
      </c>
      <c r="Y59" s="345"/>
      <c r="Z59" s="334"/>
      <c r="AA59" s="334"/>
      <c r="AB59" s="334"/>
      <c r="AC59" s="334"/>
      <c r="AD59" s="334"/>
      <c r="AE59" s="334"/>
      <c r="AF59" s="334"/>
      <c r="AG59" s="334"/>
      <c r="AH59" s="334"/>
      <c r="AI59" s="334"/>
      <c r="AJ59" s="334"/>
      <c r="AK59" s="334"/>
      <c r="AL59" s="334"/>
      <c r="AM59" s="358"/>
      <c r="AN59" s="358"/>
      <c r="AO59" s="358"/>
      <c r="AP59" s="358"/>
      <c r="AQ59" s="358"/>
      <c r="AR59" s="11"/>
      <c r="AS59" s="11"/>
      <c r="AT59" s="11"/>
      <c r="AU59" s="11"/>
      <c r="AV59" s="11"/>
      <c r="AW59" s="11"/>
      <c r="AX59" s="11"/>
      <c r="AY59" s="11"/>
      <c r="AZ59" s="11"/>
      <c r="BA59" s="11"/>
      <c r="BB59" s="11"/>
      <c r="BC59" s="11"/>
      <c r="BD59" s="11"/>
      <c r="BE59" s="11"/>
      <c r="BF59" s="11"/>
      <c r="BG59" s="11"/>
    </row>
    <row r="60" spans="1:69" s="10" customFormat="1" x14ac:dyDescent="0.25">
      <c r="A60" s="26"/>
      <c r="B60" s="27" t="s">
        <v>36</v>
      </c>
      <c r="C60" s="47"/>
      <c r="D60" s="47"/>
      <c r="E60" s="345"/>
      <c r="F60" s="345"/>
      <c r="G60" s="345"/>
      <c r="H60" s="345"/>
      <c r="I60" s="345"/>
      <c r="J60" s="345"/>
      <c r="K60" s="345"/>
      <c r="L60" s="345"/>
      <c r="M60" s="345"/>
      <c r="N60" s="345"/>
      <c r="O60" s="345"/>
      <c r="P60" s="345"/>
      <c r="Q60" s="345"/>
      <c r="R60" s="345"/>
      <c r="S60" s="345"/>
      <c r="T60" s="345"/>
      <c r="U60" s="345"/>
      <c r="V60" s="345"/>
      <c r="W60" s="345"/>
      <c r="X60" s="345"/>
      <c r="Y60" s="345"/>
      <c r="Z60" s="334"/>
      <c r="AA60" s="334"/>
      <c r="AB60" s="334"/>
      <c r="AC60" s="334"/>
      <c r="AD60" s="334"/>
      <c r="AE60" s="334"/>
      <c r="AF60" s="334"/>
      <c r="AG60" s="334"/>
      <c r="AH60" s="334"/>
      <c r="AI60" s="334"/>
      <c r="AJ60" s="334"/>
      <c r="AK60" s="334"/>
      <c r="AL60" s="334"/>
      <c r="AM60" s="358"/>
      <c r="AN60" s="358"/>
      <c r="AO60" s="358"/>
      <c r="AP60" s="358"/>
      <c r="AQ60" s="358"/>
      <c r="AR60" s="11"/>
      <c r="AS60" s="11"/>
      <c r="AT60" s="11"/>
      <c r="AU60" s="11"/>
      <c r="AV60" s="11"/>
      <c r="AW60" s="11"/>
      <c r="AX60" s="11"/>
      <c r="AY60" s="11"/>
      <c r="AZ60" s="11"/>
      <c r="BA60" s="11"/>
      <c r="BB60" s="11"/>
      <c r="BC60" s="11"/>
      <c r="BD60" s="11"/>
      <c r="BE60" s="11"/>
      <c r="BF60" s="11"/>
      <c r="BG60" s="11"/>
    </row>
    <row r="61" spans="1:69" x14ac:dyDescent="0.25">
      <c r="A61" s="8" t="s">
        <v>21</v>
      </c>
      <c r="B61" s="24" t="s">
        <v>22</v>
      </c>
      <c r="C61" s="148"/>
      <c r="D61" s="148"/>
      <c r="E61" s="371"/>
      <c r="F61" s="346"/>
      <c r="G61" s="346"/>
      <c r="H61" s="346"/>
      <c r="I61" s="346"/>
      <c r="J61" s="346"/>
      <c r="K61" s="346"/>
      <c r="L61" s="346"/>
      <c r="M61" s="346"/>
      <c r="N61" s="346"/>
      <c r="O61" s="346"/>
      <c r="P61" s="346"/>
      <c r="Q61" s="346"/>
      <c r="R61" s="346"/>
      <c r="S61" s="346"/>
      <c r="T61" s="346"/>
      <c r="U61" s="346"/>
      <c r="V61" s="346"/>
      <c r="W61" s="346"/>
      <c r="X61" s="346"/>
      <c r="Y61" s="346"/>
      <c r="Z61" s="334"/>
      <c r="AA61" s="334"/>
      <c r="AB61" s="334"/>
      <c r="AC61" s="334"/>
      <c r="AD61" s="334"/>
      <c r="AE61" s="334"/>
      <c r="AF61" s="334"/>
      <c r="AG61" s="334"/>
      <c r="AH61" s="334"/>
      <c r="AI61" s="334"/>
      <c r="AJ61" s="334"/>
      <c r="AK61" s="334"/>
      <c r="AL61" s="334"/>
      <c r="AM61" s="358"/>
      <c r="AN61" s="358"/>
      <c r="AO61" s="358"/>
      <c r="AP61" s="358"/>
      <c r="AQ61" s="358"/>
    </row>
    <row r="62" spans="1:69" x14ac:dyDescent="0.25">
      <c r="A62" s="8" t="s">
        <v>23</v>
      </c>
      <c r="B62" s="24" t="s">
        <v>24</v>
      </c>
      <c r="C62" s="148"/>
      <c r="D62" s="148"/>
      <c r="E62" s="346"/>
      <c r="F62" s="346"/>
      <c r="G62" s="346"/>
      <c r="H62" s="346"/>
      <c r="I62" s="346"/>
      <c r="J62" s="346"/>
      <c r="K62" s="346"/>
      <c r="L62" s="346"/>
      <c r="M62" s="346"/>
      <c r="N62" s="346"/>
      <c r="O62" s="346"/>
      <c r="P62" s="346"/>
      <c r="Q62" s="346"/>
      <c r="R62" s="346"/>
      <c r="S62" s="346"/>
      <c r="T62" s="346"/>
      <c r="U62" s="346"/>
      <c r="V62" s="346"/>
      <c r="W62" s="346"/>
      <c r="X62" s="346"/>
      <c r="Y62" s="346"/>
      <c r="Z62" s="334"/>
      <c r="AA62" s="334"/>
      <c r="AB62" s="334"/>
      <c r="AC62" s="334"/>
      <c r="AD62" s="334"/>
      <c r="AE62" s="334"/>
      <c r="AF62" s="334"/>
      <c r="AG62" s="334"/>
      <c r="AH62" s="334"/>
      <c r="AI62" s="334"/>
      <c r="AJ62" s="334"/>
      <c r="AK62" s="334"/>
      <c r="AL62" s="334"/>
      <c r="AM62" s="358"/>
      <c r="AN62" s="358"/>
      <c r="AO62" s="358"/>
      <c r="AP62" s="358"/>
      <c r="AQ62" s="358"/>
    </row>
    <row r="63" spans="1:69" x14ac:dyDescent="0.25">
      <c r="A63" s="55"/>
      <c r="B63" s="52" t="s">
        <v>38</v>
      </c>
      <c r="C63" s="147"/>
      <c r="D63" s="147"/>
      <c r="E63" s="346"/>
      <c r="F63" s="346"/>
      <c r="G63" s="346"/>
      <c r="H63" s="346"/>
      <c r="I63" s="346"/>
      <c r="J63" s="346"/>
      <c r="K63" s="346"/>
      <c r="L63" s="346"/>
      <c r="M63" s="346"/>
      <c r="N63" s="346"/>
      <c r="O63" s="347"/>
      <c r="P63" s="347"/>
      <c r="Q63" s="347"/>
      <c r="R63" s="347"/>
      <c r="S63" s="347"/>
      <c r="T63" s="347"/>
      <c r="U63" s="347"/>
      <c r="V63" s="347"/>
      <c r="W63" s="347"/>
      <c r="X63" s="347"/>
      <c r="Y63" s="347"/>
      <c r="Z63" s="330"/>
      <c r="AA63" s="330"/>
      <c r="AB63" s="330"/>
      <c r="AC63" s="330"/>
      <c r="AD63" s="330"/>
      <c r="AE63" s="330"/>
      <c r="AF63" s="330"/>
      <c r="AG63" s="330"/>
      <c r="AH63" s="330"/>
      <c r="AI63" s="330"/>
      <c r="AJ63" s="330"/>
      <c r="AK63" s="330"/>
      <c r="AL63" s="330"/>
      <c r="AM63" s="330"/>
      <c r="AN63" s="330"/>
      <c r="AO63" s="330"/>
      <c r="AP63" s="330"/>
      <c r="AQ63" s="330"/>
      <c r="AR63" s="12"/>
      <c r="AS63" s="12"/>
      <c r="AT63" s="12"/>
      <c r="AU63" s="12"/>
      <c r="AV63" s="12"/>
      <c r="AW63" s="12"/>
      <c r="AX63" s="12"/>
      <c r="AY63" s="12"/>
      <c r="AZ63" s="12"/>
      <c r="BA63" s="12"/>
      <c r="BB63" s="12"/>
      <c r="BC63" s="12"/>
      <c r="BD63" s="12"/>
      <c r="BE63" s="12"/>
      <c r="BF63" s="12"/>
    </row>
    <row r="64" spans="1:69" x14ac:dyDescent="0.25">
      <c r="A64" s="215" t="s">
        <v>51</v>
      </c>
      <c r="B64" s="53" t="s">
        <v>55</v>
      </c>
      <c r="C64" s="148"/>
      <c r="D64" s="148"/>
      <c r="E64" s="346"/>
      <c r="F64" s="346"/>
      <c r="G64" s="346"/>
      <c r="H64" s="346"/>
      <c r="I64" s="346"/>
      <c r="J64" s="346"/>
      <c r="K64" s="346"/>
      <c r="L64" s="346"/>
      <c r="M64" s="346"/>
      <c r="N64" s="346"/>
      <c r="O64" s="346"/>
      <c r="P64" s="346"/>
      <c r="Q64" s="346"/>
      <c r="R64" s="346"/>
      <c r="S64" s="346"/>
      <c r="T64" s="346"/>
      <c r="U64" s="346"/>
      <c r="V64" s="346"/>
      <c r="W64" s="346"/>
      <c r="X64" s="346"/>
      <c r="Y64" s="346"/>
      <c r="Z64" s="334"/>
      <c r="AA64" s="334"/>
      <c r="AB64" s="334"/>
      <c r="AC64" s="334"/>
      <c r="AD64" s="334"/>
      <c r="AE64" s="334"/>
      <c r="AF64" s="334"/>
      <c r="AG64" s="334"/>
      <c r="AH64" s="334"/>
      <c r="AI64" s="334"/>
      <c r="AJ64" s="334"/>
      <c r="AK64" s="334"/>
      <c r="AL64" s="334"/>
      <c r="AM64" s="358"/>
      <c r="AN64" s="358"/>
      <c r="AO64" s="358"/>
      <c r="AP64" s="358"/>
      <c r="AQ64" s="358"/>
    </row>
    <row r="65" spans="1:60" ht="51" x14ac:dyDescent="0.25">
      <c r="A65" s="18"/>
      <c r="B65" s="216" t="s">
        <v>468</v>
      </c>
      <c r="C65" s="214" t="s">
        <v>54</v>
      </c>
      <c r="E65" s="346"/>
      <c r="F65" s="346"/>
      <c r="G65" s="346"/>
      <c r="H65" s="346"/>
      <c r="I65" s="346"/>
      <c r="J65" s="346"/>
      <c r="K65" s="346"/>
      <c r="L65" s="346"/>
      <c r="M65" s="346"/>
      <c r="N65" s="346"/>
      <c r="O65" s="347"/>
      <c r="P65" s="347"/>
      <c r="Q65" s="347"/>
      <c r="R65" s="347"/>
      <c r="S65" s="347"/>
      <c r="T65" s="347"/>
      <c r="U65" s="347"/>
      <c r="V65" s="347"/>
      <c r="W65" s="347"/>
      <c r="X65" s="347"/>
      <c r="Y65" s="347"/>
      <c r="Z65" s="330"/>
      <c r="AA65" s="330"/>
      <c r="AB65" s="330"/>
      <c r="AC65" s="330"/>
      <c r="AD65" s="330"/>
      <c r="AE65" s="330"/>
      <c r="AF65" s="330"/>
      <c r="AG65" s="330"/>
      <c r="AH65" s="330"/>
      <c r="AI65" s="330"/>
      <c r="AJ65" s="330"/>
      <c r="AK65" s="330"/>
      <c r="AL65" s="330"/>
      <c r="AM65" s="330"/>
      <c r="AN65" s="330"/>
      <c r="AO65" s="330"/>
      <c r="AP65" s="330"/>
      <c r="AQ65" s="330"/>
      <c r="AR65" s="12"/>
      <c r="AS65" s="12"/>
      <c r="AT65" s="12"/>
      <c r="AU65" s="12"/>
      <c r="AV65" s="12"/>
      <c r="AW65" s="12"/>
      <c r="AX65" s="12"/>
      <c r="AY65" s="12"/>
      <c r="AZ65" s="12"/>
      <c r="BA65" s="12"/>
      <c r="BB65" s="12"/>
      <c r="BC65" s="12"/>
      <c r="BD65" s="12"/>
      <c r="BE65" s="12"/>
      <c r="BF65" s="12"/>
    </row>
    <row r="66" spans="1:60" s="11" customFormat="1" ht="61.2" x14ac:dyDescent="0.25">
      <c r="A66" s="21"/>
      <c r="B66" s="216" t="s">
        <v>461</v>
      </c>
      <c r="C66" s="214" t="s">
        <v>54</v>
      </c>
      <c r="E66" s="34"/>
      <c r="F66" s="34"/>
      <c r="G66" s="34"/>
      <c r="H66" s="34"/>
      <c r="I66" s="34"/>
      <c r="J66" s="34"/>
      <c r="K66" s="34"/>
      <c r="L66" s="34"/>
      <c r="M66" s="34"/>
      <c r="N66" s="34"/>
      <c r="O66" s="34"/>
      <c r="P66" s="34"/>
      <c r="Q66" s="34"/>
      <c r="R66" s="34"/>
      <c r="S66" s="34"/>
      <c r="T66" s="34"/>
      <c r="U66" s="34"/>
      <c r="V66" s="34"/>
      <c r="W66" s="34"/>
      <c r="X66" s="34"/>
      <c r="Y66" s="34"/>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H66" s="2"/>
    </row>
    <row r="67" spans="1:60" s="11" customFormat="1" x14ac:dyDescent="0.25">
      <c r="A67" s="19"/>
      <c r="B67" s="6"/>
      <c r="C67" s="2"/>
      <c r="D67" s="2"/>
      <c r="E67" s="35"/>
      <c r="F67" s="35"/>
      <c r="G67" s="35"/>
      <c r="H67" s="35"/>
      <c r="I67" s="35"/>
      <c r="J67" s="35"/>
      <c r="K67" s="35"/>
      <c r="L67" s="35"/>
      <c r="M67" s="35"/>
      <c r="N67" s="35"/>
      <c r="O67" s="35"/>
      <c r="P67" s="35"/>
      <c r="Q67" s="35"/>
      <c r="R67" s="35"/>
      <c r="S67" s="35"/>
      <c r="T67" s="35"/>
      <c r="U67" s="35"/>
      <c r="V67" s="35"/>
      <c r="W67" s="35"/>
      <c r="X67" s="35"/>
      <c r="Y67" s="38"/>
      <c r="BH67" s="2"/>
    </row>
    <row r="68" spans="1:60" s="11" customFormat="1" x14ac:dyDescent="0.25">
      <c r="A68" s="19"/>
      <c r="B68" s="6"/>
      <c r="C68" s="2"/>
      <c r="D68" s="2"/>
      <c r="E68" s="35"/>
      <c r="F68" s="35"/>
      <c r="G68" s="35"/>
      <c r="H68" s="35"/>
      <c r="I68" s="35"/>
      <c r="J68" s="35"/>
      <c r="K68" s="35"/>
      <c r="L68" s="35"/>
      <c r="M68" s="35"/>
      <c r="N68" s="35"/>
      <c r="O68" s="35"/>
      <c r="P68" s="35"/>
      <c r="Q68" s="35"/>
      <c r="R68" s="35"/>
      <c r="S68" s="35"/>
      <c r="T68" s="35"/>
      <c r="U68" s="35"/>
      <c r="V68" s="35"/>
      <c r="W68" s="35"/>
      <c r="X68" s="35"/>
      <c r="Y68" s="38"/>
      <c r="BH68" s="2"/>
    </row>
    <row r="69" spans="1:60" s="11" customFormat="1" x14ac:dyDescent="0.25">
      <c r="A69" s="19"/>
      <c r="B69" s="6"/>
      <c r="C69" s="2"/>
      <c r="D69" s="2"/>
      <c r="E69" s="35"/>
      <c r="F69" s="35"/>
      <c r="G69" s="35"/>
      <c r="H69" s="35"/>
      <c r="I69" s="35"/>
      <c r="J69" s="35"/>
      <c r="K69" s="35"/>
      <c r="L69" s="35"/>
      <c r="M69" s="35"/>
      <c r="N69" s="35"/>
      <c r="O69" s="35"/>
      <c r="P69" s="35"/>
      <c r="Q69" s="35"/>
      <c r="R69" s="35"/>
      <c r="S69" s="35"/>
      <c r="T69" s="35"/>
      <c r="U69" s="35"/>
      <c r="V69" s="35"/>
      <c r="W69" s="35"/>
      <c r="X69" s="35"/>
      <c r="Y69" s="38"/>
      <c r="BH69" s="2"/>
    </row>
    <row r="70" spans="1:60" s="11" customFormat="1" x14ac:dyDescent="0.25">
      <c r="A70" s="19"/>
      <c r="B70" s="6"/>
      <c r="C70" s="2"/>
      <c r="D70" s="2"/>
      <c r="E70" s="35"/>
      <c r="F70" s="35"/>
      <c r="G70" s="35"/>
      <c r="H70" s="35"/>
      <c r="I70" s="35"/>
      <c r="J70" s="35"/>
      <c r="K70" s="35"/>
      <c r="L70" s="35"/>
      <c r="M70" s="35"/>
      <c r="N70" s="35"/>
      <c r="O70" s="35"/>
      <c r="P70" s="35"/>
      <c r="Q70" s="35"/>
      <c r="R70" s="35"/>
      <c r="S70" s="35"/>
      <c r="T70" s="35"/>
      <c r="U70" s="35"/>
      <c r="V70" s="35"/>
      <c r="W70" s="35"/>
      <c r="X70" s="35"/>
      <c r="Y70" s="38"/>
      <c r="BH70" s="2"/>
    </row>
    <row r="71" spans="1:60" s="11" customFormat="1" x14ac:dyDescent="0.25">
      <c r="A71" s="19"/>
      <c r="B71" s="6"/>
      <c r="C71" s="2"/>
      <c r="D71" s="2"/>
      <c r="E71" s="35"/>
      <c r="F71" s="35"/>
      <c r="G71" s="35"/>
      <c r="H71" s="35"/>
      <c r="I71" s="35"/>
      <c r="J71" s="35"/>
      <c r="K71" s="35"/>
      <c r="L71" s="35"/>
      <c r="M71" s="35"/>
      <c r="N71" s="35"/>
      <c r="O71" s="35"/>
      <c r="P71" s="35"/>
      <c r="Q71" s="35"/>
      <c r="R71" s="35"/>
      <c r="S71" s="35"/>
      <c r="T71" s="35"/>
      <c r="U71" s="35"/>
      <c r="V71" s="35"/>
      <c r="W71" s="35"/>
      <c r="X71" s="35"/>
      <c r="Y71" s="38"/>
      <c r="BH71" s="2"/>
    </row>
    <row r="72" spans="1:60" s="11" customFormat="1" x14ac:dyDescent="0.25">
      <c r="A72" s="19"/>
      <c r="B72" s="6"/>
      <c r="C72" s="2"/>
      <c r="D72" s="2"/>
      <c r="E72" s="35"/>
      <c r="F72" s="35"/>
      <c r="G72" s="35"/>
      <c r="H72" s="35"/>
      <c r="I72" s="35"/>
      <c r="J72" s="35"/>
      <c r="K72" s="35"/>
      <c r="L72" s="35"/>
      <c r="M72" s="35"/>
      <c r="N72" s="35"/>
      <c r="O72" s="35"/>
      <c r="P72" s="35"/>
      <c r="Q72" s="35"/>
      <c r="R72" s="35"/>
      <c r="S72" s="35"/>
      <c r="T72" s="35"/>
      <c r="U72" s="35"/>
      <c r="V72" s="35"/>
      <c r="W72" s="35"/>
      <c r="X72" s="35"/>
      <c r="Y72" s="38"/>
      <c r="BH72" s="2"/>
    </row>
    <row r="73" spans="1:60" s="11" customFormat="1" x14ac:dyDescent="0.25">
      <c r="A73" s="19"/>
      <c r="B73" s="6"/>
      <c r="C73" s="2"/>
      <c r="D73" s="2"/>
      <c r="E73" s="35"/>
      <c r="F73" s="35"/>
      <c r="G73" s="35"/>
      <c r="H73" s="35"/>
      <c r="I73" s="35"/>
      <c r="J73" s="35"/>
      <c r="K73" s="35"/>
      <c r="L73" s="35"/>
      <c r="M73" s="35"/>
      <c r="N73" s="35"/>
      <c r="O73" s="35"/>
      <c r="P73" s="35"/>
      <c r="Q73" s="35"/>
      <c r="R73" s="35"/>
      <c r="S73" s="35"/>
      <c r="T73" s="35"/>
      <c r="U73" s="35"/>
      <c r="V73" s="35"/>
      <c r="W73" s="35"/>
      <c r="X73" s="35"/>
      <c r="Y73" s="38"/>
      <c r="BH73" s="2"/>
    </row>
    <row r="74" spans="1:60" s="11" customFormat="1" x14ac:dyDescent="0.25">
      <c r="A74" s="19"/>
      <c r="B74" s="6"/>
      <c r="C74" s="2"/>
      <c r="D74" s="2"/>
      <c r="E74" s="35"/>
      <c r="F74" s="35"/>
      <c r="G74" s="35"/>
      <c r="H74" s="35"/>
      <c r="I74" s="35"/>
      <c r="J74" s="35"/>
      <c r="K74" s="35"/>
      <c r="L74" s="35"/>
      <c r="M74" s="35"/>
      <c r="N74" s="35"/>
      <c r="O74" s="35"/>
      <c r="P74" s="35"/>
      <c r="Q74" s="35"/>
      <c r="R74" s="35"/>
      <c r="S74" s="35"/>
      <c r="T74" s="35"/>
      <c r="U74" s="35"/>
      <c r="V74" s="35"/>
      <c r="W74" s="35"/>
      <c r="X74" s="35"/>
      <c r="Y74" s="38"/>
      <c r="BH74" s="2"/>
    </row>
    <row r="75" spans="1:60" s="11" customFormat="1" x14ac:dyDescent="0.25">
      <c r="A75" s="19"/>
      <c r="B75" s="6"/>
      <c r="C75" s="2"/>
      <c r="D75" s="2"/>
      <c r="E75" s="35"/>
      <c r="F75" s="35"/>
      <c r="G75" s="35"/>
      <c r="H75" s="35"/>
      <c r="I75" s="35"/>
      <c r="J75" s="35"/>
      <c r="K75" s="35"/>
      <c r="L75" s="35"/>
      <c r="M75" s="35"/>
      <c r="N75" s="35"/>
      <c r="O75" s="35"/>
      <c r="P75" s="35"/>
      <c r="Q75" s="35"/>
      <c r="R75" s="35"/>
      <c r="S75" s="35"/>
      <c r="T75" s="35"/>
      <c r="U75" s="35"/>
      <c r="V75" s="35"/>
      <c r="W75" s="35"/>
      <c r="X75" s="35"/>
      <c r="Y75" s="38"/>
      <c r="BH75" s="2"/>
    </row>
    <row r="76" spans="1:60" s="11" customFormat="1" x14ac:dyDescent="0.25">
      <c r="A76" s="19"/>
      <c r="B76" s="6"/>
      <c r="C76" s="2"/>
      <c r="D76" s="2"/>
      <c r="E76" s="35"/>
      <c r="F76" s="35"/>
      <c r="G76" s="35"/>
      <c r="H76" s="35"/>
      <c r="I76" s="35"/>
      <c r="J76" s="35"/>
      <c r="K76" s="35"/>
      <c r="L76" s="35"/>
      <c r="M76" s="35"/>
      <c r="N76" s="35"/>
      <c r="O76" s="35"/>
      <c r="P76" s="35"/>
      <c r="Q76" s="35"/>
      <c r="R76" s="35"/>
      <c r="S76" s="35"/>
      <c r="T76" s="35"/>
      <c r="U76" s="35"/>
      <c r="V76" s="35"/>
      <c r="W76" s="35"/>
      <c r="X76" s="35"/>
      <c r="Y76" s="38"/>
      <c r="BH76" s="2"/>
    </row>
    <row r="77" spans="1:60" s="11" customFormat="1" x14ac:dyDescent="0.25">
      <c r="A77" s="19"/>
      <c r="B77" s="6"/>
      <c r="C77" s="2"/>
      <c r="D77" s="2"/>
      <c r="E77" s="35"/>
      <c r="F77" s="35"/>
      <c r="G77" s="35"/>
      <c r="H77" s="35"/>
      <c r="I77" s="35"/>
      <c r="J77" s="35"/>
      <c r="K77" s="35"/>
      <c r="L77" s="35"/>
      <c r="M77" s="35"/>
      <c r="N77" s="35"/>
      <c r="O77" s="35"/>
      <c r="P77" s="35"/>
      <c r="Q77" s="35"/>
      <c r="R77" s="35"/>
      <c r="S77" s="35"/>
      <c r="T77" s="35"/>
      <c r="U77" s="35"/>
      <c r="V77" s="35"/>
      <c r="W77" s="35"/>
      <c r="X77" s="35"/>
      <c r="Y77" s="38"/>
      <c r="BH77" s="2"/>
    </row>
    <row r="78" spans="1:60" s="11" customFormat="1" x14ac:dyDescent="0.25">
      <c r="A78" s="19"/>
      <c r="B78" s="6"/>
      <c r="C78" s="2"/>
      <c r="D78" s="2"/>
      <c r="E78" s="35"/>
      <c r="F78" s="35"/>
      <c r="G78" s="35"/>
      <c r="H78" s="35"/>
      <c r="I78" s="35"/>
      <c r="J78" s="35"/>
      <c r="K78" s="35"/>
      <c r="L78" s="35"/>
      <c r="M78" s="35"/>
      <c r="N78" s="35"/>
      <c r="O78" s="35"/>
      <c r="P78" s="35"/>
      <c r="Q78" s="35"/>
      <c r="R78" s="35"/>
      <c r="S78" s="35"/>
      <c r="T78" s="35"/>
      <c r="U78" s="35"/>
      <c r="V78" s="35"/>
      <c r="W78" s="35"/>
      <c r="X78" s="35"/>
      <c r="Y78" s="38"/>
      <c r="BH78" s="2"/>
    </row>
    <row r="79" spans="1:60" s="11" customFormat="1" x14ac:dyDescent="0.25">
      <c r="A79" s="19"/>
      <c r="B79" s="6"/>
      <c r="C79" s="2"/>
      <c r="D79" s="2"/>
      <c r="E79" s="35"/>
      <c r="F79" s="35"/>
      <c r="G79" s="35"/>
      <c r="H79" s="35"/>
      <c r="I79" s="35"/>
      <c r="J79" s="35"/>
      <c r="K79" s="35"/>
      <c r="L79" s="35"/>
      <c r="M79" s="35"/>
      <c r="N79" s="35"/>
      <c r="O79" s="35"/>
      <c r="P79" s="35"/>
      <c r="Q79" s="35"/>
      <c r="R79" s="35"/>
      <c r="S79" s="35"/>
      <c r="T79" s="35"/>
      <c r="U79" s="35"/>
      <c r="V79" s="35"/>
      <c r="W79" s="35"/>
      <c r="X79" s="35"/>
      <c r="Y79" s="38"/>
      <c r="BH79" s="2"/>
    </row>
    <row r="80" spans="1:60" s="11" customFormat="1" x14ac:dyDescent="0.25">
      <c r="A80" s="19"/>
      <c r="B80" s="6"/>
      <c r="C80" s="2"/>
      <c r="D80" s="2"/>
      <c r="E80" s="35"/>
      <c r="F80" s="35"/>
      <c r="G80" s="35"/>
      <c r="H80" s="35"/>
      <c r="I80" s="35"/>
      <c r="J80" s="35"/>
      <c r="K80" s="35"/>
      <c r="L80" s="35"/>
      <c r="M80" s="35"/>
      <c r="N80" s="35"/>
      <c r="O80" s="35"/>
      <c r="P80" s="35"/>
      <c r="Q80" s="35"/>
      <c r="R80" s="35"/>
      <c r="S80" s="35"/>
      <c r="T80" s="35"/>
      <c r="U80" s="35"/>
      <c r="V80" s="35"/>
      <c r="W80" s="35"/>
      <c r="X80" s="35"/>
      <c r="Y80" s="38"/>
      <c r="BH80" s="2"/>
    </row>
    <row r="81" spans="1:60" s="11" customFormat="1" x14ac:dyDescent="0.25">
      <c r="A81" s="19"/>
      <c r="B81" s="6"/>
      <c r="C81" s="2"/>
      <c r="D81" s="2"/>
      <c r="E81" s="35"/>
      <c r="F81" s="35"/>
      <c r="G81" s="35"/>
      <c r="H81" s="35"/>
      <c r="I81" s="35"/>
      <c r="J81" s="35"/>
      <c r="K81" s="35"/>
      <c r="L81" s="35"/>
      <c r="M81" s="35"/>
      <c r="N81" s="35"/>
      <c r="O81" s="35"/>
      <c r="P81" s="35"/>
      <c r="Q81" s="35"/>
      <c r="R81" s="35"/>
      <c r="S81" s="35"/>
      <c r="T81" s="35"/>
      <c r="U81" s="35"/>
      <c r="V81" s="35"/>
      <c r="W81" s="35"/>
      <c r="X81" s="35"/>
      <c r="Y81" s="38"/>
      <c r="BH81" s="2"/>
    </row>
    <row r="82" spans="1:60" x14ac:dyDescent="0.25">
      <c r="B82" s="6"/>
    </row>
    <row r="83" spans="1:60" x14ac:dyDescent="0.25">
      <c r="B83" s="6"/>
    </row>
    <row r="84" spans="1:60" x14ac:dyDescent="0.25">
      <c r="B84" s="6"/>
    </row>
    <row r="85" spans="1:60" x14ac:dyDescent="0.25">
      <c r="B85" s="6"/>
    </row>
    <row r="86" spans="1:60" x14ac:dyDescent="0.25">
      <c r="B86" s="6"/>
    </row>
    <row r="87" spans="1:60" x14ac:dyDescent="0.25">
      <c r="B87" s="6"/>
    </row>
    <row r="88" spans="1:60" x14ac:dyDescent="0.25">
      <c r="B88" s="6"/>
    </row>
    <row r="89" spans="1:60" x14ac:dyDescent="0.25">
      <c r="B89" s="6"/>
    </row>
    <row r="90" spans="1:60" x14ac:dyDescent="0.25">
      <c r="B90" s="6"/>
    </row>
    <row r="91" spans="1:60" x14ac:dyDescent="0.25">
      <c r="B91" s="6"/>
    </row>
    <row r="92" spans="1:60" x14ac:dyDescent="0.25">
      <c r="B92" s="6"/>
    </row>
    <row r="93" spans="1:60" x14ac:dyDescent="0.25">
      <c r="B93" s="6"/>
    </row>
    <row r="94" spans="1:60" x14ac:dyDescent="0.25">
      <c r="B94" s="6"/>
    </row>
    <row r="95" spans="1:60" x14ac:dyDescent="0.25">
      <c r="B95" s="6"/>
    </row>
    <row r="96" spans="1:60" x14ac:dyDescent="0.25">
      <c r="B96" s="6"/>
    </row>
    <row r="97" spans="2:2" x14ac:dyDescent="0.25">
      <c r="B97" s="6"/>
    </row>
    <row r="98" spans="2:2" x14ac:dyDescent="0.25">
      <c r="B98" s="6"/>
    </row>
    <row r="99" spans="2:2" x14ac:dyDescent="0.25">
      <c r="B99" s="6"/>
    </row>
    <row r="100" spans="2:2" x14ac:dyDescent="0.25">
      <c r="B100" s="6"/>
    </row>
    <row r="101" spans="2:2" x14ac:dyDescent="0.25">
      <c r="B101" s="6"/>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sheetData>
  <sheetProtection algorithmName="SHA-512" hashValue="YeCQdUY965YYW6eYtHQy2uu/1Gs60ERNHApjbtvRqUPAfXZzL5IcbftcHyHwCKQ7N4KSOhkSSPhkx14R3flV4Q==" saltValue="1jzAf8q6F/OoQA8ATeMhWg==" spinCount="100000" sheet="1" objects="1" scenarios="1"/>
  <mergeCells count="6">
    <mergeCell ref="B1:D1"/>
    <mergeCell ref="A6:B6"/>
    <mergeCell ref="A2:B2"/>
    <mergeCell ref="A3:B3"/>
    <mergeCell ref="A4:B4"/>
    <mergeCell ref="A5:B5"/>
  </mergeCells>
  <conditionalFormatting sqref="E55:X55 E50:X52 E57:X57 E16:X27 E30:X31 E40:X45 E47:X48 E7:X14 E33:X38">
    <cfRule type="cellIs" dxfId="14" priority="90" operator="equal">
      <formula>"x"</formula>
    </cfRule>
  </conditionalFormatting>
  <conditionalFormatting sqref="E31:X31 E52:X52 E57:X57 E18:X19 E26:X27 E45:X45 E10:X11 E37:X37 E35:X35">
    <cfRule type="cellIs" dxfId="13" priority="89" operator="equal">
      <formula>"n"</formula>
    </cfRule>
  </conditionalFormatting>
  <conditionalFormatting sqref="E9:X9 E20:X25 E12:X14 E41:X44 E48:X48 E36:X36 E38:X38">
    <cfRule type="cellIs" dxfId="12" priority="88" operator="equal">
      <formula>"n"</formula>
    </cfRule>
  </conditionalFormatting>
  <conditionalFormatting sqref="Y8:AA58">
    <cfRule type="containsBlanks" dxfId="11" priority="11">
      <formula>LEN(TRIM(Y8))=0</formula>
    </cfRule>
  </conditionalFormatting>
  <conditionalFormatting sqref="E56:X56">
    <cfRule type="cellIs" dxfId="10" priority="6" operator="equal">
      <formula>"x"</formula>
    </cfRule>
  </conditionalFormatting>
  <conditionalFormatting sqref="E53:X53">
    <cfRule type="cellIs" dxfId="9" priority="5" operator="equal">
      <formula>"x"</formula>
    </cfRule>
  </conditionalFormatting>
  <conditionalFormatting sqref="E53:X53">
    <cfRule type="cellIs" dxfId="8" priority="4" operator="equal">
      <formula>"n"</formula>
    </cfRule>
  </conditionalFormatting>
  <conditionalFormatting sqref="E48:X48">
    <cfRule type="cellIs" dxfId="7" priority="2" operator="equal">
      <formula>"n"</formula>
    </cfRule>
  </conditionalFormatting>
  <dataValidations count="4">
    <dataValidation type="list" allowBlank="1" showInputMessage="1" showErrorMessage="1" sqref="A3:B3">
      <formula1>RWBs</formula1>
    </dataValidation>
    <dataValidation type="list" allowBlank="1" showInputMessage="1" showErrorMessage="1" sqref="E18:X20 E31:X31 E57:X57 E22:X27 E9:X14 E52:X52 E35:X37">
      <formula1>QAA</formula1>
    </dataValidation>
    <dataValidation type="list" allowBlank="1" showInputMessage="1" showErrorMessage="1" sqref="E51:X51 E17:X17 E56:X56 E21:X21 E30:X30 E34:X34">
      <formula1>QAB</formula1>
    </dataValidation>
    <dataValidation type="list" allowBlank="1" showInputMessage="1" showErrorMessage="1" sqref="E41:X45 E48:X48 E38:X38">
      <formula1>QAD</formula1>
    </dataValidation>
  </dataValidations>
  <pageMargins left="0.54" right="0.19" top="0.75" bottom="0.75" header="0.3" footer="0.3"/>
  <pageSetup scale="85" fitToHeight="0" orientation="portrait"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Sheet1!$B$1:$B$5</xm:f>
          </x14:formula1>
          <xm:sqref>C5 A5</xm:sqref>
        </x14:dataValidation>
        <x14:dataValidation type="list" allowBlank="1" showInputMessage="1" showErrorMessage="1">
          <x14:formula1>
            <xm:f>Sheet1!$D$1:$D$5</xm:f>
          </x14:formula1>
          <xm:sqref>E53:X53 AB53:AH53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249977111117893"/>
    <pageSetUpPr fitToPage="1"/>
  </sheetPr>
  <dimension ref="A1:M161"/>
  <sheetViews>
    <sheetView topLeftCell="A4" workbookViewId="0">
      <selection activeCell="G5" sqref="G5"/>
    </sheetView>
  </sheetViews>
  <sheetFormatPr defaultRowHeight="13.2" x14ac:dyDescent="0.25"/>
  <cols>
    <col min="2" max="2" width="52.21875" customWidth="1"/>
    <col min="3" max="3" width="6.21875" hidden="1" customWidth="1"/>
    <col min="4" max="4" width="5.21875" customWidth="1"/>
    <col min="5" max="5" width="7.77734375" customWidth="1"/>
    <col min="6" max="6" width="4.77734375" customWidth="1"/>
    <col min="7" max="7" width="8.21875" customWidth="1"/>
    <col min="9" max="9" width="11.21875" customWidth="1"/>
    <col min="10" max="10" width="8.77734375" customWidth="1"/>
    <col min="11" max="11" width="10.5546875" customWidth="1"/>
    <col min="12" max="12" width="8.21875" customWidth="1"/>
    <col min="13" max="13" width="11.77734375" customWidth="1"/>
  </cols>
  <sheetData>
    <row r="1" spans="1:13" ht="33" customHeight="1" thickBot="1" x14ac:dyDescent="0.3">
      <c r="A1" s="399" t="s">
        <v>86</v>
      </c>
      <c r="B1" s="400"/>
      <c r="C1" s="400"/>
      <c r="D1" s="400"/>
      <c r="E1" s="400"/>
      <c r="F1" s="400"/>
      <c r="G1" s="400"/>
      <c r="H1" s="400"/>
      <c r="I1" s="400"/>
      <c r="J1" s="401"/>
    </row>
    <row r="2" spans="1:13" ht="13.8" thickBot="1" x14ac:dyDescent="0.3">
      <c r="A2" s="81"/>
      <c r="B2" s="82" t="s">
        <v>87</v>
      </c>
      <c r="C2" s="83"/>
      <c r="D2" s="83"/>
      <c r="E2" s="84" t="s">
        <v>85</v>
      </c>
      <c r="F2" s="83"/>
      <c r="G2" s="226">
        <f>J4+J26+J84+F131+K140+F146</f>
        <v>0</v>
      </c>
      <c r="H2" s="84" t="s">
        <v>305</v>
      </c>
      <c r="I2" s="225">
        <f>J5+J27+K142+L84+G131+G146</f>
        <v>0</v>
      </c>
      <c r="J2" s="85"/>
    </row>
    <row r="3" spans="1:13" ht="13.8" thickBot="1" x14ac:dyDescent="0.3">
      <c r="A3" s="91"/>
      <c r="B3" s="91"/>
      <c r="C3" s="91"/>
      <c r="D3" s="92"/>
      <c r="E3" s="91"/>
      <c r="F3" s="91"/>
      <c r="G3" s="93" t="s">
        <v>61</v>
      </c>
      <c r="H3" s="94">
        <f>COUNT(RESEA!E1:N1)</f>
        <v>0</v>
      </c>
      <c r="I3" s="91"/>
    </row>
    <row r="4" spans="1:13" ht="24.6" thickBot="1" x14ac:dyDescent="0.3">
      <c r="A4" s="397" t="s">
        <v>303</v>
      </c>
      <c r="B4" s="398"/>
      <c r="C4" s="95" t="s">
        <v>4</v>
      </c>
      <c r="D4" s="96" t="s">
        <v>43</v>
      </c>
      <c r="E4" s="96" t="s">
        <v>46</v>
      </c>
      <c r="F4" s="96" t="s">
        <v>42</v>
      </c>
      <c r="G4" s="96" t="s">
        <v>45</v>
      </c>
      <c r="H4" s="97" t="s">
        <v>44</v>
      </c>
      <c r="I4" s="98" t="s">
        <v>83</v>
      </c>
      <c r="J4" s="68">
        <f>COUNTIF(D11:D12,"&gt;0")+COUNTIF(D5:D7,"&gt;0")</f>
        <v>0</v>
      </c>
      <c r="M4" s="2"/>
    </row>
    <row r="5" spans="1:13" ht="24" thickBot="1" x14ac:dyDescent="0.3">
      <c r="A5" s="86">
        <f>RESEA!A8</f>
        <v>1</v>
      </c>
      <c r="B5" s="87" t="str">
        <f>RESEA!B8</f>
        <v>Was an orientation (codes 098 and 101) recorded for the participant? (y, n)</v>
      </c>
      <c r="C5" s="99">
        <f>COUNTIF(RESEA!E8:N8,"X")</f>
        <v>10</v>
      </c>
      <c r="D5" s="99">
        <f>COUNTIF(RESEA!E8:N8,"N")</f>
        <v>0</v>
      </c>
      <c r="E5" s="100">
        <f t="shared" ref="E5:E23" si="0">IF($H5&gt;0,$D5/$H5,0)</f>
        <v>0</v>
      </c>
      <c r="F5" s="99">
        <f>COUNTIF(RESEA!E8:N8,"Y")</f>
        <v>0</v>
      </c>
      <c r="G5" s="101">
        <f t="shared" ref="G5:G23" si="1">IF($H5&gt;0,$F5/$H5,0)</f>
        <v>0</v>
      </c>
      <c r="H5" s="99">
        <f>SUM(D5,F5)</f>
        <v>0</v>
      </c>
      <c r="I5" s="102" t="s">
        <v>304</v>
      </c>
      <c r="J5" s="67">
        <f>COUNTIF(D13:D23,"&gt;0")+COUNTIF(D8:D10,"&gt;0")</f>
        <v>0</v>
      </c>
      <c r="M5" s="2"/>
    </row>
    <row r="6" spans="1:13" ht="23.4" x14ac:dyDescent="0.25">
      <c r="A6" s="86">
        <f>RESEA!A9</f>
        <v>2</v>
      </c>
      <c r="B6" s="89" t="str">
        <f>RESEA!B9</f>
        <v>Was an initial assessment (code 102) recorded for the participant? (y, n)</v>
      </c>
      <c r="C6" s="103">
        <f>COUNTIF(RESEA!E9:N9,"X")</f>
        <v>10</v>
      </c>
      <c r="D6" s="103">
        <f>COUNTIF(RESEA!E9:N9,"N")</f>
        <v>0</v>
      </c>
      <c r="E6" s="104">
        <f t="shared" si="0"/>
        <v>0</v>
      </c>
      <c r="F6" s="103">
        <f>COUNTIF(RESEA!E9:N9,"Y")</f>
        <v>0</v>
      </c>
      <c r="G6" s="105">
        <f t="shared" si="1"/>
        <v>0</v>
      </c>
      <c r="H6" s="103">
        <f t="shared" ref="H6:H18" si="2">SUM(D6,F6)</f>
        <v>0</v>
      </c>
      <c r="I6" s="91"/>
    </row>
    <row r="7" spans="1:13" ht="23.4" x14ac:dyDescent="0.25">
      <c r="A7" s="86">
        <f>RESEA!A10</f>
        <v>3</v>
      </c>
      <c r="B7" s="89" t="str">
        <f>RESEA!B10</f>
        <v xml:space="preserve">Was the assessment documented in a case note or in a paper copy?  (y, n)   </v>
      </c>
      <c r="C7" s="103">
        <f>COUNTIF(RESEA!E10:N10,"X")</f>
        <v>10</v>
      </c>
      <c r="D7" s="103">
        <f>COUNTIF(RESEA!E10:N10,"N")</f>
        <v>0</v>
      </c>
      <c r="E7" s="104">
        <f t="shared" si="0"/>
        <v>0</v>
      </c>
      <c r="F7" s="103">
        <f>COUNTIF(RESEA!E10:N10,"Y")</f>
        <v>0</v>
      </c>
      <c r="G7" s="105">
        <f t="shared" si="1"/>
        <v>0</v>
      </c>
      <c r="H7" s="103">
        <f t="shared" si="2"/>
        <v>0</v>
      </c>
      <c r="I7" s="91"/>
    </row>
    <row r="8" spans="1:13" ht="46.2" x14ac:dyDescent="0.25">
      <c r="A8" s="286">
        <f>RESEA!A11</f>
        <v>4</v>
      </c>
      <c r="B8" s="89" t="str">
        <f>RESEA!B11</f>
        <v>If yes to #3, do the assessment results evaluate/summarize the employment history, education, interests, and skills that result in the identification of employment goals, barriers to employment and services needed to obtain goals? (y, n, x)</v>
      </c>
      <c r="C8" s="103">
        <f>COUNTIF(RESEA!E11:N11,"X")</f>
        <v>10</v>
      </c>
      <c r="D8" s="103">
        <f>COUNTIF(RESEA!E11:N11,"N")</f>
        <v>0</v>
      </c>
      <c r="E8" s="104">
        <f t="shared" si="0"/>
        <v>0</v>
      </c>
      <c r="F8" s="103">
        <f>COUNTIF(RESEA!E11:N11,"Y")</f>
        <v>0</v>
      </c>
      <c r="G8" s="105">
        <f t="shared" si="1"/>
        <v>0</v>
      </c>
      <c r="H8" s="103">
        <f t="shared" ref="H8" si="3">SUM(D8,F8)</f>
        <v>0</v>
      </c>
      <c r="I8" s="91"/>
    </row>
    <row r="9" spans="1:13" ht="23.4" x14ac:dyDescent="0.25">
      <c r="A9" s="286">
        <f>RESEA!A12</f>
        <v>5</v>
      </c>
      <c r="B9" s="89" t="str">
        <f>RESEA!B12</f>
        <v>Was labor market information (LMI) (code 107) recorded for the participant? (y, n)</v>
      </c>
      <c r="C9" s="103">
        <f>COUNTIF(RESEA!E12:N12,"X")</f>
        <v>10</v>
      </c>
      <c r="D9" s="103">
        <f>COUNTIF(RESEA!E12:N12,"N")</f>
        <v>0</v>
      </c>
      <c r="E9" s="104">
        <f t="shared" si="0"/>
        <v>0</v>
      </c>
      <c r="F9" s="103">
        <f>COUNTIF(RESEA!E12:N12,"Y")</f>
        <v>0</v>
      </c>
      <c r="G9" s="105">
        <f t="shared" si="1"/>
        <v>0</v>
      </c>
      <c r="H9" s="103">
        <f t="shared" si="2"/>
        <v>0</v>
      </c>
      <c r="I9" s="91"/>
    </row>
    <row r="10" spans="1:13" ht="34.799999999999997" x14ac:dyDescent="0.25">
      <c r="A10" s="286">
        <f>RESEA!A13</f>
        <v>6</v>
      </c>
      <c r="B10" s="89" t="str">
        <f>RESEA!B13</f>
        <v>If yes to #5, was the LMI specific to an occupation based on the participant's education/employment experience, skills, and desired occupation? (y, n, x)</v>
      </c>
      <c r="C10" s="103">
        <f>COUNTIF(RESEA!E13:N13,"X")</f>
        <v>10</v>
      </c>
      <c r="D10" s="103">
        <f>COUNTIF(RESEA!E13:N13,"N")</f>
        <v>0</v>
      </c>
      <c r="E10" s="104">
        <f t="shared" si="0"/>
        <v>0</v>
      </c>
      <c r="F10" s="103">
        <f>COUNTIF(RESEA!E13:N13,"Y")</f>
        <v>0</v>
      </c>
      <c r="G10" s="105">
        <f t="shared" si="1"/>
        <v>0</v>
      </c>
      <c r="H10" s="103">
        <f t="shared" ref="H10" si="4">SUM(D10,F10)</f>
        <v>0</v>
      </c>
      <c r="I10" s="91"/>
    </row>
    <row r="11" spans="1:13" ht="23.4" x14ac:dyDescent="0.25">
      <c r="A11" s="88">
        <f>RESEA!A14</f>
        <v>7</v>
      </c>
      <c r="B11" s="89" t="str">
        <f>RESEA!B14</f>
        <v xml:space="preserve">Was an employability plan (EDP, IRP, IEP, etc.) (code 205) recorded for the participant? (y, n)  </v>
      </c>
      <c r="C11" s="103">
        <f>COUNTIF(RESEA!E14:N14,"X")</f>
        <v>10</v>
      </c>
      <c r="D11" s="103">
        <f>COUNTIF(RESEA!E14:N14,"N")</f>
        <v>0</v>
      </c>
      <c r="E11" s="104">
        <f t="shared" si="0"/>
        <v>0</v>
      </c>
      <c r="F11" s="103">
        <f>COUNTIF(RESEA!E14:N14,"Y")</f>
        <v>0</v>
      </c>
      <c r="G11" s="105">
        <f t="shared" si="1"/>
        <v>0</v>
      </c>
      <c r="H11" s="103">
        <f t="shared" si="2"/>
        <v>0</v>
      </c>
      <c r="I11" s="91"/>
    </row>
    <row r="12" spans="1:13" ht="23.4" x14ac:dyDescent="0.25">
      <c r="A12" s="88">
        <f>RESEA!A15</f>
        <v>8</v>
      </c>
      <c r="B12" s="89" t="str">
        <f>RESEA!B15</f>
        <v>Is the EDP available in the Employ Florida plan wizard or in a paper copy? (y, n). If no (n), go to #16.</v>
      </c>
      <c r="C12" s="103">
        <f>COUNTIF(RESEA!E15:N15,"X")</f>
        <v>10</v>
      </c>
      <c r="D12" s="103">
        <f>COUNTIF(RESEA!E15:N15,"N")</f>
        <v>0</v>
      </c>
      <c r="E12" s="104">
        <f t="shared" si="0"/>
        <v>0</v>
      </c>
      <c r="F12" s="103">
        <f>COUNTIF(RESEA!E15:N15,"Y - paper copy") + COUNTIF(RESEA!E15:N15, "Y - EFM")</f>
        <v>0</v>
      </c>
      <c r="G12" s="105">
        <f t="shared" si="1"/>
        <v>0</v>
      </c>
      <c r="H12" s="103">
        <f t="shared" si="2"/>
        <v>0</v>
      </c>
      <c r="I12" s="91"/>
    </row>
    <row r="13" spans="1:13" ht="34.799999999999997" x14ac:dyDescent="0.25">
      <c r="A13" s="90">
        <f>RESEA!A16</f>
        <v>9</v>
      </c>
      <c r="B13" s="89" t="str">
        <f>RESEA!B16</f>
        <v xml:space="preserve">If the EDP is available in the Employ Florida plan wizard, was the objective assessment summary wizard complete and code 203 recorded in Employ Florida? (y, n, x) </v>
      </c>
      <c r="C13" s="103">
        <f>COUNTIF(RESEA!E16:N16,"X")</f>
        <v>10</v>
      </c>
      <c r="D13" s="103">
        <f>COUNTIF(RESEA!E16:N16,"N")</f>
        <v>0</v>
      </c>
      <c r="E13" s="104">
        <f t="shared" si="0"/>
        <v>0</v>
      </c>
      <c r="F13" s="103">
        <f>COUNTIF(RESEA!E16:N16,"Y")</f>
        <v>0</v>
      </c>
      <c r="G13" s="105">
        <f t="shared" si="1"/>
        <v>0</v>
      </c>
      <c r="H13" s="103">
        <f t="shared" si="2"/>
        <v>0</v>
      </c>
      <c r="I13" s="91"/>
      <c r="M13" s="2"/>
    </row>
    <row r="14" spans="1:13" ht="23.4" x14ac:dyDescent="0.25">
      <c r="A14" s="90">
        <f>RESEA!A17</f>
        <v>10</v>
      </c>
      <c r="B14" s="89" t="str">
        <f>RESEA!B17</f>
        <v>Does the plan state the applicant's specific short-range occupational goals? (y, n, x)</v>
      </c>
      <c r="C14" s="103">
        <f>COUNTIF(RESEA!E17:N17,"X")</f>
        <v>10</v>
      </c>
      <c r="D14" s="103">
        <f>COUNTIF(RESEA!E17:N17,"N")</f>
        <v>0</v>
      </c>
      <c r="E14" s="104">
        <f t="shared" si="0"/>
        <v>0</v>
      </c>
      <c r="F14" s="103">
        <f>COUNTIF(RESEA!E17:N17,"Y")</f>
        <v>0</v>
      </c>
      <c r="G14" s="105">
        <f t="shared" si="1"/>
        <v>0</v>
      </c>
      <c r="H14" s="103">
        <f t="shared" si="2"/>
        <v>0</v>
      </c>
      <c r="I14" s="91"/>
    </row>
    <row r="15" spans="1:13" ht="23.4" x14ac:dyDescent="0.25">
      <c r="A15" s="90">
        <f>RESEA!A18</f>
        <v>11</v>
      </c>
      <c r="B15" s="89" t="str">
        <f>RESEA!B18</f>
        <v>If yes to #10, are there specific action steps listed for the participant to work toward achievement of the short-range goal? (y, n, x)</v>
      </c>
      <c r="C15" s="103">
        <f>COUNTIF(RESEA!E18:N18,"X")</f>
        <v>10</v>
      </c>
      <c r="D15" s="103">
        <f>COUNTIF(RESEA!E18:N18,"N")</f>
        <v>0</v>
      </c>
      <c r="E15" s="104">
        <f t="shared" si="0"/>
        <v>0</v>
      </c>
      <c r="F15" s="103">
        <f>COUNTIF(RESEA!E18:N18,"Y")</f>
        <v>0</v>
      </c>
      <c r="G15" s="105">
        <f t="shared" si="1"/>
        <v>0</v>
      </c>
      <c r="H15" s="103">
        <f t="shared" si="2"/>
        <v>0</v>
      </c>
      <c r="I15" s="91"/>
    </row>
    <row r="16" spans="1:13" ht="23.4" x14ac:dyDescent="0.25">
      <c r="A16" s="90">
        <f>RESEA!A19</f>
        <v>12</v>
      </c>
      <c r="B16" s="89" t="str">
        <f>RESEA!B19</f>
        <v>Does the plan state the applicant's specific long-range occupational goals?  (y, n, x)</v>
      </c>
      <c r="C16" s="103">
        <f>COUNTIF(RESEA!E19:N19,"X")</f>
        <v>10</v>
      </c>
      <c r="D16" s="103">
        <f>COUNTIF(RESEA!E19:N19,"N")</f>
        <v>0</v>
      </c>
      <c r="E16" s="104">
        <f t="shared" si="0"/>
        <v>0</v>
      </c>
      <c r="F16" s="103">
        <f>COUNTIF(RESEA!E19:N19,"Y")</f>
        <v>0</v>
      </c>
      <c r="G16" s="105">
        <f t="shared" si="1"/>
        <v>0</v>
      </c>
      <c r="H16" s="103">
        <f t="shared" si="2"/>
        <v>0</v>
      </c>
      <c r="I16" s="91"/>
    </row>
    <row r="17" spans="1:10" ht="23.4" x14ac:dyDescent="0.25">
      <c r="A17" s="90">
        <f>RESEA!A20</f>
        <v>13</v>
      </c>
      <c r="B17" s="89" t="str">
        <f>RESEA!B20</f>
        <v>If yes to #12, are there specific action steps listed for the participant to work toward achievement of the long-range goal? (y, n, x)</v>
      </c>
      <c r="C17" s="103">
        <f>COUNTIF(RESEA!E20:N20,"X")</f>
        <v>10</v>
      </c>
      <c r="D17" s="103">
        <f>COUNTIF(RESEA!E20:N20,"N")</f>
        <v>0</v>
      </c>
      <c r="E17" s="104">
        <f t="shared" si="0"/>
        <v>0</v>
      </c>
      <c r="F17" s="103">
        <f>COUNTIF(RESEA!E20:N20,"Y")</f>
        <v>0</v>
      </c>
      <c r="G17" s="105">
        <f t="shared" si="1"/>
        <v>0</v>
      </c>
      <c r="H17" s="103">
        <f t="shared" si="2"/>
        <v>0</v>
      </c>
      <c r="I17" s="91"/>
    </row>
    <row r="18" spans="1:10" ht="23.4" x14ac:dyDescent="0.25">
      <c r="A18" s="90">
        <f>RESEA!A21</f>
        <v>14</v>
      </c>
      <c r="B18" s="89" t="str">
        <f>RESEA!B21</f>
        <v xml:space="preserve">Does the plan include at least one work specific work search activity?  (y, n, x) </v>
      </c>
      <c r="C18" s="103">
        <f>COUNTIF(RESEA!E21:N21,"X")</f>
        <v>10</v>
      </c>
      <c r="D18" s="103">
        <f>COUNTIF(RESEA!E21:N21,"N")</f>
        <v>0</v>
      </c>
      <c r="E18" s="104">
        <f t="shared" si="0"/>
        <v>0</v>
      </c>
      <c r="F18" s="103">
        <f>COUNTIF(RESEA!E21:N21,"Y")</f>
        <v>0</v>
      </c>
      <c r="G18" s="105">
        <f t="shared" si="1"/>
        <v>0</v>
      </c>
      <c r="H18" s="103">
        <f t="shared" si="2"/>
        <v>0</v>
      </c>
      <c r="I18" s="91"/>
    </row>
    <row r="19" spans="1:10" ht="34.799999999999997" x14ac:dyDescent="0.25">
      <c r="A19" s="90" t="str">
        <f>RESEA!A22</f>
        <v>15</v>
      </c>
      <c r="B19" s="89" t="str">
        <f>RESEA!B24</f>
        <v>If yes to #16, does the RESEA Responsibility Statement list the same work search activity from #14 with the date(s) the participant is to attend? (y, n, x)</v>
      </c>
      <c r="C19" s="103">
        <f>COUNTIF(RESEA!E24:N24,"X")</f>
        <v>10</v>
      </c>
      <c r="D19" s="103">
        <f>COUNTIF(RESEA!E24:N24,"N")</f>
        <v>0</v>
      </c>
      <c r="E19" s="104">
        <f t="shared" si="0"/>
        <v>0</v>
      </c>
      <c r="F19" s="103">
        <f>COUNTIF(RESEA!E24:N24,"Y")</f>
        <v>0</v>
      </c>
      <c r="G19" s="105">
        <f t="shared" si="1"/>
        <v>0</v>
      </c>
      <c r="H19" s="103">
        <f t="shared" ref="H19" si="5">SUM(D19,F19)</f>
        <v>0</v>
      </c>
      <c r="I19" s="91"/>
    </row>
    <row r="20" spans="1:10" ht="23.4" x14ac:dyDescent="0.25">
      <c r="A20" s="90" t="str">
        <f>RESEA!A23</f>
        <v>16</v>
      </c>
      <c r="B20" s="89" t="str">
        <f>RESEA!B22</f>
        <v>If yes to #14, was the work search activity scheduled and resulted through the Employ Florida Event Calendar module? (y, n, x)</v>
      </c>
      <c r="C20" s="103">
        <f>COUNTIF(RESEA!E22:N22,"X")</f>
        <v>10</v>
      </c>
      <c r="D20" s="103">
        <f>COUNTIF(RESEA!E22:N22,"N")</f>
        <v>0</v>
      </c>
      <c r="E20" s="104">
        <f t="shared" si="0"/>
        <v>0</v>
      </c>
      <c r="F20" s="103">
        <f>COUNTIF(RESEA!E22:N22,"Y")</f>
        <v>0</v>
      </c>
      <c r="G20" s="105">
        <f t="shared" si="1"/>
        <v>0</v>
      </c>
      <c r="H20" s="103">
        <f t="shared" ref="H20:H22" si="6">SUM(D20,F20)</f>
        <v>0</v>
      </c>
      <c r="I20" s="91"/>
    </row>
    <row r="21" spans="1:10" ht="34.799999999999997" x14ac:dyDescent="0.25">
      <c r="A21" s="90" t="str">
        <f>RESEA!A24</f>
        <v>17</v>
      </c>
      <c r="B21" s="89" t="str">
        <f>RESEA!B23</f>
        <v xml:space="preserve">Was a copy of the RESEA Responsibility Statement form available and does it include the signature and date of the RESEA participant and case manager? (y, n) </v>
      </c>
      <c r="C21" s="103">
        <f>COUNTIF(RESEA!E23:N23,"X")</f>
        <v>10</v>
      </c>
      <c r="D21" s="103">
        <f>COUNTIF(RESEA!E23:N23,"N")</f>
        <v>0</v>
      </c>
      <c r="E21" s="104">
        <f t="shared" si="0"/>
        <v>0</v>
      </c>
      <c r="F21" s="103">
        <f>COUNTIF(RESEA!E23:N23,"Y")</f>
        <v>0</v>
      </c>
      <c r="G21" s="105">
        <f t="shared" si="1"/>
        <v>0</v>
      </c>
      <c r="H21" s="103">
        <f t="shared" si="6"/>
        <v>0</v>
      </c>
      <c r="I21" s="91"/>
    </row>
    <row r="22" spans="1:10" ht="23.4" x14ac:dyDescent="0.25">
      <c r="A22" s="90">
        <f>RESEA!A27</f>
        <v>18</v>
      </c>
      <c r="B22" s="89" t="str">
        <f>RESEA!B27</f>
        <v>Did the LWBD ensure that the RESEA Red Flag report did not contain cases with a schedule date that is more than 7 days old? (y, n)</v>
      </c>
      <c r="C22" s="103">
        <f>COUNTIF(RESEA!E27:N27,"X")</f>
        <v>1</v>
      </c>
      <c r="D22" s="103">
        <f>COUNTIF(RESEA!E27:N27,"N")</f>
        <v>0</v>
      </c>
      <c r="E22" s="104">
        <f t="shared" si="0"/>
        <v>0</v>
      </c>
      <c r="F22" s="103">
        <f>COUNTIF(RESEA!E27:N27,"Y")</f>
        <v>0</v>
      </c>
      <c r="G22" s="105">
        <f t="shared" si="1"/>
        <v>0</v>
      </c>
      <c r="H22" s="103">
        <f t="shared" si="6"/>
        <v>0</v>
      </c>
      <c r="I22" s="91"/>
    </row>
    <row r="23" spans="1:10" ht="23.4" x14ac:dyDescent="0.25">
      <c r="A23" s="90">
        <f>RESEA!A28</f>
        <v>19</v>
      </c>
      <c r="B23" s="89" t="str">
        <f>RESEA!B28</f>
        <v>Did the LWBD ensure that cases more than 90 days old did not drop off the Red Flag Report? (y, n)</v>
      </c>
      <c r="C23" s="103">
        <f>COUNTIF(RESEA!E28:N28,"X")</f>
        <v>1</v>
      </c>
      <c r="D23" s="103">
        <f>COUNTIF(RESEA!E28:N28,"N")</f>
        <v>0</v>
      </c>
      <c r="E23" s="104">
        <f t="shared" si="0"/>
        <v>0</v>
      </c>
      <c r="F23" s="103">
        <f>COUNTIF(RESEA!E28:N28,"Y")</f>
        <v>0</v>
      </c>
      <c r="G23" s="105">
        <f t="shared" si="1"/>
        <v>0</v>
      </c>
      <c r="H23" s="103">
        <f t="shared" ref="H23" si="7">SUM(D23,F23)</f>
        <v>0</v>
      </c>
      <c r="I23" s="91"/>
    </row>
    <row r="24" spans="1:10" x14ac:dyDescent="0.25">
      <c r="A24" s="91"/>
      <c r="B24" s="91"/>
      <c r="C24" s="91"/>
      <c r="D24" s="91"/>
      <c r="E24" s="91"/>
      <c r="F24" s="91"/>
      <c r="G24" s="91"/>
      <c r="H24" s="91"/>
      <c r="I24" s="91"/>
    </row>
    <row r="25" spans="1:10" ht="13.8" thickBot="1" x14ac:dyDescent="0.3">
      <c r="A25" s="91"/>
      <c r="B25" s="91"/>
      <c r="C25" s="91"/>
      <c r="D25" s="92"/>
      <c r="E25" s="91"/>
      <c r="F25" s="91"/>
      <c r="G25" s="93" t="s">
        <v>61</v>
      </c>
      <c r="H25" s="106">
        <f>COUNT(Jobseekers!E2:AH2)</f>
        <v>0</v>
      </c>
      <c r="I25" s="91"/>
    </row>
    <row r="26" spans="1:10" ht="24.6" thickBot="1" x14ac:dyDescent="0.3">
      <c r="A26" s="397" t="s">
        <v>6</v>
      </c>
      <c r="B26" s="398"/>
      <c r="C26" s="95" t="s">
        <v>4</v>
      </c>
      <c r="D26" s="96" t="s">
        <v>43</v>
      </c>
      <c r="E26" s="96" t="s">
        <v>46</v>
      </c>
      <c r="F26" s="96" t="s">
        <v>42</v>
      </c>
      <c r="G26" s="96" t="s">
        <v>45</v>
      </c>
      <c r="H26" s="97" t="s">
        <v>44</v>
      </c>
      <c r="I26" s="98" t="s">
        <v>83</v>
      </c>
      <c r="J26" s="223">
        <f>COUNTIF(D29:D30,"&gt;0")+COUNTIF(D37,"&gt;0")+COUNTIF(D40:D41,"&gt;0")+COUNTIF(D45,"&gt;0")+COUNTIF(J48,"&gt;0")+COUNTIF(D49,"&gt;0")+COUNTIF(J52,"&gt;0")+COUNTIF(D53,"&gt;0")+COUNTIF(D61,"&gt;0")+COUNTIF(D63,"&gt;0")+COUNTIF(D69,"&gt;0")+COUNTIF(D77,"&gt;0")+COUNTIF(D81,"&gt;0")</f>
        <v>0</v>
      </c>
    </row>
    <row r="27" spans="1:10" ht="13.8" thickBot="1" x14ac:dyDescent="0.3">
      <c r="A27" s="75"/>
      <c r="B27" s="76" t="s">
        <v>34</v>
      </c>
      <c r="C27" s="77"/>
      <c r="D27" s="76"/>
      <c r="E27" s="107"/>
      <c r="F27" s="78"/>
      <c r="G27" s="108"/>
      <c r="H27" s="76"/>
      <c r="I27" s="102" t="s">
        <v>304</v>
      </c>
      <c r="J27" s="67">
        <f>COUNTIF(D44,"&gt;0")+COUNTIF(D50,"&gt;0")+COUNTIF(D54:D57,"&gt;0")+COUNTIF(D33:D36,"&gt;0")+COUNTIF(D60,"&gt;0")+COUNTIF(D62:D62,"&gt;0")+COUNTIF(D70:D71,"&gt;0")+COUNTIF(D74:D74,"&gt;0")+COUNTIF(D78,"&gt;0")+COUNTIF(D67,"&gt;0")</f>
        <v>0</v>
      </c>
    </row>
    <row r="28" spans="1:10" x14ac:dyDescent="0.25">
      <c r="A28" s="109" t="str">
        <f>Jobseekers!A8</f>
        <v>1</v>
      </c>
      <c r="B28" s="110" t="s">
        <v>60</v>
      </c>
      <c r="C28" s="103">
        <f>COUNTIF(Jobseekers!$E8:$BP8,"X")</f>
        <v>30</v>
      </c>
      <c r="D28" s="111"/>
      <c r="E28" s="111"/>
      <c r="F28" s="112"/>
      <c r="G28" s="105">
        <f>IF($H$25=0,0,H28/$H25)</f>
        <v>0</v>
      </c>
      <c r="H28" s="103">
        <f>COUNTIF(Jobseekers!E8:AH8,"Y")</f>
        <v>0</v>
      </c>
      <c r="I28" s="91"/>
    </row>
    <row r="29" spans="1:10" ht="22.8" x14ac:dyDescent="0.25">
      <c r="A29" s="113" t="str">
        <f>Jobseekers!A9</f>
        <v>2</v>
      </c>
      <c r="B29" s="110" t="str">
        <f>Jobseekers!B9</f>
        <v xml:space="preserve">Was the MSFW properly identified as a seasonal or migrant farmworker? (y, n, x, u) </v>
      </c>
      <c r="C29" s="103">
        <f>COUNTIF(Jobseekers!$E9:$BP9,"X")</f>
        <v>30</v>
      </c>
      <c r="D29" s="103">
        <f>COUNTIF(Jobseekers!E9:AH9,"N")</f>
        <v>0</v>
      </c>
      <c r="E29" s="104">
        <f>IF($H29&gt;0,$D29/$H29,0)</f>
        <v>0</v>
      </c>
      <c r="F29" s="103">
        <f>COUNTIF(Jobseekers!E9:AH9,"Y")</f>
        <v>0</v>
      </c>
      <c r="G29" s="105">
        <f>IF($H29&gt;0,$F29/$H29,0)</f>
        <v>0</v>
      </c>
      <c r="H29" s="103">
        <f>SUM(D29,F29)</f>
        <v>0</v>
      </c>
      <c r="I29" s="91"/>
    </row>
    <row r="30" spans="1:10" x14ac:dyDescent="0.25">
      <c r="A30" s="113" t="str">
        <f>Jobseekers!A10</f>
        <v>3</v>
      </c>
      <c r="B30" s="110" t="str">
        <f>Jobseekers!B10</f>
        <v>Was the 511N (service code 099) added? (y, n, x)</v>
      </c>
      <c r="C30" s="103">
        <f>COUNTIF(Jobseekers!$E10:$BP10,"X")</f>
        <v>30</v>
      </c>
      <c r="D30" s="103">
        <f>COUNTIF(Jobseekers!E10:AH10,"N")</f>
        <v>0</v>
      </c>
      <c r="E30" s="104">
        <f t="shared" ref="E30:E37" si="8">IF($H30&gt;0,$D30/$H30,0)</f>
        <v>0</v>
      </c>
      <c r="F30" s="103">
        <f>COUNTIF(Jobseekers!E10:AH10,"Y")</f>
        <v>0</v>
      </c>
      <c r="G30" s="105">
        <f t="shared" ref="G30:G37" si="9">IF($H30&gt;0,$F30/$H30,0)</f>
        <v>0</v>
      </c>
      <c r="H30" s="103">
        <f t="shared" ref="H30:H37" si="10">SUM(D30,F30)</f>
        <v>0</v>
      </c>
      <c r="I30" s="91"/>
    </row>
    <row r="31" spans="1:10" ht="22.8" x14ac:dyDescent="0.25">
      <c r="A31" s="114" t="str">
        <f>Jobseekers!A11</f>
        <v>4</v>
      </c>
      <c r="B31" s="110" t="str">
        <f>Jobseekers!B11</f>
        <v>Was a full Wagner-Peyser application completed by the MSFW in Employ Florida? (y, n, x, u)</v>
      </c>
      <c r="C31" s="103"/>
      <c r="D31" s="103">
        <f>COUNTIF(Jobseekers!E11:AH11,"N")</f>
        <v>0</v>
      </c>
      <c r="E31" s="104">
        <f t="shared" si="8"/>
        <v>0</v>
      </c>
      <c r="F31" s="103">
        <f>COUNTIF(Jobseekers!E11:AH11,"Y")</f>
        <v>0</v>
      </c>
      <c r="G31" s="105">
        <f t="shared" si="9"/>
        <v>0</v>
      </c>
      <c r="H31" s="103">
        <f t="shared" ref="H31:H32" si="11">SUM(D31,F31)</f>
        <v>0</v>
      </c>
      <c r="I31" s="91"/>
    </row>
    <row r="32" spans="1:10" ht="22.8" x14ac:dyDescent="0.25">
      <c r="A32" s="114" t="str">
        <f>Jobseekers!A12</f>
        <v>5</v>
      </c>
      <c r="B32" s="110" t="str">
        <f>Jobseekers!B12</f>
        <v>If no to #4, was a case note entered explaining the reason a full application was not completed? (y, n, x)</v>
      </c>
      <c r="C32" s="103"/>
      <c r="D32" s="103">
        <f>COUNTIF(Jobseekers!E12:AH12,"N")</f>
        <v>0</v>
      </c>
      <c r="E32" s="104">
        <f t="shared" si="8"/>
        <v>0</v>
      </c>
      <c r="F32" s="103">
        <f>COUNTIF(Jobseekers!E12:AH12,"Y")</f>
        <v>0</v>
      </c>
      <c r="G32" s="105">
        <f t="shared" si="9"/>
        <v>0</v>
      </c>
      <c r="H32" s="103">
        <f t="shared" si="11"/>
        <v>0</v>
      </c>
      <c r="I32" s="91"/>
    </row>
    <row r="33" spans="1:13" ht="34.200000000000003" x14ac:dyDescent="0.25">
      <c r="A33" s="114" t="str">
        <f>Jobseekers!A13</f>
        <v>6</v>
      </c>
      <c r="B33" s="110" t="str">
        <f>Jobseekers!B13</f>
        <v>Did the MSFW’s Wagner-Peyser application contain, to the extent possible, a significant history of the MSFW’s prior employment? (y, n, x)</v>
      </c>
      <c r="C33" s="103">
        <f>COUNTIF(Jobseekers!$E13:$BP13,"X")</f>
        <v>30</v>
      </c>
      <c r="D33" s="103">
        <f>COUNTIF(Jobseekers!E13:AH13,"N")</f>
        <v>0</v>
      </c>
      <c r="E33" s="104">
        <f t="shared" si="8"/>
        <v>0</v>
      </c>
      <c r="F33" s="103">
        <f>COUNTIF(Jobseekers!E13:AH13,"Y")</f>
        <v>0</v>
      </c>
      <c r="G33" s="105">
        <f t="shared" si="9"/>
        <v>0</v>
      </c>
      <c r="H33" s="103">
        <f t="shared" si="10"/>
        <v>0</v>
      </c>
      <c r="I33" s="91"/>
    </row>
    <row r="34" spans="1:13" ht="22.8" x14ac:dyDescent="0.25">
      <c r="A34" s="114" t="str">
        <f>Jobseekers!A14</f>
        <v>7</v>
      </c>
      <c r="B34" s="110" t="str">
        <f>Jobseekers!B14</f>
        <v>Did the MSFW’s Wagner-Peyser application contain his/her training and education background?  (y, n, x)</v>
      </c>
      <c r="C34" s="103">
        <f>COUNTIF(Jobseekers!$E14:$BP14,"X")</f>
        <v>30</v>
      </c>
      <c r="D34" s="103">
        <f>COUNTIF(Jobseekers!E14:AH14,"N")</f>
        <v>0</v>
      </c>
      <c r="E34" s="104">
        <f t="shared" si="8"/>
        <v>0</v>
      </c>
      <c r="F34" s="103">
        <f>COUNTIF(Jobseekers!E14:AH14,"Y")</f>
        <v>0</v>
      </c>
      <c r="G34" s="105">
        <f t="shared" si="9"/>
        <v>0</v>
      </c>
      <c r="H34" s="103">
        <f t="shared" si="10"/>
        <v>0</v>
      </c>
      <c r="I34" s="91"/>
    </row>
    <row r="35" spans="1:13" ht="22.8" x14ac:dyDescent="0.25">
      <c r="A35" s="114" t="str">
        <f>Jobseekers!A15</f>
        <v>8</v>
      </c>
      <c r="B35" s="110" t="str">
        <f>Jobseekers!B15</f>
        <v>Did the MSFW’s Wagner-Peyser application contain information about the MSFW’s desired employment and training? (y, n, x)</v>
      </c>
      <c r="C35" s="103">
        <f>COUNTIF(Jobseekers!$E15:$BP15,"X")</f>
        <v>30</v>
      </c>
      <c r="D35" s="103">
        <f>COUNTIF(Jobseekers!E15:AH15,"N")</f>
        <v>0</v>
      </c>
      <c r="E35" s="104">
        <f t="shared" si="8"/>
        <v>0</v>
      </c>
      <c r="F35" s="103">
        <f>COUNTIF(Jobseekers!E15:AH15,"Y")</f>
        <v>0</v>
      </c>
      <c r="G35" s="105">
        <f t="shared" si="9"/>
        <v>0</v>
      </c>
      <c r="H35" s="103">
        <f t="shared" si="10"/>
        <v>0</v>
      </c>
      <c r="I35" s="91"/>
    </row>
    <row r="36" spans="1:13" x14ac:dyDescent="0.25">
      <c r="A36" s="114" t="str">
        <f>Jobseekers!A16</f>
        <v>9</v>
      </c>
      <c r="B36" s="110" t="str">
        <f>Jobseekers!B16</f>
        <v>Were crops/crop codes listed in a case note? (y, n, x)</v>
      </c>
      <c r="C36" s="103">
        <f>COUNTIF(Jobseekers!$E16:$BP16,"X")</f>
        <v>30</v>
      </c>
      <c r="D36" s="103">
        <f>COUNTIF(Jobseekers!E16:AH16,"N")</f>
        <v>0</v>
      </c>
      <c r="E36" s="104">
        <f t="shared" si="8"/>
        <v>0</v>
      </c>
      <c r="F36" s="103">
        <f>COUNTIF(Jobseekers!E16:AH16,"Y")</f>
        <v>0</v>
      </c>
      <c r="G36" s="105">
        <f t="shared" si="9"/>
        <v>0</v>
      </c>
      <c r="H36" s="103">
        <f t="shared" si="10"/>
        <v>0</v>
      </c>
      <c r="I36" s="91"/>
    </row>
    <row r="37" spans="1:13" ht="22.8" x14ac:dyDescent="0.25">
      <c r="A37" s="113" t="str">
        <f>Jobseekers!A17</f>
        <v>10</v>
      </c>
      <c r="B37" s="110" t="str">
        <f>Jobseekers!B17</f>
        <v>Was the MSFW referred to supportive services (Employ Florida service codes 169-178)? (y, n, x)</v>
      </c>
      <c r="C37" s="103">
        <f>COUNTIF(Jobseekers!$E17:$BP17,"X")</f>
        <v>30</v>
      </c>
      <c r="D37" s="103">
        <f>COUNTIF(Jobseekers!E17:AH17,"N")</f>
        <v>0</v>
      </c>
      <c r="E37" s="104">
        <f t="shared" si="8"/>
        <v>0</v>
      </c>
      <c r="F37" s="103">
        <f>COUNTIF(Jobseekers!E17:AH17,"Y")</f>
        <v>0</v>
      </c>
      <c r="G37" s="105">
        <f t="shared" si="9"/>
        <v>0</v>
      </c>
      <c r="H37" s="103">
        <f t="shared" si="10"/>
        <v>0</v>
      </c>
      <c r="I37" s="91"/>
    </row>
    <row r="38" spans="1:13" x14ac:dyDescent="0.25">
      <c r="A38" s="71"/>
      <c r="B38" s="72" t="s">
        <v>19</v>
      </c>
      <c r="C38" s="73"/>
      <c r="D38" s="72"/>
      <c r="E38" s="115"/>
      <c r="F38" s="74"/>
      <c r="G38" s="116"/>
      <c r="H38" s="72"/>
      <c r="I38" s="91"/>
    </row>
    <row r="39" spans="1:13" ht="22.8" x14ac:dyDescent="0.25">
      <c r="A39" s="109" t="str">
        <f>Jobseekers!A20</f>
        <v>11</v>
      </c>
      <c r="B39" s="110" t="str">
        <f>Jobseekers!B20</f>
        <v>Was a Form I-9 (code 100) recorded for the individual? (y, x) If not applicable (x), go to #14.</v>
      </c>
      <c r="C39" s="103">
        <f>COUNTIF(Jobseekers!$E20:$BP20,"X")</f>
        <v>30</v>
      </c>
      <c r="D39" s="111"/>
      <c r="E39" s="111"/>
      <c r="F39" s="112"/>
      <c r="G39" s="105">
        <f>IF($H$25=0,0,H39/$H25)</f>
        <v>0</v>
      </c>
      <c r="H39" s="103">
        <f>COUNTIF(Jobseekers!E20:AH20,"Y")</f>
        <v>0</v>
      </c>
      <c r="I39" s="91"/>
    </row>
    <row r="40" spans="1:13" x14ac:dyDescent="0.25">
      <c r="A40" s="113" t="str">
        <f>Jobseekers!A21</f>
        <v>12</v>
      </c>
      <c r="B40" s="110" t="str">
        <f>Jobseekers!B21</f>
        <v>Are the original Form I-9 and a copy of the 516INS on file? (y, n, x)</v>
      </c>
      <c r="C40" s="103">
        <f>COUNTIF(Jobseekers!$E21:$BP21,"X")</f>
        <v>30</v>
      </c>
      <c r="D40" s="103">
        <f>COUNTIF(Jobseekers!E21:AH21,"N")</f>
        <v>0</v>
      </c>
      <c r="E40" s="104">
        <f>IF($H40&gt;0,$D40/$H40,0)</f>
        <v>0</v>
      </c>
      <c r="F40" s="103">
        <f>COUNTIF(Jobseekers!E21:AH21,"Y")</f>
        <v>0</v>
      </c>
      <c r="G40" s="105">
        <f>IF($H40&gt;0,$F40/$H40,0)</f>
        <v>0</v>
      </c>
      <c r="H40" s="103">
        <f>SUM(D40,F40)</f>
        <v>0</v>
      </c>
      <c r="I40" s="91"/>
    </row>
    <row r="41" spans="1:13" ht="22.8" x14ac:dyDescent="0.25">
      <c r="A41" s="113" t="str">
        <f>Jobseekers!A22</f>
        <v>13</v>
      </c>
      <c r="B41" s="110" t="str">
        <f>Jobseekers!B22</f>
        <v>Were the documents prepared according to federal requirements? (y, n, x)</v>
      </c>
      <c r="C41" s="103">
        <f>COUNTIF(Jobseekers!$E22:$BP22,"X")</f>
        <v>30</v>
      </c>
      <c r="D41" s="103">
        <f>COUNTIF(Jobseekers!E22:AH22,"N")</f>
        <v>0</v>
      </c>
      <c r="E41" s="104">
        <f>IF($H41&gt;0,$D41/$H41,0)</f>
        <v>0</v>
      </c>
      <c r="F41" s="103">
        <f>COUNTIF(Jobseekers!E22:AH22,"Y")</f>
        <v>0</v>
      </c>
      <c r="G41" s="105">
        <f>IF($H41&gt;0,$F41/$H41,0)</f>
        <v>0</v>
      </c>
      <c r="H41" s="103">
        <f t="shared" ref="H41" si="12">SUM(D41,F41)</f>
        <v>0</v>
      </c>
      <c r="I41" s="294"/>
    </row>
    <row r="42" spans="1:13" x14ac:dyDescent="0.25">
      <c r="A42" s="71"/>
      <c r="B42" s="71" t="s">
        <v>5</v>
      </c>
      <c r="C42" s="73"/>
      <c r="D42" s="72"/>
      <c r="E42" s="115"/>
      <c r="F42" s="74"/>
      <c r="G42" s="116"/>
      <c r="H42" s="72"/>
      <c r="I42" s="91"/>
    </row>
    <row r="43" spans="1:13" x14ac:dyDescent="0.25">
      <c r="A43" s="109" t="str">
        <f>Jobseekers!A25</f>
        <v>14</v>
      </c>
      <c r="B43" s="110" t="s">
        <v>59</v>
      </c>
      <c r="C43" s="103">
        <f>COUNTIF(Jobseekers!$E25:$AH25,"x")</f>
        <v>30</v>
      </c>
      <c r="D43" s="111"/>
      <c r="E43" s="111"/>
      <c r="F43" s="112"/>
      <c r="G43" s="105">
        <f>IF($H$25=0,0,H43/$H$25)</f>
        <v>0</v>
      </c>
      <c r="H43" s="103">
        <f>COUNTIF(Jobseekers!E25:AH25,"Y")</f>
        <v>0</v>
      </c>
      <c r="I43" s="91"/>
    </row>
    <row r="44" spans="1:13" ht="22.8" x14ac:dyDescent="0.25">
      <c r="A44" s="114" t="str">
        <f>Jobseekers!A26</f>
        <v>15</v>
      </c>
      <c r="B44" s="110" t="str">
        <f>Jobseekers!B26</f>
        <v xml:space="preserve">Was a service provided at registration? (Mark 'x' if the registration was self-service) (y, n, x) </v>
      </c>
      <c r="C44" s="103">
        <f>COUNTIF(Jobseekers!$E26:$BP26,"X")</f>
        <v>30</v>
      </c>
      <c r="D44" s="117">
        <f>COUNTIF(Jobseekers!E26:BP26,"N")</f>
        <v>0</v>
      </c>
      <c r="E44" s="105">
        <f>IF($H44&gt;0,$D44/$H44,0)</f>
        <v>0</v>
      </c>
      <c r="F44" s="103">
        <f>COUNTIF(Jobseekers!E26:BP26,"Y")</f>
        <v>0</v>
      </c>
      <c r="G44" s="105">
        <f>IF($H44&gt;0,$F44/$H44,0)</f>
        <v>0</v>
      </c>
      <c r="H44" s="103">
        <f>SUM(D44,F44)</f>
        <v>0</v>
      </c>
      <c r="I44" s="91"/>
    </row>
    <row r="45" spans="1:13" ht="34.200000000000003" x14ac:dyDescent="0.25">
      <c r="A45" s="113" t="str">
        <f>Jobseekers!A27</f>
        <v>16</v>
      </c>
      <c r="B45" s="110" t="str">
        <f>Jobseekers!B27</f>
        <v xml:space="preserve">If the veteran did not receive an Automated Priority of Service (code 089) previously, is there a staff assisted priority of service (code 189) recorded? (y, n, x) </v>
      </c>
      <c r="C45" s="103">
        <f>COUNTIF(Jobseekers!$E27:$BP27,"X")</f>
        <v>30</v>
      </c>
      <c r="D45" s="117">
        <f>COUNTIF(Jobseekers!E27:BP27,"N")</f>
        <v>0</v>
      </c>
      <c r="E45" s="105">
        <f>IF($H45&gt;0,$D45/$H45,0)</f>
        <v>0</v>
      </c>
      <c r="F45" s="103">
        <f>COUNTIF(Jobseekers!E27:BP27,"Y")</f>
        <v>0</v>
      </c>
      <c r="G45" s="105">
        <f>IF($H45&gt;0,$F45/$H45,0)</f>
        <v>0</v>
      </c>
      <c r="H45" s="103">
        <f t="shared" ref="H45" si="13">SUM(D45,F45)</f>
        <v>0</v>
      </c>
      <c r="I45" s="91"/>
    </row>
    <row r="46" spans="1:13" ht="23.4" thickBot="1" x14ac:dyDescent="0.3">
      <c r="A46" s="109" t="str">
        <f>Jobseekers!A28</f>
        <v>17</v>
      </c>
      <c r="B46" s="110" t="str">
        <f>Jobseekers!B28</f>
        <v>Was case management code 128 or 129 recorded? (y, n, x) If yes, must answer questions #18-26</v>
      </c>
      <c r="C46" s="103">
        <f>COUNTIF(Jobseekers!$E28:$BP28,"X")</f>
        <v>30</v>
      </c>
      <c r="D46" s="111"/>
      <c r="E46" s="118"/>
      <c r="F46" s="111"/>
      <c r="G46" s="105">
        <f>IF($H43&gt;0,$H46/$H43,0)</f>
        <v>0</v>
      </c>
      <c r="H46" s="103">
        <f>COUNTIF(Jobseekers!E28:AH28, "y")</f>
        <v>0</v>
      </c>
      <c r="I46" s="91"/>
    </row>
    <row r="47" spans="1:13" x14ac:dyDescent="0.25">
      <c r="A47" s="71"/>
      <c r="B47" s="72" t="s">
        <v>31</v>
      </c>
      <c r="C47" s="73"/>
      <c r="D47" s="72"/>
      <c r="E47" s="115"/>
      <c r="F47" s="74"/>
      <c r="G47" s="116"/>
      <c r="H47" s="72"/>
      <c r="I47" s="91"/>
      <c r="J47" s="80" t="s">
        <v>43</v>
      </c>
      <c r="K47" s="80" t="s">
        <v>46</v>
      </c>
      <c r="L47" s="60" t="s">
        <v>42</v>
      </c>
      <c r="M47" s="60" t="s">
        <v>45</v>
      </c>
    </row>
    <row r="48" spans="1:13" ht="45.6" x14ac:dyDescent="0.25">
      <c r="A48" s="201" t="s">
        <v>362</v>
      </c>
      <c r="B48" s="110" t="str">
        <f>Jobseekers!B31</f>
        <v>Was an initial assessment (code 102) or objective assessment (code 203) recorded during the review period? (y, x) If not applicable (x), go to #21 (Note: required for veterans who had case management conducted).</v>
      </c>
      <c r="C48" s="103">
        <f>COUNTIF(Jobseekers!$E31:$BP31,"X")</f>
        <v>30</v>
      </c>
      <c r="D48" s="111"/>
      <c r="E48" s="112"/>
      <c r="F48" s="112"/>
      <c r="G48" s="105">
        <f>IF($H25&gt;0,$H48/$H25,0)</f>
        <v>0</v>
      </c>
      <c r="H48" s="103">
        <f>COUNTIF(Jobseekers!E31:AH31,"Y")</f>
        <v>0</v>
      </c>
      <c r="I48" s="119" t="s">
        <v>62</v>
      </c>
      <c r="J48" s="222">
        <f>COUNTIF(Jobseekers!E31:BP31,"n")</f>
        <v>0</v>
      </c>
      <c r="K48" s="30">
        <f>IF(J48=0,0,J48/(J48+L48))</f>
        <v>0</v>
      </c>
      <c r="L48" s="28">
        <f>COUNTIFS(Jobseekers!E28:AH28,"=y",Jobseekers!E31:AH31,"=y")</f>
        <v>0</v>
      </c>
      <c r="M48" s="30">
        <f>IF($H46&gt;0,$L48/$H46,0)</f>
        <v>0</v>
      </c>
    </row>
    <row r="49" spans="1:13" ht="22.8" x14ac:dyDescent="0.25">
      <c r="A49" s="113" t="str">
        <f>Jobseekers!A32</f>
        <v>19</v>
      </c>
      <c r="B49" s="110" t="str">
        <f>Jobseekers!B32</f>
        <v xml:space="preserve">Was the assessment documented in a case note or in a paper copy? (y, n, x) </v>
      </c>
      <c r="C49" s="103">
        <f>COUNTIF(Jobseekers!$E32:$BP32,"X")</f>
        <v>30</v>
      </c>
      <c r="D49" s="117">
        <f>COUNTIF(Jobseekers!E32:BP32,"N")</f>
        <v>0</v>
      </c>
      <c r="E49" s="104">
        <f>IF($H49&gt;0,$D49/$H49,0)</f>
        <v>0</v>
      </c>
      <c r="F49" s="103">
        <f>COUNTIF(Jobseekers!E32:BP32,"Y")</f>
        <v>0</v>
      </c>
      <c r="G49" s="105">
        <f>IF($H49&gt;0,$F49/$H49,0)</f>
        <v>0</v>
      </c>
      <c r="H49" s="103">
        <f>SUM(D49,F49)</f>
        <v>0</v>
      </c>
      <c r="I49" s="91"/>
    </row>
    <row r="50" spans="1:13" ht="46.2" thickBot="1" x14ac:dyDescent="0.3">
      <c r="A50" s="114" t="str">
        <f>Jobseekers!A33</f>
        <v>20</v>
      </c>
      <c r="B50" s="110" t="str">
        <f>Jobseekers!B33</f>
        <v xml:space="preserve">If yes to #18, do the assessment results evaluate/summarize the employment history, education, interests and skills that result in the identification of employment goals, barriers to employment and services needed to obtain goals? (y, n, x) </v>
      </c>
      <c r="C50" s="103">
        <f>COUNTIF(Jobseekers!$E33:$BP33,"X")</f>
        <v>30</v>
      </c>
      <c r="D50" s="117">
        <f>COUNTIF(Jobseekers!E33:BP33,"N")</f>
        <v>0</v>
      </c>
      <c r="E50" s="104">
        <f>IF($H50&gt;0,$D50/$H50,0)</f>
        <v>0</v>
      </c>
      <c r="F50" s="103">
        <f>COUNTIF(Jobseekers!E33:BP33,"Y")</f>
        <v>0</v>
      </c>
      <c r="G50" s="105">
        <f>IF($H50&gt;0,$F50/$H50,0)</f>
        <v>0</v>
      </c>
      <c r="H50" s="103">
        <f>SUM(D50,F50)</f>
        <v>0</v>
      </c>
      <c r="I50" s="91"/>
    </row>
    <row r="51" spans="1:13" x14ac:dyDescent="0.25">
      <c r="A51" s="71"/>
      <c r="B51" s="72" t="s">
        <v>32</v>
      </c>
      <c r="C51" s="73"/>
      <c r="D51" s="72"/>
      <c r="E51" s="115"/>
      <c r="F51" s="74"/>
      <c r="G51" s="116"/>
      <c r="H51" s="72"/>
      <c r="I51" s="91"/>
      <c r="J51" s="80" t="s">
        <v>43</v>
      </c>
      <c r="K51" s="80" t="s">
        <v>46</v>
      </c>
      <c r="L51" s="60" t="s">
        <v>42</v>
      </c>
      <c r="M51" s="60" t="s">
        <v>45</v>
      </c>
    </row>
    <row r="52" spans="1:13" ht="34.200000000000003" x14ac:dyDescent="0.25">
      <c r="A52" s="201" t="s">
        <v>364</v>
      </c>
      <c r="B52" s="110" t="str">
        <f>Jobseekers!B36</f>
        <v>Was a vocational plan (EDP, IEP, ISS) (code 205) recorded during the review period? (y, n, x) If not applicable (x), go to #25 (Note: required for veterans who had case management conducted)</v>
      </c>
      <c r="C52" s="103">
        <f>COUNTIF(Jobseekers!$E36:$BP36,"X")</f>
        <v>30</v>
      </c>
      <c r="D52" s="111"/>
      <c r="E52" s="112"/>
      <c r="F52" s="112"/>
      <c r="G52" s="105">
        <f>IF($H$25&gt;0,$H52/$H$25,0)</f>
        <v>0</v>
      </c>
      <c r="H52" s="103">
        <f>COUNTIF(Jobseekers!E36:AH36,"Y")</f>
        <v>0</v>
      </c>
      <c r="I52" s="119" t="s">
        <v>62</v>
      </c>
      <c r="J52" s="222">
        <f>COUNTIF(Jobseekers!E36:BP36,"n")</f>
        <v>0</v>
      </c>
      <c r="K52" s="30">
        <f>IF(J52=0,0,J52/(J52+L52))</f>
        <v>0</v>
      </c>
      <c r="L52" s="28">
        <f>COUNTIFS(Jobseekers!E28:AH28,"=y",Jobseekers!E36:AH36,"=y")</f>
        <v>0</v>
      </c>
      <c r="M52" s="30">
        <f>IF($H46&gt;0,$L52/$H46,0)</f>
        <v>0</v>
      </c>
    </row>
    <row r="53" spans="1:13" ht="22.8" x14ac:dyDescent="0.25">
      <c r="A53" s="113" t="str">
        <f>Jobseekers!A37</f>
        <v>22</v>
      </c>
      <c r="B53" s="110" t="str">
        <f>Jobseekers!B37</f>
        <v>Is the plan available in the Employ Florida plan wizard or in a paper copy? (y, n, x) If no (n), go to #25.</v>
      </c>
      <c r="C53" s="103">
        <f>COUNTIF(Jobseekers!$E37:$BP37,"X")</f>
        <v>30</v>
      </c>
      <c r="D53" s="117">
        <f>COUNTIF(Jobseekers!E37:BP37,"N")</f>
        <v>0</v>
      </c>
      <c r="E53" s="104">
        <f>IF($H53&gt;0,$D53/$H53,0)</f>
        <v>0</v>
      </c>
      <c r="F53" s="103">
        <f>COUNTIF(Jobseekers!E37:BP37,"Y")</f>
        <v>0</v>
      </c>
      <c r="G53" s="105">
        <f>IF($H53&gt;0,$F53/$H53,0)</f>
        <v>0</v>
      </c>
      <c r="H53" s="103">
        <f>SUM(D53,F53)</f>
        <v>0</v>
      </c>
      <c r="I53" s="91"/>
    </row>
    <row r="54" spans="1:13" ht="22.8" x14ac:dyDescent="0.25">
      <c r="A54" s="114" t="str">
        <f>Jobseekers!A38</f>
        <v>23</v>
      </c>
      <c r="B54" s="110" t="str">
        <f>Jobseekers!B38</f>
        <v>Does the plan state the applicant's specific short-range occupational goals? (y, n, x)</v>
      </c>
      <c r="C54" s="103">
        <f>COUNTIF(Jobseekers!$E38:$BP38,"X")</f>
        <v>30</v>
      </c>
      <c r="D54" s="117">
        <f>COUNTIF(Jobseekers!E38:BP38,"N")</f>
        <v>0</v>
      </c>
      <c r="E54" s="104">
        <f>IF($H54&gt;0,$D54/$H54,0)</f>
        <v>0</v>
      </c>
      <c r="F54" s="103">
        <f>COUNTIF(Jobseekers!E38:BP38,"Y")</f>
        <v>0</v>
      </c>
      <c r="G54" s="105">
        <f>IF($H54&gt;0,$F54/$H54,0)</f>
        <v>0</v>
      </c>
      <c r="H54" s="103">
        <f t="shared" ref="H54" si="14">SUM(D54,F54)</f>
        <v>0</v>
      </c>
      <c r="I54" s="91"/>
    </row>
    <row r="55" spans="1:13" ht="22.8" x14ac:dyDescent="0.25">
      <c r="A55" s="114" t="str">
        <f>Jobseekers!A39</f>
        <v>24</v>
      </c>
      <c r="B55" s="110" t="str">
        <f>Jobseekers!B39</f>
        <v>If yes to #23, are there specific action steps listed for the participant to work toward achievement of the short term goal? (y, n, x)</v>
      </c>
      <c r="C55" s="103">
        <f>COUNTIF(Jobseekers!$E39:$BP39,"X")</f>
        <v>30</v>
      </c>
      <c r="D55" s="117">
        <f>COUNTIF(Jobseekers!E39:BP39,"N")</f>
        <v>0</v>
      </c>
      <c r="E55" s="104">
        <f>IF($H55&gt;0,$D55/$H55,0)</f>
        <v>0</v>
      </c>
      <c r="F55" s="103">
        <f>COUNTIF(Jobseekers!E39:BP39,"Y")</f>
        <v>0</v>
      </c>
      <c r="G55" s="105">
        <f>IF($H55&gt;0,$F55/$H55,0)</f>
        <v>0</v>
      </c>
      <c r="H55" s="103">
        <f t="shared" ref="H55" si="15">SUM(D55,F55)</f>
        <v>0</v>
      </c>
      <c r="I55" s="91"/>
    </row>
    <row r="56" spans="1:13" ht="22.8" x14ac:dyDescent="0.25">
      <c r="A56" s="114" t="str">
        <f>Jobseekers!A40</f>
        <v>25</v>
      </c>
      <c r="B56" s="110" t="str">
        <f>Jobseekers!B40</f>
        <v>Does the plan state the applicant's specific long-range occupational goals? (y, n, x)</v>
      </c>
      <c r="C56" s="103">
        <f>COUNTIF(Jobseekers!$E40:$BP40,"X")</f>
        <v>30</v>
      </c>
      <c r="D56" s="117">
        <f>COUNTIF(Jobseekers!E40:BP40,"N")</f>
        <v>0</v>
      </c>
      <c r="E56" s="104">
        <f>IF($H56&gt;0,$D56/$H56,0)</f>
        <v>0</v>
      </c>
      <c r="F56" s="103">
        <f>COUNTIF(Jobseekers!E40:BP40,"Y")</f>
        <v>0</v>
      </c>
      <c r="G56" s="105">
        <f>IF($H56&gt;0,$F56/$H56,0)</f>
        <v>0</v>
      </c>
      <c r="H56" s="103">
        <f t="shared" ref="H56" si="16">SUM(D56,F56)</f>
        <v>0</v>
      </c>
      <c r="I56" s="91"/>
    </row>
    <row r="57" spans="1:13" ht="22.8" x14ac:dyDescent="0.25">
      <c r="A57" s="114" t="str">
        <f>Jobseekers!A41</f>
        <v>26</v>
      </c>
      <c r="B57" s="110" t="str">
        <f>Jobseekers!B41</f>
        <v>If yes to #25, are there specific action steps listed for the participant to work toward achievement of the long term goal? (y, n, x)</v>
      </c>
      <c r="C57" s="103">
        <f>COUNTIF(Jobseekers!$E41:$BP41,"X")</f>
        <v>30</v>
      </c>
      <c r="D57" s="117">
        <f>COUNTIF(Jobseekers!E41:BP41,"N")</f>
        <v>0</v>
      </c>
      <c r="E57" s="104">
        <f>IF($H57&gt;0,$D57/$H57,0)</f>
        <v>0</v>
      </c>
      <c r="F57" s="103">
        <f>COUNTIF(Jobseekers!E41:BP41,"Y")</f>
        <v>0</v>
      </c>
      <c r="G57" s="105">
        <f>IF($H57&gt;0,$F57/$H57,0)</f>
        <v>0</v>
      </c>
      <c r="H57" s="103">
        <f t="shared" ref="H57" si="17">SUM(D57,F57)</f>
        <v>0</v>
      </c>
      <c r="I57" s="91"/>
    </row>
    <row r="58" spans="1:13" x14ac:dyDescent="0.25">
      <c r="A58" s="71"/>
      <c r="B58" s="72" t="s">
        <v>28</v>
      </c>
      <c r="C58" s="73"/>
      <c r="D58" s="72"/>
      <c r="E58" s="115"/>
      <c r="F58" s="74"/>
      <c r="G58" s="116"/>
      <c r="H58" s="72"/>
      <c r="I58" s="91"/>
    </row>
    <row r="59" spans="1:13" s="9" customFormat="1" ht="22.8" x14ac:dyDescent="0.25">
      <c r="A59" s="109" t="str">
        <f>Jobseekers!A44</f>
        <v>27</v>
      </c>
      <c r="B59" s="110" t="str">
        <f>Jobseekers!B44</f>
        <v>Was a placement (code 750-879) recorded for the job seeker? (y, x) If not applicable (x), go to #33.</v>
      </c>
      <c r="C59" s="103">
        <f>COUNTIF(Jobseekers!$E44:$BP44,"X")</f>
        <v>30</v>
      </c>
      <c r="D59" s="111"/>
      <c r="E59" s="112"/>
      <c r="F59" s="112"/>
      <c r="G59" s="105">
        <f>IF($H$25&gt;0,$H59/$H$25,0)</f>
        <v>0</v>
      </c>
      <c r="H59" s="103">
        <f>COUNTIF(Jobseekers!E44:AH44,"Y")</f>
        <v>0</v>
      </c>
      <c r="I59" s="120"/>
    </row>
    <row r="60" spans="1:13" ht="22.8" x14ac:dyDescent="0.25">
      <c r="A60" s="221" t="str">
        <f>Jobseekers!A46</f>
        <v>29</v>
      </c>
      <c r="B60" s="110" t="str">
        <f>Jobseekers!B46</f>
        <v xml:space="preserve">Was the placement recorded on or after the referral date (staff-assisted referral – application date)? (y, n, x) </v>
      </c>
      <c r="C60" s="103">
        <f>COUNTIF(Jobseekers!$E46:$BP46,"X")</f>
        <v>30</v>
      </c>
      <c r="D60" s="103">
        <f>COUNTIF(Jobseekers!E46:BP46,"N")</f>
        <v>0</v>
      </c>
      <c r="E60" s="104">
        <f>IF($H60&gt;0,$D60/$H60,0)</f>
        <v>0</v>
      </c>
      <c r="F60" s="103">
        <f>COUNTIF(Jobseekers!E46:BP46,"Y")</f>
        <v>0</v>
      </c>
      <c r="G60" s="105">
        <f>IF($H60&gt;0,$F60/$H60,0)</f>
        <v>0</v>
      </c>
      <c r="H60" s="103">
        <f>SUM(D60,F60)</f>
        <v>0</v>
      </c>
      <c r="I60" s="91"/>
    </row>
    <row r="61" spans="1:13" ht="45.6" x14ac:dyDescent="0.25">
      <c r="A61" s="113" t="str">
        <f>Jobseekers!A47</f>
        <v>30</v>
      </c>
      <c r="B61" s="110" t="str">
        <f>Jobseekers!B47</f>
        <v xml:space="preserve">Is there a case note on the job order or job seeker Activity History/Service Plan to verify the placement? (y, n, x) (Note: placement verification not necessary if employer entered) If no (n), go to #33   </v>
      </c>
      <c r="C61" s="103">
        <f>COUNTIF(Jobseekers!$E47:$BP47,"X")</f>
        <v>30</v>
      </c>
      <c r="D61" s="103">
        <f>COUNTIF(Jobseekers!E47:BP47,"N")</f>
        <v>0</v>
      </c>
      <c r="E61" s="104">
        <f>IF($H61&gt;0,$D61/$H61,0)</f>
        <v>0</v>
      </c>
      <c r="F61" s="103">
        <f>COUNTIF(Jobseekers!E47:BP47,"Y")</f>
        <v>0</v>
      </c>
      <c r="G61" s="105">
        <f>IF($H61&gt;0,$F61/$H61,0)</f>
        <v>0</v>
      </c>
      <c r="H61" s="103">
        <f t="shared" ref="H61:H63" si="18">SUM(D61,F61)</f>
        <v>0</v>
      </c>
      <c r="I61" s="91"/>
    </row>
    <row r="62" spans="1:13" ht="57" x14ac:dyDescent="0.25">
      <c r="A62" s="114" t="str">
        <f>Jobseekers!A48</f>
        <v>31</v>
      </c>
      <c r="B62" s="110" t="str">
        <f>Jobseekers!B48</f>
        <v>Does the case note contain the following:
• Customer’s name
• Employer’s name;
• Reliable source of verification; and
• Actual job start date?</v>
      </c>
      <c r="C62" s="103">
        <f>COUNTIF(Jobseekers!$E48:$BP48,"X")</f>
        <v>30</v>
      </c>
      <c r="D62" s="103">
        <f>COUNTIF(Jobseekers!E48:BP48,"N")</f>
        <v>0</v>
      </c>
      <c r="E62" s="104">
        <f t="shared" ref="E62" si="19">IF($H62&gt;0,$D62/$H62,0)</f>
        <v>0</v>
      </c>
      <c r="F62" s="103">
        <f>COUNTIF(Jobseekers!E48:BP48,"Y")</f>
        <v>0</v>
      </c>
      <c r="G62" s="105">
        <f t="shared" ref="G62" si="20">IF($H62&gt;0,$F62/$H62,0)</f>
        <v>0</v>
      </c>
      <c r="H62" s="103">
        <f t="shared" ref="H62" si="21">SUM(D62,F62)</f>
        <v>0</v>
      </c>
      <c r="I62" s="91"/>
    </row>
    <row r="63" spans="1:13" ht="34.200000000000003" x14ac:dyDescent="0.25">
      <c r="A63" s="113">
        <f>Jobseekers!A49</f>
        <v>32</v>
      </c>
      <c r="B63" s="110" t="str">
        <f>Jobseekers!B49</f>
        <v xml:space="preserve">Was the placement recorded on or after the job start date? (y, n, x, u) (placement must only be recorded once the jobseeker has started working) </v>
      </c>
      <c r="C63" s="103">
        <f>COUNTIF(Jobseekers!$E49:$BP49,"X")</f>
        <v>30</v>
      </c>
      <c r="D63" s="103">
        <f>COUNTIF(Jobseekers!E49:BP49,"N")</f>
        <v>0</v>
      </c>
      <c r="E63" s="104">
        <f>IF($H63&gt;0,$D63/$H63,0)</f>
        <v>0</v>
      </c>
      <c r="F63" s="103">
        <f>COUNTIF(Jobseekers!E49:BP49,"Y")</f>
        <v>0</v>
      </c>
      <c r="G63" s="105">
        <f>IF($H63&gt;0,$F63/$H63,0)</f>
        <v>0</v>
      </c>
      <c r="H63" s="103">
        <f t="shared" si="18"/>
        <v>0</v>
      </c>
      <c r="I63" s="91"/>
    </row>
    <row r="64" spans="1:13" x14ac:dyDescent="0.25">
      <c r="A64" s="71"/>
      <c r="B64" s="72" t="s">
        <v>37</v>
      </c>
      <c r="C64" s="73"/>
      <c r="D64" s="72"/>
      <c r="E64" s="115"/>
      <c r="F64" s="74"/>
      <c r="G64" s="116"/>
      <c r="H64" s="72"/>
      <c r="I64" s="91"/>
    </row>
    <row r="65" spans="1:9" ht="34.200000000000003" x14ac:dyDescent="0.25">
      <c r="A65" s="109">
        <f>Jobseekers!A52</f>
        <v>33</v>
      </c>
      <c r="B65" s="110" t="str">
        <f>Jobseekers!B52</f>
        <v>Was an obtained employment (code 880), or post exit obtained employment (code 882), recorded for the job seeker? (y, x) If not applicable (x), go to #40.</v>
      </c>
      <c r="C65" s="103">
        <f>COUNTIF(Jobseekers!$E52:$BP52,"X")</f>
        <v>30</v>
      </c>
      <c r="D65" s="111"/>
      <c r="E65" s="112"/>
      <c r="F65" s="112"/>
      <c r="G65" s="105">
        <f>IF($H$25&gt;0,$H65/$H$25,0)</f>
        <v>0</v>
      </c>
      <c r="H65" s="103">
        <f>COUNTIF(Jobseekers!E52:AH52,"Y")</f>
        <v>0</v>
      </c>
      <c r="I65" s="91"/>
    </row>
    <row r="66" spans="1:9" ht="22.8" x14ac:dyDescent="0.25">
      <c r="A66" s="221">
        <f>Jobseekers!A53</f>
        <v>34</v>
      </c>
      <c r="B66" s="110" t="str">
        <f>Jobseekers!B53</f>
        <v>Was the obtained employment coded correctly? (code 882 - must have exited the system) (y, n, x)</v>
      </c>
      <c r="C66" s="103"/>
      <c r="D66" s="103">
        <f>COUNTIF(Jobseekers!E53:BP53,"N")</f>
        <v>0</v>
      </c>
      <c r="E66" s="104">
        <f t="shared" ref="E66:E71" si="22">IF($H66&gt;0,$D66/$H66,0)</f>
        <v>0</v>
      </c>
      <c r="F66" s="103">
        <f>COUNTIF(Jobseekers!E53:BP53,"Y")</f>
        <v>0</v>
      </c>
      <c r="G66" s="105">
        <f t="shared" ref="G66:G71" si="23">IF($H66&gt;0,$F66/$H66,0)</f>
        <v>0</v>
      </c>
      <c r="H66" s="103">
        <f>SUM(D66,F66)</f>
        <v>0</v>
      </c>
      <c r="I66" s="91"/>
    </row>
    <row r="67" spans="1:9" x14ac:dyDescent="0.25">
      <c r="A67" s="114">
        <f>Jobseekers!A54</f>
        <v>35</v>
      </c>
      <c r="B67" s="110" t="str">
        <f>Jobseekers!B54</f>
        <v>Was the job start date recorded? (y, n, x)</v>
      </c>
      <c r="C67" s="103">
        <f>COUNTIF(Jobseekers!$E54:$BP54,"X")</f>
        <v>30</v>
      </c>
      <c r="D67" s="103">
        <f>COUNTIF(Jobseekers!E54:BP54,"N")</f>
        <v>0</v>
      </c>
      <c r="E67" s="104">
        <f t="shared" si="22"/>
        <v>0</v>
      </c>
      <c r="F67" s="103">
        <f>COUNTIF(Jobseekers!E54:BP54,"Y")</f>
        <v>0</v>
      </c>
      <c r="G67" s="105">
        <f t="shared" si="23"/>
        <v>0</v>
      </c>
      <c r="H67" s="103">
        <f>SUM(D67,F67)</f>
        <v>0</v>
      </c>
      <c r="I67" s="91"/>
    </row>
    <row r="68" spans="1:9" x14ac:dyDescent="0.25">
      <c r="A68" s="114" t="str">
        <f>Jobseekers!A55</f>
        <v>36</v>
      </c>
      <c r="B68" s="110" t="str">
        <f>Jobseekers!B55</f>
        <v>Was the employer's name recorded (y, n, x)</v>
      </c>
      <c r="C68" s="103">
        <f>COUNTIF(Jobseekers!$E55:$BP55,"X")</f>
        <v>30</v>
      </c>
      <c r="D68" s="103">
        <f>COUNTIF(Jobseekers!E55:BP55,"N")</f>
        <v>0</v>
      </c>
      <c r="E68" s="104">
        <f t="shared" si="22"/>
        <v>0</v>
      </c>
      <c r="F68" s="103">
        <f>COUNTIF(Jobseekers!E55:BP55,"Y")</f>
        <v>0</v>
      </c>
      <c r="G68" s="105">
        <f t="shared" si="23"/>
        <v>0</v>
      </c>
      <c r="H68" s="103">
        <f>SUM(D68,F68)</f>
        <v>0</v>
      </c>
      <c r="I68" s="91"/>
    </row>
    <row r="69" spans="1:9" ht="22.8" x14ac:dyDescent="0.25">
      <c r="A69" s="113" t="str">
        <f>Jobseekers!A56</f>
        <v>37</v>
      </c>
      <c r="B69" s="110" t="str">
        <f>Jobseekers!B56</f>
        <v xml:space="preserve">Was the last reportable service recorded within 180 days of the job start date? (y, n, x, u) </v>
      </c>
      <c r="C69" s="103">
        <f>COUNTIF(Jobseekers!$E56:$BP56,"X")</f>
        <v>30</v>
      </c>
      <c r="D69" s="103">
        <f>COUNTIF(Jobseekers!E56:BP56,"N")</f>
        <v>0</v>
      </c>
      <c r="E69" s="104">
        <f t="shared" si="22"/>
        <v>0</v>
      </c>
      <c r="F69" s="103">
        <f>COUNTIF(Jobseekers!E56:BP56,"Y")</f>
        <v>0</v>
      </c>
      <c r="G69" s="105">
        <f t="shared" si="23"/>
        <v>0</v>
      </c>
      <c r="H69" s="103">
        <f t="shared" ref="H69:H71" si="24">SUM(D69,F69)</f>
        <v>0</v>
      </c>
      <c r="I69" s="91"/>
    </row>
    <row r="70" spans="1:9" ht="34.200000000000003" x14ac:dyDescent="0.25">
      <c r="A70" s="114" t="str">
        <f>Jobseekers!A57</f>
        <v>38</v>
      </c>
      <c r="B70" s="110" t="str">
        <f>Jobseekers!B57</f>
        <v xml:space="preserve">Was there only one placement (obtained/post exit obtained employment code) recorded for the jobseeker for the same employer, same position, and same job start date? (y, n, x) </v>
      </c>
      <c r="C70" s="103">
        <f>COUNTIF(Jobseekers!$E57:$BP57,"X")</f>
        <v>30</v>
      </c>
      <c r="D70" s="103">
        <f>COUNTIF(Jobseekers!E57:BP57,"N")</f>
        <v>0</v>
      </c>
      <c r="E70" s="104">
        <f t="shared" si="22"/>
        <v>0</v>
      </c>
      <c r="F70" s="103">
        <f>COUNTIF(Jobseekers!E57:BP57,"Y")</f>
        <v>0</v>
      </c>
      <c r="G70" s="105">
        <f t="shared" si="23"/>
        <v>0</v>
      </c>
      <c r="H70" s="103">
        <f t="shared" ref="H70" si="25">SUM(D70,F70)</f>
        <v>0</v>
      </c>
      <c r="I70" s="91"/>
    </row>
    <row r="71" spans="1:9" ht="22.8" x14ac:dyDescent="0.25">
      <c r="A71" s="114" t="str">
        <f>Jobseekers!A58</f>
        <v>39</v>
      </c>
      <c r="B71" s="110" t="str">
        <f>Jobseekers!B58</f>
        <v xml:space="preserve">Did the job start date occur within 180 days of the date the obtained employment was recorded? (y, n, x, u) </v>
      </c>
      <c r="C71" s="103">
        <f>COUNTIF(Jobseekers!$E58:$BP58,"X")</f>
        <v>30</v>
      </c>
      <c r="D71" s="103">
        <f>COUNTIF(Jobseekers!E58:BP58,"N")</f>
        <v>0</v>
      </c>
      <c r="E71" s="104">
        <f t="shared" si="22"/>
        <v>0</v>
      </c>
      <c r="F71" s="103">
        <f>COUNTIF(Jobseekers!E58:BP58,"Y")</f>
        <v>0</v>
      </c>
      <c r="G71" s="105">
        <f t="shared" si="23"/>
        <v>0</v>
      </c>
      <c r="H71" s="103">
        <f t="shared" si="24"/>
        <v>0</v>
      </c>
      <c r="I71" s="91"/>
    </row>
    <row r="72" spans="1:9" x14ac:dyDescent="0.25">
      <c r="A72" s="71"/>
      <c r="B72" s="72" t="s">
        <v>30</v>
      </c>
      <c r="C72" s="73"/>
      <c r="D72" s="72"/>
      <c r="E72" s="115"/>
      <c r="F72" s="74"/>
      <c r="G72" s="116"/>
      <c r="H72" s="72"/>
      <c r="I72" s="91"/>
    </row>
    <row r="73" spans="1:9" ht="22.8" x14ac:dyDescent="0.25">
      <c r="A73" s="109" t="str">
        <f>Jobseekers!A61</f>
        <v>40</v>
      </c>
      <c r="B73" s="110" t="str">
        <f>Jobseekers!B61</f>
        <v>Was a Job Development contact (code 123) recorded for the job seeker? (y, x) If not applicable (x), go to #42.</v>
      </c>
      <c r="C73" s="103">
        <f>COUNTIF(Jobseekers!$E61:$BP61,"X")</f>
        <v>30</v>
      </c>
      <c r="D73" s="111"/>
      <c r="E73" s="112"/>
      <c r="F73" s="112"/>
      <c r="G73" s="105">
        <f>IF($H$25&gt;0,$H73/$H$25,0)</f>
        <v>0</v>
      </c>
      <c r="H73" s="103">
        <f>COUNTIF(Jobseekers!E61:AH61,"Y")</f>
        <v>0</v>
      </c>
      <c r="I73" s="91"/>
    </row>
    <row r="74" spans="1:9" x14ac:dyDescent="0.25">
      <c r="A74" s="114" t="str">
        <f>Jobseekers!A62</f>
        <v>41</v>
      </c>
      <c r="B74" s="110" t="str">
        <f>Jobseekers!B62</f>
        <v>Is the name of the employer identified in the case note? (y, n, x)</v>
      </c>
      <c r="C74" s="103">
        <f>COUNTIF(Jobseekers!$E62:$BP62,"X")</f>
        <v>30</v>
      </c>
      <c r="D74" s="117">
        <f>COUNTIF(Jobseekers!E62:BP62,"N")</f>
        <v>0</v>
      </c>
      <c r="E74" s="104">
        <f>IF($H74&gt;0,$D74/$H74,0)</f>
        <v>0</v>
      </c>
      <c r="F74" s="103">
        <f>COUNTIF(Jobseekers!$E62:$BP62,"Y")</f>
        <v>0</v>
      </c>
      <c r="G74" s="105">
        <f>IF($H74&gt;0,$F74/$H74,0)</f>
        <v>0</v>
      </c>
      <c r="H74" s="103">
        <f>SUM(D74,F74)</f>
        <v>0</v>
      </c>
      <c r="I74" s="91"/>
    </row>
    <row r="75" spans="1:9" x14ac:dyDescent="0.25">
      <c r="A75" s="71"/>
      <c r="B75" s="72" t="s">
        <v>29</v>
      </c>
      <c r="C75" s="73"/>
      <c r="D75" s="72"/>
      <c r="E75" s="115"/>
      <c r="F75" s="74"/>
      <c r="G75" s="116"/>
      <c r="H75" s="72"/>
      <c r="I75" s="91"/>
    </row>
    <row r="76" spans="1:9" ht="22.8" x14ac:dyDescent="0.25">
      <c r="A76" s="109" t="str">
        <f>Jobseekers!A65</f>
        <v>42</v>
      </c>
      <c r="B76" s="110" t="str">
        <f>Jobseekers!B65</f>
        <v xml:space="preserve">Was a counseling service (code 200 or 201) recorded during the review period? (y, x) If not applicable (x), go to #44. </v>
      </c>
      <c r="C76" s="103">
        <f>COUNTIF(Jobseekers!$E65:$BP65,"X")</f>
        <v>30</v>
      </c>
      <c r="D76" s="111"/>
      <c r="E76" s="112"/>
      <c r="F76" s="112"/>
      <c r="G76" s="105">
        <f>IF($H$25&gt;0,$H76/$H$25,0)</f>
        <v>0</v>
      </c>
      <c r="H76" s="103">
        <f>COUNTIF(Jobseekers!E65:AH65,"Y")</f>
        <v>0</v>
      </c>
      <c r="I76" s="91"/>
    </row>
    <row r="77" spans="1:9" ht="22.8" x14ac:dyDescent="0.25">
      <c r="A77" s="113" t="str">
        <f>Jobseekers!A66</f>
        <v>43</v>
      </c>
      <c r="B77" s="110" t="str">
        <f>Jobseekers!B66</f>
        <v xml:space="preserve">Is there an entry in the case note or a paper copy of the counseling plan? (y, n, x) </v>
      </c>
      <c r="C77" s="103">
        <f>COUNTIF(Jobseekers!$E66:$BP66,"X")</f>
        <v>30</v>
      </c>
      <c r="D77" s="117">
        <f>COUNTIF(Jobseekers!E66:BP66,"N")</f>
        <v>0</v>
      </c>
      <c r="E77" s="104">
        <f>IF($H77&gt;0,$D77/$H77,0)</f>
        <v>0</v>
      </c>
      <c r="F77" s="103">
        <f>COUNTIF(Jobseekers!E66:BP66,"Y")</f>
        <v>0</v>
      </c>
      <c r="G77" s="105">
        <f>IF($H77&gt;0,$F77/$H77,0)</f>
        <v>0</v>
      </c>
      <c r="H77" s="103">
        <f>SUM(D77,F77)</f>
        <v>0</v>
      </c>
      <c r="I77" s="91"/>
    </row>
    <row r="78" spans="1:9" ht="34.200000000000003" x14ac:dyDescent="0.25">
      <c r="A78" s="114" t="str">
        <f>Jobseekers!A67</f>
        <v>44</v>
      </c>
      <c r="B78" s="110" t="str">
        <f>Jobseekers!B67</f>
        <v>If yes to #43, does the plan indicate the purpose of the counseling as a change of careers, a choice of careers, or adjustment/adaptation to a job or personal situation? (y, n, x)</v>
      </c>
      <c r="C78" s="103">
        <f>COUNTIF(Jobseekers!$E67:$BP67,"X")</f>
        <v>30</v>
      </c>
      <c r="D78" s="117">
        <f>COUNTIF(Jobseekers!E67:BP67,"N")</f>
        <v>0</v>
      </c>
      <c r="E78" s="104">
        <f>IF($H78&gt;0,$D78/$H78,0)</f>
        <v>0</v>
      </c>
      <c r="F78" s="103">
        <f>COUNTIF(Jobseekers!E67:BP67,"Y")</f>
        <v>0</v>
      </c>
      <c r="G78" s="105">
        <f>IF($H78&gt;0,$F78/$H78,0)</f>
        <v>0</v>
      </c>
      <c r="H78" s="103">
        <f>SUM(D78,F78)</f>
        <v>0</v>
      </c>
      <c r="I78" s="91"/>
    </row>
    <row r="79" spans="1:9" x14ac:dyDescent="0.25">
      <c r="A79" s="71"/>
      <c r="B79" s="72" t="s">
        <v>40</v>
      </c>
      <c r="C79" s="73"/>
      <c r="D79" s="72"/>
      <c r="E79" s="115"/>
      <c r="F79" s="74"/>
      <c r="G79" s="116"/>
      <c r="H79" s="72"/>
      <c r="I79" s="91"/>
    </row>
    <row r="80" spans="1:9" x14ac:dyDescent="0.25">
      <c r="A80" s="109" t="str">
        <f>Jobseekers!A70</f>
        <v>45</v>
      </c>
      <c r="B80" s="110" t="str">
        <f>Jobseekers!B70</f>
        <v xml:space="preserve">Was a federal bonding service (code 124) recorded? (y, x) </v>
      </c>
      <c r="C80" s="103">
        <f>COUNTIF(Jobseekers!$E71:$BP71,"X")</f>
        <v>30</v>
      </c>
      <c r="D80" s="111"/>
      <c r="E80" s="112"/>
      <c r="F80" s="112"/>
      <c r="G80" s="105">
        <f>IF($H$25&gt;0,$H80/$H$25,0)</f>
        <v>0</v>
      </c>
      <c r="H80" s="103">
        <f>COUNTIF(Jobseekers!E70:AH70,"Y")</f>
        <v>0</v>
      </c>
      <c r="I80" s="91"/>
    </row>
    <row r="81" spans="1:12" ht="22.8" x14ac:dyDescent="0.25">
      <c r="A81" s="113" t="str">
        <f>Jobseekers!A71</f>
        <v>46</v>
      </c>
      <c r="B81" s="110" t="str">
        <f>Jobseekers!B71</f>
        <v xml:space="preserve">Was a copy of the bond certification kept on file at the career center? (y, n, x) </v>
      </c>
      <c r="C81" s="103">
        <f>COUNTIF(Jobseekers!$E72:$BP72,"X")</f>
        <v>0</v>
      </c>
      <c r="D81" s="103">
        <f>COUNTIF(Jobseekers!E71:BP71,"N")</f>
        <v>0</v>
      </c>
      <c r="E81" s="104">
        <f>IF($H81&gt;0,$D81/$H81,0)</f>
        <v>0</v>
      </c>
      <c r="F81" s="103">
        <f>COUNTIF(Jobseekers!E71:BP71,"Y")</f>
        <v>0</v>
      </c>
      <c r="G81" s="105">
        <f>IF($H81&gt;0,$F81/$H81,0)</f>
        <v>0</v>
      </c>
      <c r="H81" s="103">
        <f>SUM(D81,F81)</f>
        <v>0</v>
      </c>
      <c r="I81" s="91"/>
    </row>
    <row r="82" spans="1:12" x14ac:dyDescent="0.25">
      <c r="A82" s="91"/>
      <c r="B82" s="91"/>
      <c r="C82" s="91"/>
      <c r="D82" s="91"/>
      <c r="E82" s="91"/>
      <c r="F82" s="91"/>
      <c r="G82" s="91"/>
      <c r="H82" s="91"/>
      <c r="I82" s="91"/>
    </row>
    <row r="83" spans="1:12" ht="13.8" thickBot="1" x14ac:dyDescent="0.3">
      <c r="A83" s="91"/>
      <c r="B83" s="91"/>
      <c r="C83" s="91"/>
      <c r="D83" s="92"/>
      <c r="E83" s="91"/>
      <c r="F83" s="91"/>
      <c r="G83" s="93" t="s">
        <v>61</v>
      </c>
      <c r="H83" s="106">
        <f>COUNT('Job Orders'!E2:X2)</f>
        <v>0</v>
      </c>
      <c r="I83" s="91"/>
    </row>
    <row r="84" spans="1:12" ht="24.6" thickBot="1" x14ac:dyDescent="0.3">
      <c r="A84" s="397" t="s">
        <v>82</v>
      </c>
      <c r="B84" s="398"/>
      <c r="C84" s="95" t="s">
        <v>4</v>
      </c>
      <c r="D84" s="96" t="s">
        <v>43</v>
      </c>
      <c r="E84" s="96" t="s">
        <v>46</v>
      </c>
      <c r="F84" s="96" t="s">
        <v>42</v>
      </c>
      <c r="G84" s="96" t="s">
        <v>45</v>
      </c>
      <c r="H84" s="97" t="s">
        <v>44</v>
      </c>
      <c r="I84" s="98" t="s">
        <v>83</v>
      </c>
      <c r="J84" s="68">
        <f>COUNTIF(D97:D102,"&gt;0")+COUNTIF(D115:D118,"&gt;0")+COUNTIF(D87,"&gt;0")+COUNTIF(D111,"&gt;0")+COUNTIF(D90:D92,"&gt;0")+COUNTIF(D121,"&gt;0")+COUNTIF(D113,"&gt;0")</f>
        <v>0</v>
      </c>
      <c r="K84" s="102" t="s">
        <v>304</v>
      </c>
      <c r="L84" s="68">
        <f>COUNTIF(D107,"&gt;0")+COUNTIF(D124:D125,"&gt;0")+COUNTIF(D112,"&gt;0")+COUNTIF(D119,"&gt;0")+COUNTIF(D88:D89,"&gt;0")+COUNTIF(D95:D96,"&gt;0")+COUNTIF(D103:D104,"&gt;0")+COUNTIF(D128,"&gt;0")+COUNTIF(D110,"&gt;0")</f>
        <v>0</v>
      </c>
    </row>
    <row r="85" spans="1:12" x14ac:dyDescent="0.25">
      <c r="A85" s="125"/>
      <c r="B85" s="72" t="str">
        <f>'Job Orders'!B7</f>
        <v>Foreign Labor</v>
      </c>
      <c r="C85" s="115"/>
      <c r="D85" s="115"/>
      <c r="E85" s="115"/>
      <c r="F85" s="115"/>
      <c r="G85" s="116"/>
      <c r="H85" s="115"/>
      <c r="I85" s="130" t="s">
        <v>79</v>
      </c>
      <c r="J85" s="79" t="s">
        <v>80</v>
      </c>
      <c r="K85" s="79" t="s">
        <v>81</v>
      </c>
    </row>
    <row r="86" spans="1:12" ht="23.4" x14ac:dyDescent="0.25">
      <c r="A86" s="127">
        <f>'Job Orders'!A8</f>
        <v>1</v>
      </c>
      <c r="B86" s="89" t="str">
        <f>'Job Orders'!B8</f>
        <v>Was the job order listed as a Foreign Labor Certification job order? (PERM, H2A, H2B) If not applicable, mark (x) for #'s 2-7 and go to #8.</v>
      </c>
      <c r="C86" s="111"/>
      <c r="D86" s="111"/>
      <c r="E86" s="111"/>
      <c r="F86" s="112"/>
      <c r="G86" s="105">
        <f>IF($H$83=0,0,H86/$H$83)</f>
        <v>0</v>
      </c>
      <c r="H86" s="103">
        <f>SUM(I86:K86)</f>
        <v>0</v>
      </c>
      <c r="I86" s="131">
        <f>COUNTIF('Job Orders'!E8:X8,"PERM")</f>
        <v>0</v>
      </c>
      <c r="J86" s="66">
        <f>COUNTIF('Job Orders'!E8:X8,"H2A")</f>
        <v>0</v>
      </c>
      <c r="K86" s="66">
        <f>COUNTIF('Job Orders'!E8:X8,"H2B")</f>
        <v>0</v>
      </c>
    </row>
    <row r="87" spans="1:12" ht="23.4" x14ac:dyDescent="0.25">
      <c r="A87" s="128">
        <f>'Job Orders'!A9</f>
        <v>2</v>
      </c>
      <c r="B87" s="89" t="str">
        <f>'Job Orders'!B9</f>
        <v xml:space="preserve">If coded as PERM, was the job order posted publicly for the full 30 days? (y, n, x) </v>
      </c>
      <c r="C87" s="103">
        <f>COUNTIF('Job Orders'!E9:X9,"X")</f>
        <v>20</v>
      </c>
      <c r="D87" s="103">
        <f>COUNTIF('Job Orders'!E9:X9,"n")</f>
        <v>0</v>
      </c>
      <c r="E87" s="104">
        <f t="shared" ref="E87:E92" si="26">IF($H87&gt;0,$D87/$H87,0)</f>
        <v>0</v>
      </c>
      <c r="F87" s="103">
        <f>COUNTIF('Job Orders'!E9:X9,"y")</f>
        <v>0</v>
      </c>
      <c r="G87" s="105">
        <f t="shared" ref="G87:G92" si="27">IF($H87&gt;0,$F87/$H87,0)</f>
        <v>0</v>
      </c>
      <c r="H87" s="103">
        <f>SUM(D87,F87)</f>
        <v>0</v>
      </c>
      <c r="I87" s="91"/>
    </row>
    <row r="88" spans="1:12" ht="23.4" x14ac:dyDescent="0.25">
      <c r="A88" s="129">
        <f>'Job Orders'!A10</f>
        <v>3</v>
      </c>
      <c r="B88" s="89" t="str">
        <f>'Job Orders'!B10</f>
        <v>If coded as H-2A, were the results of the staff referral documented via case notes? (y, n, x)</v>
      </c>
      <c r="C88" s="103">
        <f>COUNTIF('Job Orders'!E10:X10,"X")</f>
        <v>20</v>
      </c>
      <c r="D88" s="103">
        <f>COUNTIF('Job Orders'!E10:X10,"n")</f>
        <v>0</v>
      </c>
      <c r="E88" s="104">
        <f t="shared" si="26"/>
        <v>0</v>
      </c>
      <c r="F88" s="103">
        <f>COUNTIF('Job Orders'!E10:X10,"y")</f>
        <v>0</v>
      </c>
      <c r="G88" s="105">
        <f t="shared" si="27"/>
        <v>0</v>
      </c>
      <c r="H88" s="103">
        <f t="shared" ref="H88:H90" si="28">SUM(D88,F88)</f>
        <v>0</v>
      </c>
      <c r="I88" s="91"/>
    </row>
    <row r="89" spans="1:12" ht="34.799999999999997" x14ac:dyDescent="0.25">
      <c r="A89" s="129">
        <f>'Job Orders'!A11</f>
        <v>4</v>
      </c>
      <c r="B89" s="89" t="str">
        <f>'Job Orders'!B11</f>
        <v>If coded as H-2A, were applicant status results verified and recorded within 10 business days of the job referral date or anticipated hire date as listed on the job order, whichever is later? (y, n, x)</v>
      </c>
      <c r="C89" s="103">
        <f>COUNTIF('Job Orders'!E11:X11,"X")</f>
        <v>20</v>
      </c>
      <c r="D89" s="103">
        <f>COUNTIF('Job Orders'!E11:X11,"n")</f>
        <v>0</v>
      </c>
      <c r="E89" s="104">
        <f t="shared" si="26"/>
        <v>0</v>
      </c>
      <c r="F89" s="103">
        <f>COUNTIF('Job Orders'!E11:X11,"y")</f>
        <v>0</v>
      </c>
      <c r="G89" s="105">
        <f t="shared" si="27"/>
        <v>0</v>
      </c>
      <c r="H89" s="103">
        <f t="shared" si="28"/>
        <v>0</v>
      </c>
      <c r="I89" s="91"/>
    </row>
    <row r="90" spans="1:12" ht="23.4" x14ac:dyDescent="0.25">
      <c r="A90" s="128" t="str">
        <f>'Job Orders'!A12</f>
        <v>5</v>
      </c>
      <c r="B90" s="89" t="str">
        <f>'Job Orders'!B12</f>
        <v xml:space="preserve">If coded as H-2B, was the job order immediately placed on hold status until further notice from DEO? (y, n, x) </v>
      </c>
      <c r="C90" s="103">
        <f>COUNTIF('Job Orders'!E13:X13,"X")</f>
        <v>20</v>
      </c>
      <c r="D90" s="103">
        <f>COUNTIF('Job Orders'!E13:X13,"n")</f>
        <v>0</v>
      </c>
      <c r="E90" s="104">
        <f t="shared" si="26"/>
        <v>0</v>
      </c>
      <c r="F90" s="103">
        <f>COUNTIF('Job Orders'!E13:X13,"y")</f>
        <v>0</v>
      </c>
      <c r="G90" s="105">
        <f t="shared" si="27"/>
        <v>0</v>
      </c>
      <c r="H90" s="103">
        <f t="shared" si="28"/>
        <v>0</v>
      </c>
      <c r="I90" s="91"/>
    </row>
    <row r="91" spans="1:12" ht="23.4" x14ac:dyDescent="0.25">
      <c r="A91" s="128" t="str">
        <f>'Job Orders'!A13</f>
        <v>6</v>
      </c>
      <c r="B91" s="89" t="str">
        <f>'Job Orders'!B13</f>
        <v>If coded as H-2B, was the job order posted until at least 21 days prior to the start date? (y, n, x)</v>
      </c>
      <c r="C91" s="103">
        <f>COUNTIF('Job Orders'!E12:X12,"X")</f>
        <v>20</v>
      </c>
      <c r="D91" s="103">
        <f>COUNTIF('Job Orders'!E12:X12,"n")</f>
        <v>0</v>
      </c>
      <c r="E91" s="104">
        <f t="shared" si="26"/>
        <v>0</v>
      </c>
      <c r="F91" s="103">
        <f>COUNTIF('Job Orders'!E12:X12,"y")</f>
        <v>0</v>
      </c>
      <c r="G91" s="105">
        <f t="shared" si="27"/>
        <v>0</v>
      </c>
      <c r="H91" s="103">
        <f t="shared" ref="H91" si="29">SUM(D91,F91)</f>
        <v>0</v>
      </c>
      <c r="I91" s="91"/>
    </row>
    <row r="92" spans="1:12" ht="34.799999999999997" x14ac:dyDescent="0.25">
      <c r="A92" s="128">
        <f>'Job Orders'!A14</f>
        <v>7</v>
      </c>
      <c r="B92" s="89" t="str">
        <f>'Job Orders'!B14</f>
        <v>If coded as H-2B, were the number of available job positions listed in Employ Florida the same number of positions found on the employer’s approved application with the Department of Labor (DOL)?</v>
      </c>
      <c r="C92" s="103">
        <f>COUNTIF('Job Orders'!E14:X14,"X")</f>
        <v>20</v>
      </c>
      <c r="D92" s="103">
        <f>COUNTIF('Job Orders'!E14:X14,"n")</f>
        <v>0</v>
      </c>
      <c r="E92" s="104">
        <f t="shared" si="26"/>
        <v>0</v>
      </c>
      <c r="F92" s="103">
        <f>COUNTIF('Job Orders'!E14:X14,"y")</f>
        <v>0</v>
      </c>
      <c r="G92" s="105">
        <f t="shared" si="27"/>
        <v>0</v>
      </c>
      <c r="H92" s="103">
        <f t="shared" ref="H92" si="30">SUM(D92,F92)</f>
        <v>0</v>
      </c>
      <c r="I92" s="91"/>
    </row>
    <row r="93" spans="1:12" x14ac:dyDescent="0.25">
      <c r="A93" s="125"/>
      <c r="B93" s="72" t="str">
        <f>'Job Orders'!B16</f>
        <v>Agricultural Job Orders</v>
      </c>
      <c r="C93" s="115"/>
      <c r="D93" s="115"/>
      <c r="E93" s="115"/>
      <c r="F93" s="115"/>
      <c r="G93" s="116"/>
      <c r="H93" s="115"/>
      <c r="I93" s="91"/>
    </row>
    <row r="94" spans="1:12" ht="23.4" x14ac:dyDescent="0.25">
      <c r="A94" s="132">
        <f>'Job Orders'!A17</f>
        <v>8</v>
      </c>
      <c r="B94" s="89" t="str">
        <f>'Job Orders'!B17</f>
        <v>Is the job order an agricultural job order? (y, x) If not applicable (x), go to #19.</v>
      </c>
      <c r="C94" s="111"/>
      <c r="D94" s="111"/>
      <c r="E94" s="111"/>
      <c r="F94" s="112"/>
      <c r="G94" s="105">
        <f>IF($H$83=0,0,H94/$H$83)</f>
        <v>0</v>
      </c>
      <c r="H94" s="103">
        <f>COUNTIF('Job Orders'!E17:X17,"y")</f>
        <v>0</v>
      </c>
      <c r="I94" s="91"/>
    </row>
    <row r="95" spans="1:12" ht="23.4" x14ac:dyDescent="0.25">
      <c r="A95" s="129">
        <f>'Job Orders'!A18</f>
        <v>9</v>
      </c>
      <c r="B95" s="89" t="str">
        <f>'Job Orders'!B18</f>
        <v>Does the job order contain specific days and hours to be worked in the job description? (y, n, x)</v>
      </c>
      <c r="C95" s="103">
        <f>COUNTIF('Job Orders'!E18:X18,"X")</f>
        <v>20</v>
      </c>
      <c r="D95" s="103">
        <f>COUNTIF('Job Orders'!E18:X18,"n")</f>
        <v>0</v>
      </c>
      <c r="E95" s="104">
        <f t="shared" ref="E95:E104" si="31">IF($H95&gt;0,$D95/$H95,0)</f>
        <v>0</v>
      </c>
      <c r="F95" s="103">
        <f>COUNTIF('Job Orders'!E18:X18,"y")</f>
        <v>0</v>
      </c>
      <c r="G95" s="105">
        <f t="shared" ref="G95:G104" si="32">IF($H95&gt;0,$F95/$H95,0)</f>
        <v>0</v>
      </c>
      <c r="H95" s="103">
        <f>SUM(D95,F95)</f>
        <v>0</v>
      </c>
      <c r="I95" s="91"/>
    </row>
    <row r="96" spans="1:12" ht="23.4" x14ac:dyDescent="0.25">
      <c r="A96" s="129">
        <f>'Job Orders'!A19</f>
        <v>10</v>
      </c>
      <c r="B96" s="89" t="str">
        <f>'Job Orders'!B19</f>
        <v>Does the job order describe the job specifically (how to do the job, equipment used, height or other measurements/units, etc.)? (y, n, x)</v>
      </c>
      <c r="C96" s="103">
        <f>COUNTIF('Job Orders'!E19:X19,"X")</f>
        <v>20</v>
      </c>
      <c r="D96" s="103">
        <f>COUNTIF('Job Orders'!E19:X19,"n")</f>
        <v>0</v>
      </c>
      <c r="E96" s="104">
        <f t="shared" si="31"/>
        <v>0</v>
      </c>
      <c r="F96" s="103">
        <f>COUNTIF('Job Orders'!E19:X19,"y")</f>
        <v>0</v>
      </c>
      <c r="G96" s="105">
        <f t="shared" si="32"/>
        <v>0</v>
      </c>
      <c r="H96" s="103">
        <f t="shared" ref="H96:H104" si="33">SUM(D96,F96)</f>
        <v>0</v>
      </c>
      <c r="I96" s="91"/>
    </row>
    <row r="97" spans="1:9" ht="23.4" x14ac:dyDescent="0.25">
      <c r="A97" s="128">
        <f>'Job Orders'!A20</f>
        <v>11</v>
      </c>
      <c r="B97" s="89" t="str">
        <f>'Job Orders'!B20</f>
        <v xml:space="preserve">Does the job order specify a wage rate? ("Depending on experience" is not acceptable) (y, n, x) </v>
      </c>
      <c r="C97" s="103">
        <f>COUNTIF('Job Orders'!E20:X20,"X")</f>
        <v>20</v>
      </c>
      <c r="D97" s="103">
        <f>COUNTIF('Job Orders'!E20:X20,"n")</f>
        <v>0</v>
      </c>
      <c r="E97" s="104">
        <f t="shared" si="31"/>
        <v>0</v>
      </c>
      <c r="F97" s="103">
        <f>COUNTIF('Job Orders'!E20:X20,"y")</f>
        <v>0</v>
      </c>
      <c r="G97" s="105">
        <f t="shared" si="32"/>
        <v>0</v>
      </c>
      <c r="H97" s="103">
        <f t="shared" si="33"/>
        <v>0</v>
      </c>
      <c r="I97" s="91"/>
    </row>
    <row r="98" spans="1:9" x14ac:dyDescent="0.25">
      <c r="A98" s="132">
        <f>'Job Orders'!A21</f>
        <v>12</v>
      </c>
      <c r="B98" s="89" t="str">
        <f>'Job Orders'!B21</f>
        <v>Is the pay by piece rate? (y, x) If not applicable (x), go to #15</v>
      </c>
      <c r="C98" s="111">
        <f>COUNTIF('Job Orders'!E21:X21,"X")</f>
        <v>20</v>
      </c>
      <c r="D98" s="111"/>
      <c r="E98" s="111"/>
      <c r="F98" s="112"/>
      <c r="G98" s="105">
        <f t="shared" si="32"/>
        <v>0</v>
      </c>
      <c r="H98" s="103">
        <f t="shared" ref="H98" si="34">SUM(D98,F98)</f>
        <v>0</v>
      </c>
      <c r="I98" s="91"/>
    </row>
    <row r="99" spans="1:9" ht="34.799999999999997" x14ac:dyDescent="0.25">
      <c r="A99" s="128">
        <f>'Job Orders'!A22</f>
        <v>13</v>
      </c>
      <c r="B99" s="89" t="str">
        <f>'Job Orders'!B22</f>
        <v>If yes to #12, does the job description include the amount to be paid, the unit of measurement, and a description of the size or capacity of the measurement? (y, n, x)</v>
      </c>
      <c r="C99" s="103">
        <f>COUNTIF('Job Orders'!E22:X22,"X")</f>
        <v>20</v>
      </c>
      <c r="D99" s="103">
        <f>COUNTIF('Job Orders'!E22:X22,"n")</f>
        <v>0</v>
      </c>
      <c r="E99" s="104">
        <f>IF($H98&gt;0,$D99/$H98,0)</f>
        <v>0</v>
      </c>
      <c r="F99" s="103">
        <f>COUNTIF('Job Orders'!E22:X22,"y")</f>
        <v>0</v>
      </c>
      <c r="G99" s="105">
        <f>IF($H98&gt;0,$F99/$H98,0)</f>
        <v>0</v>
      </c>
      <c r="H99" s="103">
        <f t="shared" si="33"/>
        <v>0</v>
      </c>
      <c r="I99" s="91"/>
    </row>
    <row r="100" spans="1:9" ht="34.799999999999997" x14ac:dyDescent="0.25">
      <c r="A100" s="128">
        <f>'Job Orders'!A23</f>
        <v>14</v>
      </c>
      <c r="B100" s="89" t="str">
        <f>'Job Orders'!B23</f>
        <v>If yes to #12, is there a statement as to whether the employer is covered by the Fair Labor Standards Act (FLSA) or guarantees minimum wage? (y, n, x)</v>
      </c>
      <c r="C100" s="103">
        <f>COUNTIF('Job Orders'!E23:X23,"X")</f>
        <v>20</v>
      </c>
      <c r="D100" s="103">
        <f>COUNTIF('Job Orders'!E23:X23,"n")</f>
        <v>0</v>
      </c>
      <c r="E100" s="104">
        <f>IF($H98&gt;0,$D100/$H98,0)</f>
        <v>0</v>
      </c>
      <c r="F100" s="103">
        <f>COUNTIF('Job Orders'!E23:X23,"y")</f>
        <v>0</v>
      </c>
      <c r="G100" s="105">
        <f>IF($H98&gt;0,$F100/$H98,0)</f>
        <v>0</v>
      </c>
      <c r="H100" s="103">
        <f t="shared" ref="H100" si="35">SUM(D100,F100)</f>
        <v>0</v>
      </c>
      <c r="I100" s="91"/>
    </row>
    <row r="101" spans="1:9" ht="34.799999999999997" x14ac:dyDescent="0.25">
      <c r="A101" s="128">
        <f>'Job Orders'!A24</f>
        <v>15</v>
      </c>
      <c r="B101" s="89" t="str">
        <f>'Job Orders'!B24</f>
        <v>If the employer is a crew leader/farm labor contractor (FLC) or FLC employee (FLCE), is the FLC/FLCE's federal and state registration number listed on the job order? (y, n, x)</v>
      </c>
      <c r="C101" s="103">
        <f>COUNTIF('Job Orders'!E24:X24,"X")</f>
        <v>20</v>
      </c>
      <c r="D101" s="103">
        <f>COUNTIF('Job Orders'!E24:X24,"n")</f>
        <v>0</v>
      </c>
      <c r="E101" s="104">
        <f t="shared" si="31"/>
        <v>0</v>
      </c>
      <c r="F101" s="103">
        <f>COUNTIF('Job Orders'!E24:X24,"y")</f>
        <v>0</v>
      </c>
      <c r="G101" s="105">
        <f t="shared" si="32"/>
        <v>0</v>
      </c>
      <c r="H101" s="103">
        <f t="shared" si="33"/>
        <v>0</v>
      </c>
      <c r="I101" s="91"/>
    </row>
    <row r="102" spans="1:9" ht="23.4" x14ac:dyDescent="0.25">
      <c r="A102" s="128">
        <f>'Job Orders'!A25</f>
        <v>16</v>
      </c>
      <c r="B102" s="89" t="str">
        <f>'Job Orders'!B25</f>
        <v>Does the job description state "Referrals within commuting distance only" if the job is not regular or permanent? (y, n, x)</v>
      </c>
      <c r="C102" s="103">
        <f>COUNTIF('Job Orders'!E25:X25,"X")</f>
        <v>20</v>
      </c>
      <c r="D102" s="103">
        <f>COUNTIF('Job Orders'!E25:X25,"n")</f>
        <v>0</v>
      </c>
      <c r="E102" s="104">
        <f t="shared" si="31"/>
        <v>0</v>
      </c>
      <c r="F102" s="103">
        <f>COUNTIF('Job Orders'!E25:X25,"y")</f>
        <v>0</v>
      </c>
      <c r="G102" s="105">
        <f t="shared" si="32"/>
        <v>0</v>
      </c>
      <c r="H102" s="103">
        <f t="shared" si="33"/>
        <v>0</v>
      </c>
      <c r="I102" s="91"/>
    </row>
    <row r="103" spans="1:9" ht="23.4" x14ac:dyDescent="0.25">
      <c r="A103" s="129">
        <f>'Job Orders'!A26</f>
        <v>17</v>
      </c>
      <c r="B103" s="89" t="str">
        <f>'Job Orders'!B26</f>
        <v>Does the job order contain both employer address and job site location(s)? (y, n, x)</v>
      </c>
      <c r="C103" s="103">
        <f>COUNTIF('Job Orders'!E26:X26,"X")</f>
        <v>20</v>
      </c>
      <c r="D103" s="103">
        <f>COUNTIF('Job Orders'!E26:X26,"n")</f>
        <v>0</v>
      </c>
      <c r="E103" s="104">
        <f t="shared" si="31"/>
        <v>0</v>
      </c>
      <c r="F103" s="103">
        <f>COUNTIF('Job Orders'!E26:X26,"y")</f>
        <v>0</v>
      </c>
      <c r="G103" s="105">
        <f t="shared" si="32"/>
        <v>0</v>
      </c>
      <c r="H103" s="103">
        <f t="shared" si="33"/>
        <v>0</v>
      </c>
      <c r="I103" s="91"/>
    </row>
    <row r="104" spans="1:9" ht="23.4" x14ac:dyDescent="0.25">
      <c r="A104" s="129">
        <f>'Job Orders'!A27</f>
        <v>18</v>
      </c>
      <c r="B104" s="89" t="str">
        <f>'Job Orders'!B27</f>
        <v>If the job type is not regular or permanent, does the job description specify an estimated number of days or months? (y, n, x)</v>
      </c>
      <c r="C104" s="103">
        <f>COUNTIF('Job Orders'!E27:X27,"X")</f>
        <v>20</v>
      </c>
      <c r="D104" s="103">
        <f>COUNTIF('Job Orders'!E27:X27,"n")</f>
        <v>0</v>
      </c>
      <c r="E104" s="104">
        <f t="shared" si="31"/>
        <v>0</v>
      </c>
      <c r="F104" s="103">
        <f>COUNTIF('Job Orders'!E27:X27,"y")</f>
        <v>0</v>
      </c>
      <c r="G104" s="105">
        <f t="shared" si="32"/>
        <v>0</v>
      </c>
      <c r="H104" s="103">
        <f t="shared" si="33"/>
        <v>0</v>
      </c>
      <c r="I104" s="91"/>
    </row>
    <row r="105" spans="1:9" x14ac:dyDescent="0.25">
      <c r="A105" s="125"/>
      <c r="B105" s="224" t="str">
        <f>'Job Orders'!B29</f>
        <v>Referrals</v>
      </c>
      <c r="C105" s="115"/>
      <c r="D105" s="115"/>
      <c r="E105" s="115"/>
      <c r="F105" s="115"/>
      <c r="G105" s="116"/>
      <c r="H105" s="115"/>
      <c r="I105" s="91"/>
    </row>
    <row r="106" spans="1:9" ht="23.4" x14ac:dyDescent="0.25">
      <c r="A106" s="121">
        <f>'Job Orders'!A30</f>
        <v>19</v>
      </c>
      <c r="B106" s="87" t="str">
        <f>'Job Orders'!B30</f>
        <v>Are staff-assisted referrals available on the job order? (y, x) If not applicable (x), go to #21.</v>
      </c>
      <c r="C106" s="122"/>
      <c r="D106" s="122"/>
      <c r="E106" s="122"/>
      <c r="F106" s="123"/>
      <c r="G106" s="101">
        <f>IF($H$83=0,0,H106/$H83)</f>
        <v>0</v>
      </c>
      <c r="H106" s="99">
        <f>COUNTIF('Job Orders'!E30:X30,"y")</f>
        <v>0</v>
      </c>
    </row>
    <row r="107" spans="1:9" ht="23.4" x14ac:dyDescent="0.25">
      <c r="A107" s="124">
        <f>'Job Orders'!A31</f>
        <v>20</v>
      </c>
      <c r="B107" s="89" t="str">
        <f>'Job Orders'!B31</f>
        <v>Did the job seeker’s qualifications match the minimum requirements on the staff-assisted job order referral? (y, n, x)</v>
      </c>
      <c r="C107" s="103">
        <f>COUNTIF('Job Orders'!E31:X31,"X")</f>
        <v>20</v>
      </c>
      <c r="D107" s="103">
        <f>COUNTIF('Job Orders'!E31:X31,"n")</f>
        <v>0</v>
      </c>
      <c r="E107" s="104">
        <f>IF($H107&gt;0,$D107/$H107,0)</f>
        <v>0</v>
      </c>
      <c r="F107" s="103">
        <f>COUNTIF('Job Orders'!E31:X31,"y")</f>
        <v>0</v>
      </c>
      <c r="G107" s="105">
        <f t="shared" ref="G107" si="36">IF($H107&gt;0,$F107/$H107,0)</f>
        <v>0</v>
      </c>
      <c r="H107" s="103">
        <f>SUM(D107,F107)</f>
        <v>0</v>
      </c>
      <c r="I107" s="91"/>
    </row>
    <row r="108" spans="1:9" x14ac:dyDescent="0.25">
      <c r="A108" s="125"/>
      <c r="B108" s="72" t="str">
        <f>'Job Orders'!B33</f>
        <v>Placements</v>
      </c>
      <c r="C108" s="115"/>
      <c r="D108" s="115"/>
      <c r="E108" s="115"/>
      <c r="F108" s="115"/>
      <c r="G108" s="116"/>
      <c r="H108" s="115"/>
      <c r="I108" s="91"/>
    </row>
    <row r="109" spans="1:9" ht="23.4" x14ac:dyDescent="0.25">
      <c r="A109" s="127">
        <f>'Job Orders'!A34</f>
        <v>21</v>
      </c>
      <c r="B109" s="89" t="str">
        <f>'Job Orders'!B34</f>
        <v>Was a placement (code 750-879) recorded for the job order? (y, x) If not applicable (x), go to #26.</v>
      </c>
      <c r="C109" s="111"/>
      <c r="D109" s="111"/>
      <c r="E109" s="111"/>
      <c r="F109" s="112"/>
      <c r="G109" s="105">
        <f>IF($H$83=0,0,H109/$H$83)</f>
        <v>0</v>
      </c>
      <c r="H109" s="103">
        <f>COUNTIF('Job Orders'!E34:X34,"y")</f>
        <v>0</v>
      </c>
      <c r="I109" s="91"/>
    </row>
    <row r="110" spans="1:9" ht="23.4" x14ac:dyDescent="0.25">
      <c r="A110" s="161">
        <f>'Job Orders'!A35</f>
        <v>22</v>
      </c>
      <c r="B110" s="89" t="str">
        <f>'Job Orders'!B35</f>
        <v xml:space="preserve">Was the placement recorded on or after the referral date (staff assisted referral – application date)? (y, n, x) </v>
      </c>
      <c r="C110" s="103">
        <f>COUNTIF('Job Orders'!E35:X35,"X")</f>
        <v>20</v>
      </c>
      <c r="D110" s="103">
        <f>COUNTIF('Job Orders'!E35:X35,"n")</f>
        <v>0</v>
      </c>
      <c r="E110" s="104">
        <f>IF($H110&gt;0,$D110/$H110,0)</f>
        <v>0</v>
      </c>
      <c r="F110" s="103">
        <f>COUNTIF('Job Orders'!E35:X35,"y")</f>
        <v>0</v>
      </c>
      <c r="G110" s="105">
        <f t="shared" ref="G110:G119" si="37">IF($H110&gt;0,$F110/$H110,0)</f>
        <v>0</v>
      </c>
      <c r="H110" s="103">
        <f>SUM(D110,F110)</f>
        <v>0</v>
      </c>
      <c r="I110" s="91"/>
    </row>
    <row r="111" spans="1:9" ht="34.799999999999997" x14ac:dyDescent="0.25">
      <c r="A111" s="128">
        <f>'Job Orders'!A36</f>
        <v>23</v>
      </c>
      <c r="B111" s="89" t="str">
        <f>'Job Orders'!B36</f>
        <v>Is there a case note on the job order or job seeker Activity History/Service Plan to verify the placement? (not applicable if closed by the employer) (y, n, x) If no (n), go to #26.</v>
      </c>
      <c r="C111" s="103">
        <f>COUNTIF('Job Orders'!E36:X36,"X")</f>
        <v>20</v>
      </c>
      <c r="D111" s="103">
        <f>COUNTIF('Job Orders'!E36:X36,"n")</f>
        <v>0</v>
      </c>
      <c r="E111" s="104">
        <f>IF($H111&gt;0,$D111/$H111,0)</f>
        <v>0</v>
      </c>
      <c r="F111" s="103">
        <f>COUNTIF('Job Orders'!E36:X36,"y")</f>
        <v>0</v>
      </c>
      <c r="G111" s="105">
        <f>IF($H111&gt;0,$F111/$H111,0)</f>
        <v>0</v>
      </c>
      <c r="H111" s="103">
        <f>SUM(D111,F111)</f>
        <v>0</v>
      </c>
      <c r="I111" s="91"/>
    </row>
    <row r="112" spans="1:9" ht="57.6" x14ac:dyDescent="0.25">
      <c r="A112" s="129">
        <f>'Job Orders'!A37</f>
        <v>24</v>
      </c>
      <c r="B112" s="89" t="str">
        <f>'Job Orders'!B37</f>
        <v>Does the case note contain the following:
• Customer’s name
• Employer’s name;
• Reliable source of verification; and
• Actual job start date? (y, n, x)</v>
      </c>
      <c r="C112" s="103">
        <f>COUNTIF('Job Orders'!E37:X37,"X")</f>
        <v>20</v>
      </c>
      <c r="D112" s="103">
        <f>COUNTIF('Job Orders'!E37:X37,"n")</f>
        <v>0</v>
      </c>
      <c r="E112" s="104">
        <f>IF($H112&gt;0,$D112/$H112,0)</f>
        <v>0</v>
      </c>
      <c r="F112" s="103">
        <f>COUNTIF('Job Orders'!E37:X37,"y")</f>
        <v>0</v>
      </c>
      <c r="G112" s="105">
        <f t="shared" ref="G112" si="38">IF($H112&gt;0,$F112/$H112,0)</f>
        <v>0</v>
      </c>
      <c r="H112" s="103">
        <f t="shared" ref="H112" si="39">SUM(D112,F112)</f>
        <v>0</v>
      </c>
      <c r="I112" s="91"/>
    </row>
    <row r="113" spans="1:10" ht="34.799999999999997" x14ac:dyDescent="0.25">
      <c r="A113" s="128" t="str">
        <f>'Job Orders'!A38</f>
        <v>25</v>
      </c>
      <c r="B113" s="89" t="str">
        <f>'Job Orders'!B38</f>
        <v>If yes to #24, Was the placement recorded on or after the job start date? (y, n, x, u) (placement must only be recorded once the jobseeker has started working)</v>
      </c>
      <c r="C113" s="103">
        <f>COUNTIF('Job Orders'!E38:X38,"X")</f>
        <v>20</v>
      </c>
      <c r="D113" s="103">
        <f>COUNTIF('Job Orders'!E38:X38,"n")</f>
        <v>0</v>
      </c>
      <c r="E113" s="104">
        <f t="shared" ref="E113" si="40">IF($H113&gt;0,$D113/$H113,0)</f>
        <v>0</v>
      </c>
      <c r="F113" s="103">
        <f>COUNTIF('Job Orders'!E38:X38,"y")</f>
        <v>0</v>
      </c>
      <c r="G113" s="105">
        <f t="shared" si="37"/>
        <v>0</v>
      </c>
      <c r="H113" s="103">
        <f t="shared" ref="H113:H119" si="41">SUM(D113,F113)</f>
        <v>0</v>
      </c>
      <c r="I113" s="91"/>
    </row>
    <row r="114" spans="1:10" x14ac:dyDescent="0.25">
      <c r="A114" s="125"/>
      <c r="B114" s="72" t="str">
        <f>'Job Orders'!B40</f>
        <v>Job Order Details</v>
      </c>
      <c r="C114" s="115"/>
      <c r="D114" s="115"/>
      <c r="E114" s="115"/>
      <c r="F114" s="115"/>
      <c r="G114" s="116"/>
      <c r="H114" s="116"/>
      <c r="I114" s="91"/>
    </row>
    <row r="115" spans="1:10" ht="23.4" x14ac:dyDescent="0.25">
      <c r="A115" s="128" t="str">
        <f>'Job Orders'!A41</f>
        <v>26</v>
      </c>
      <c r="B115" s="89" t="str">
        <f>'Job Orders'!B41</f>
        <v>Does the job order comply with the Employ Florida Terms and Conditions of Use Conduct Rules? (y, n)</v>
      </c>
      <c r="C115" s="103">
        <f>COUNTIF('Job Orders'!E41:X41,"X")</f>
        <v>20</v>
      </c>
      <c r="D115" s="103">
        <f>COUNTIF('Job Orders'!E41:X41,"n")</f>
        <v>0</v>
      </c>
      <c r="E115" s="104">
        <f>IF($H115&gt;0,$D115/$H115,0)</f>
        <v>0</v>
      </c>
      <c r="F115" s="103">
        <f>COUNTIF('Job Orders'!E41:X41,"y")</f>
        <v>0</v>
      </c>
      <c r="G115" s="105">
        <f t="shared" si="37"/>
        <v>0</v>
      </c>
      <c r="H115" s="103">
        <f t="shared" si="41"/>
        <v>0</v>
      </c>
      <c r="I115" s="91"/>
    </row>
    <row r="116" spans="1:10" ht="23.4" x14ac:dyDescent="0.25">
      <c r="A116" s="128" t="str">
        <f>'Job Orders'!A42</f>
        <v>27</v>
      </c>
      <c r="B116" s="89" t="str">
        <f>'Job Orders'!B42</f>
        <v>Does the job order comply with the Employ Florida Terms and Conditions of Use Rules for Job Posting? (y, n)</v>
      </c>
      <c r="C116" s="103">
        <f>COUNTIF('Job Orders'!E42:X42,"X")</f>
        <v>20</v>
      </c>
      <c r="D116" s="103">
        <f>COUNTIF('Job Orders'!E42:X42,"n")</f>
        <v>0</v>
      </c>
      <c r="E116" s="104">
        <f t="shared" ref="E116:E119" si="42">IF($H116&gt;0,$D116/$H116,0)</f>
        <v>0</v>
      </c>
      <c r="F116" s="103">
        <f>COUNTIF('Job Orders'!E42:X42,"y")</f>
        <v>0</v>
      </c>
      <c r="G116" s="105">
        <f t="shared" si="37"/>
        <v>0</v>
      </c>
      <c r="H116" s="103">
        <f t="shared" ref="H116" si="43">SUM(D116,F116)</f>
        <v>0</v>
      </c>
      <c r="I116" s="91"/>
      <c r="J116" s="2"/>
    </row>
    <row r="117" spans="1:10" ht="69" x14ac:dyDescent="0.25">
      <c r="A117" s="128" t="str">
        <f>'Job Orders'!A43</f>
        <v>28</v>
      </c>
      <c r="B117" s="89" t="str">
        <f>'Job Orders'!B43</f>
        <v>Does the job order comply with EEO laws regarding discriminatory language and restrictions that are not bona fide occupational qualifications? ( based on race/color, equal pay/compensation, genetic information, harassment, pregnancy, retaliation, religion, sex, sexual harassment, national origin, age, disability or marital status) (y, n)</v>
      </c>
      <c r="C117" s="103">
        <f>COUNTIF('Job Orders'!E43:X43,"X")</f>
        <v>20</v>
      </c>
      <c r="D117" s="103">
        <f>COUNTIF('Job Orders'!E43:X43,"n")</f>
        <v>0</v>
      </c>
      <c r="E117" s="104">
        <f t="shared" si="42"/>
        <v>0</v>
      </c>
      <c r="F117" s="103">
        <f>COUNTIF('Job Orders'!E43:X43,"y")</f>
        <v>0</v>
      </c>
      <c r="G117" s="105">
        <f t="shared" si="37"/>
        <v>0</v>
      </c>
      <c r="H117" s="103">
        <f t="shared" si="41"/>
        <v>0</v>
      </c>
      <c r="I117" s="91"/>
      <c r="J117" s="2"/>
    </row>
    <row r="118" spans="1:10" ht="46.2" x14ac:dyDescent="0.25">
      <c r="A118" s="128" t="str">
        <f>'Job Orders'!A44</f>
        <v>29</v>
      </c>
      <c r="B118" s="89" t="str">
        <f>'Job Orders'!B44</f>
        <v>Does the job order comply with Immigration and Nationality Act Laws? (Discrimination based on national origin or citizenship status; or document abuse - i.e. specifying particular I-9 documents to verify employment eligibility) (y, n)</v>
      </c>
      <c r="C118" s="103">
        <f>COUNTIF('Job Orders'!E44:X44,"X")</f>
        <v>20</v>
      </c>
      <c r="D118" s="103">
        <f>COUNTIF('Job Orders'!E44:X44,"n")</f>
        <v>0</v>
      </c>
      <c r="E118" s="104">
        <f t="shared" si="42"/>
        <v>0</v>
      </c>
      <c r="F118" s="103">
        <f>COUNTIF('Job Orders'!E44:X44,"y")</f>
        <v>0</v>
      </c>
      <c r="G118" s="105">
        <f t="shared" si="37"/>
        <v>0</v>
      </c>
      <c r="H118" s="103">
        <f t="shared" si="41"/>
        <v>0</v>
      </c>
      <c r="I118" s="91"/>
    </row>
    <row r="119" spans="1:10" ht="34.799999999999997" x14ac:dyDescent="0.25">
      <c r="A119" s="129" t="str">
        <f>'Job Orders'!A45</f>
        <v>30</v>
      </c>
      <c r="B119" s="89" t="str">
        <f>'Job Orders'!B45</f>
        <v xml:space="preserve">Does the O*Net code match the job order description? (y, n) Note: job orders may only list one type of position. If the employer has multiple openings for different positions, separate job orders must be created. </v>
      </c>
      <c r="C119" s="103">
        <f>COUNTIF('Job Orders'!E45:X45,"X")</f>
        <v>20</v>
      </c>
      <c r="D119" s="103">
        <f>COUNTIF('Job Orders'!E45:X45,"n")</f>
        <v>0</v>
      </c>
      <c r="E119" s="104">
        <f t="shared" si="42"/>
        <v>0</v>
      </c>
      <c r="F119" s="103">
        <f>COUNTIF('Job Orders'!E45:X45,"y")</f>
        <v>0</v>
      </c>
      <c r="G119" s="105">
        <f t="shared" si="37"/>
        <v>0</v>
      </c>
      <c r="H119" s="103">
        <f t="shared" si="41"/>
        <v>0</v>
      </c>
      <c r="I119" s="91"/>
    </row>
    <row r="120" spans="1:10" x14ac:dyDescent="0.25">
      <c r="A120" s="125"/>
      <c r="B120" s="72" t="str">
        <f>'Job Orders'!B47</f>
        <v>Wage Rate</v>
      </c>
      <c r="C120" s="115"/>
      <c r="D120" s="115"/>
      <c r="E120" s="115"/>
      <c r="F120" s="115"/>
      <c r="G120" s="116"/>
      <c r="H120" s="115"/>
      <c r="I120" s="91"/>
    </row>
    <row r="121" spans="1:10" ht="34.799999999999997" x14ac:dyDescent="0.25">
      <c r="A121" s="133" t="str">
        <f>'Job Orders'!A48</f>
        <v>31</v>
      </c>
      <c r="B121" s="89" t="str">
        <f>'Job Orders'!B48</f>
        <v>If the job order is not exempt by FLSA, is the compensation greater than or equal to the Florida Minimum Wage? (y, n, i) ($8.10/hr after Jan. 1, 2017)</v>
      </c>
      <c r="C121" s="103">
        <f>COUNTIF('Job Orders'!E48:X48,"X")</f>
        <v>20</v>
      </c>
      <c r="D121" s="103">
        <f>COUNTIF('Job Orders'!E48:X48,"n")</f>
        <v>0</v>
      </c>
      <c r="E121" s="104">
        <f t="shared" ref="E121" si="44">IF($H121&gt;0,$D121/$H121,0)</f>
        <v>0</v>
      </c>
      <c r="F121" s="103">
        <f>COUNTIF('Job Orders'!E48:X48,"y")</f>
        <v>0</v>
      </c>
      <c r="G121" s="105">
        <f t="shared" ref="G121" si="45">IF($H121&gt;0,$F121/$H121,0)</f>
        <v>0</v>
      </c>
      <c r="H121" s="103">
        <f>SUM(D121,F121)</f>
        <v>0</v>
      </c>
      <c r="I121" s="91"/>
    </row>
    <row r="122" spans="1:10" x14ac:dyDescent="0.25">
      <c r="A122" s="125"/>
      <c r="B122" s="72" t="str">
        <f>'Job Orders'!B50</f>
        <v xml:space="preserve">Job Development </v>
      </c>
      <c r="C122" s="115"/>
      <c r="D122" s="115"/>
      <c r="E122" s="115"/>
      <c r="F122" s="115"/>
      <c r="G122" s="116"/>
      <c r="H122" s="115"/>
      <c r="I122" s="91"/>
    </row>
    <row r="123" spans="1:10" ht="23.4" x14ac:dyDescent="0.25">
      <c r="A123" s="126" t="str">
        <f>'Job Orders'!A51</f>
        <v>32</v>
      </c>
      <c r="B123" s="89" t="str">
        <f>'Job Orders'!B51</f>
        <v>Was the job order written as a "job development" (JD) job order? (y, x) If not applicable (x), go to #35.</v>
      </c>
      <c r="C123" s="111"/>
      <c r="D123" s="111"/>
      <c r="E123" s="111"/>
      <c r="F123" s="112"/>
      <c r="G123" s="105">
        <f>IF($H$83=0,0,H123/$H$83)</f>
        <v>0</v>
      </c>
      <c r="H123" s="103">
        <f>COUNTIF('Job Orders'!E51:X51,"y")</f>
        <v>0</v>
      </c>
      <c r="I123" s="91"/>
    </row>
    <row r="124" spans="1:10" ht="34.799999999999997" x14ac:dyDescent="0.25">
      <c r="A124" s="124" t="str">
        <f>'Job Orders'!A52</f>
        <v>33</v>
      </c>
      <c r="B124" s="89" t="str">
        <f>'Job Orders'!B52</f>
        <v>Was a job development contact (code 123) to the specific employer recorded on the job seeker’s Activity History/Service Plan prior to the referral and placement? (y, n, x)</v>
      </c>
      <c r="C124" s="103">
        <f>COUNTIF('Job Orders'!E52:X52,"X")</f>
        <v>20</v>
      </c>
      <c r="D124" s="103">
        <f>COUNTIF('Job Orders'!E52:X52,"n")</f>
        <v>0</v>
      </c>
      <c r="E124" s="104">
        <f>IF($H124&gt;0,$D124/$H124,0)</f>
        <v>0</v>
      </c>
      <c r="F124" s="103">
        <f>COUNTIF('Job Orders'!E52:X52,"y")</f>
        <v>0</v>
      </c>
      <c r="G124" s="105">
        <f>IF($H124&gt;0,$F124/$H124,0)</f>
        <v>0</v>
      </c>
      <c r="H124" s="103">
        <f>SUM(D124,F124)</f>
        <v>0</v>
      </c>
      <c r="I124" s="91"/>
    </row>
    <row r="125" spans="1:10" ht="34.799999999999997" x14ac:dyDescent="0.25">
      <c r="A125" s="124" t="str">
        <f>'Job Orders'!A53</f>
        <v>34</v>
      </c>
      <c r="B125" s="89" t="str">
        <f>'Job Orders'!B53</f>
        <v>Was the job development job order created because there was not an existing job order with the same employer for a comparable position available at that time? (y, n, x, u)</v>
      </c>
      <c r="C125" s="103">
        <f>COUNTIF('Job Orders'!E53:X53,"X")</f>
        <v>20</v>
      </c>
      <c r="D125" s="103">
        <f>COUNTIF('Job Orders'!E53:X53,"n")</f>
        <v>0</v>
      </c>
      <c r="E125" s="104">
        <f>IF($H125&gt;0,$D125/$H125,0)</f>
        <v>0</v>
      </c>
      <c r="F125" s="103">
        <f>COUNTIF('Job Orders'!E53:X53,"y")</f>
        <v>0</v>
      </c>
      <c r="G125" s="105">
        <f>IF($H125&gt;0,$F125/$H125,0)</f>
        <v>0</v>
      </c>
      <c r="H125" s="103">
        <f>SUM(D125,F125)</f>
        <v>0</v>
      </c>
      <c r="I125" s="91"/>
    </row>
    <row r="126" spans="1:10" x14ac:dyDescent="0.25">
      <c r="A126" s="125"/>
      <c r="B126" s="72" t="str">
        <f>'Job Orders'!B55</f>
        <v>Private Employment Agency</v>
      </c>
      <c r="C126" s="115"/>
      <c r="D126" s="115"/>
      <c r="E126" s="115"/>
      <c r="F126" s="115"/>
      <c r="G126" s="116"/>
      <c r="H126" s="115"/>
      <c r="I126" s="91"/>
    </row>
    <row r="127" spans="1:10" x14ac:dyDescent="0.25">
      <c r="A127" s="127" t="str">
        <f>'Job Orders'!A56</f>
        <v>35</v>
      </c>
      <c r="B127" s="89" t="str">
        <f>'Job Orders'!B56</f>
        <v xml:space="preserve">Is the job order from a private employment agency? (y, x) </v>
      </c>
      <c r="C127" s="111"/>
      <c r="D127" s="111"/>
      <c r="E127" s="111"/>
      <c r="F127" s="112"/>
      <c r="G127" s="105">
        <f>IF($H$83=0,0,H127/$H$83)</f>
        <v>0</v>
      </c>
      <c r="H127" s="103">
        <f>COUNTIF('Job Orders'!E56:X56,"y")</f>
        <v>0</v>
      </c>
      <c r="I127" s="91"/>
    </row>
    <row r="128" spans="1:10" ht="23.4" x14ac:dyDescent="0.25">
      <c r="A128" s="129" t="str">
        <f>'Job Orders'!A57</f>
        <v>36</v>
      </c>
      <c r="B128" s="89" t="str">
        <f>'Job Orders'!B57</f>
        <v xml:space="preserve">Does the job order’s job description contain the phrase "Position offered by no fee agency"? (y, n, x) </v>
      </c>
      <c r="C128" s="103">
        <f>COUNTIF('Job Orders'!E57:X57,"X")</f>
        <v>20</v>
      </c>
      <c r="D128" s="103">
        <f>COUNTIF('Job Orders'!E57:X57,"n")</f>
        <v>0</v>
      </c>
      <c r="E128" s="104">
        <f t="shared" ref="E128" si="46">IF($H128&gt;0,$D128/$H128,0)</f>
        <v>0</v>
      </c>
      <c r="F128" s="103">
        <f>COUNTIF('Job Orders'!E57:X57,"y")</f>
        <v>0</v>
      </c>
      <c r="G128" s="105">
        <f t="shared" ref="G128" si="47">IF($H128&gt;0,$F128/$H128,0)</f>
        <v>0</v>
      </c>
      <c r="H128" s="103">
        <f>SUM(D128,F128)</f>
        <v>0</v>
      </c>
      <c r="I128" s="91"/>
    </row>
    <row r="129" spans="1:11" ht="13.8" thickBot="1" x14ac:dyDescent="0.3">
      <c r="A129" s="91"/>
      <c r="B129" s="91"/>
      <c r="C129" s="91"/>
      <c r="D129" s="91"/>
      <c r="E129" s="91"/>
      <c r="F129" s="91"/>
      <c r="G129" s="91"/>
      <c r="H129" s="91"/>
      <c r="I129" s="91"/>
    </row>
    <row r="130" spans="1:11" ht="18.75" customHeight="1" thickBot="1" x14ac:dyDescent="0.3">
      <c r="A130" s="397" t="s">
        <v>84</v>
      </c>
      <c r="B130" s="398"/>
      <c r="C130" s="135" t="s">
        <v>4</v>
      </c>
      <c r="D130" s="293" t="s">
        <v>258</v>
      </c>
      <c r="E130" s="102" t="s">
        <v>83</v>
      </c>
      <c r="F130" s="102"/>
      <c r="G130" s="102" t="s">
        <v>304</v>
      </c>
      <c r="I130" s="91"/>
    </row>
    <row r="131" spans="1:11" ht="24" customHeight="1" thickBot="1" x14ac:dyDescent="0.3">
      <c r="A131" s="287" t="str">
        <f>'Mgmt. Process'!A5</f>
        <v>1</v>
      </c>
      <c r="B131" s="87" t="str">
        <f>'Mgmt. Process'!B5</f>
        <v>Did the LWDB work their "Referrals Pending Review" list? (y, n)</v>
      </c>
      <c r="C131" s="87" t="str">
        <f>'Mgmt. Process'!D5</f>
        <v>Employ Florida "Manage Labor Exchange"</v>
      </c>
      <c r="D131" s="137">
        <f>'Mgmt. Process'!E5</f>
        <v>0</v>
      </c>
      <c r="E131" s="138"/>
      <c r="F131" s="139">
        <f>COUNTIF(D133:D137,"n")</f>
        <v>0</v>
      </c>
      <c r="G131" s="139">
        <f>COUNTIF(D131:D131,"n")</f>
        <v>0</v>
      </c>
      <c r="H131" s="91"/>
    </row>
    <row r="132" spans="1:11" ht="36" customHeight="1" x14ac:dyDescent="0.25">
      <c r="A132" s="136" t="str">
        <f>'Mgmt. Process'!A6</f>
        <v>2</v>
      </c>
      <c r="B132" s="87" t="str">
        <f>'Mgmt. Process'!B6</f>
        <v>Is there a Farmworker Career Development Program (FCDP) service provider located in the LWDB’s jurisdiction? (y, x)  If not applicable (x), go to #5.</v>
      </c>
      <c r="C132" s="87" t="str">
        <f>'Mgmt. Process'!D6</f>
        <v xml:space="preserve">http://data.fldoe.org/workforce/contacts/default.cfm?action=showList&amp;ListID=62 </v>
      </c>
      <c r="D132" s="89">
        <f>'Mgmt. Process'!E6</f>
        <v>0</v>
      </c>
      <c r="E132" s="91"/>
      <c r="F132" s="91"/>
      <c r="G132" s="91"/>
      <c r="H132" s="91"/>
      <c r="I132" s="91"/>
    </row>
    <row r="133" spans="1:11" ht="29.25" customHeight="1" x14ac:dyDescent="0.25">
      <c r="A133" s="259" t="str">
        <f>'Mgmt. Process'!A7</f>
        <v>3</v>
      </c>
      <c r="B133" s="87" t="str">
        <f>'Mgmt. Process'!B7</f>
        <v>Does the LWDB have an established partnership with the FCDP service provider? (y, n)</v>
      </c>
      <c r="C133" s="87">
        <f>'Mgmt. Process'!D7</f>
        <v>0</v>
      </c>
      <c r="D133" s="89" t="str">
        <f>'Mgmt. Process'!E7</f>
        <v/>
      </c>
      <c r="E133" s="91"/>
      <c r="F133" s="91"/>
      <c r="G133" s="91"/>
      <c r="H133" s="91"/>
      <c r="I133" s="91"/>
    </row>
    <row r="134" spans="1:11" ht="57.75" customHeight="1" x14ac:dyDescent="0.25">
      <c r="A134" s="259" t="str">
        <f>'Mgmt. Process'!A8</f>
        <v>4</v>
      </c>
      <c r="B134" s="87" t="str">
        <f>'Mgmt. Process'!B8</f>
        <v>Did all of the non-significant offices/career centers meet all five of the MSFW Equity Ratio Indicators during the review period? (y, n, x)  If no, please note the career centers, number and indicator(s) not met. Note: For significant office(s)/career center(s), please refer to the MSFW significant office tool.</v>
      </c>
      <c r="C134" s="87" t="str">
        <f>'Mgmt. Process'!D8</f>
        <v>Employ Florida Federal Reports; Indicators of Compliance (MIC) Report</v>
      </c>
      <c r="D134" s="89" t="str">
        <f>'Mgmt. Process'!E8</f>
        <v/>
      </c>
      <c r="E134" s="91"/>
      <c r="F134" s="91"/>
      <c r="G134" s="91"/>
      <c r="H134" s="91"/>
      <c r="I134" s="91"/>
    </row>
    <row r="135" spans="1:11" ht="87.75" customHeight="1" x14ac:dyDescent="0.25">
      <c r="A135" s="259" t="str">
        <f>'Mgmt. Process'!A9</f>
        <v>5</v>
      </c>
      <c r="B135" s="87" t="str">
        <f>'Mgmt. Process'!B9</f>
        <v xml:space="preserve">Did all of the non-significant offices/career centers meet the required number of MSFW Minimum Service Level Indicators during the review period (one indicator for non-significant career centers and two or more for significant centers)? (y, n, x)  If no, please note the career centers, number and indicator(s) not met. Note: For significant office(s)/career center(s), please refer to the MSFW significant office tool. </v>
      </c>
      <c r="C135" s="87" t="str">
        <f>'Mgmt. Process'!D9</f>
        <v>Employ Florida Federal Reports; Indicators of Compliance (MIC) Report</v>
      </c>
      <c r="D135" s="89" t="str">
        <f>'Mgmt. Process'!E9</f>
        <v/>
      </c>
      <c r="E135" s="91"/>
      <c r="F135" s="91"/>
      <c r="G135" s="91"/>
      <c r="H135" s="91"/>
      <c r="I135" s="91"/>
    </row>
    <row r="136" spans="1:11" x14ac:dyDescent="0.25">
      <c r="A136" s="125"/>
      <c r="B136" s="61" t="str">
        <f>'Mgmt. Process'!B10</f>
        <v>Soft Exit</v>
      </c>
      <c r="C136" s="142"/>
      <c r="D136" s="142"/>
      <c r="E136" s="91"/>
      <c r="F136" s="91"/>
      <c r="G136" s="91"/>
      <c r="H136" s="91"/>
      <c r="I136" s="91"/>
    </row>
    <row r="137" spans="1:11" ht="23.4" x14ac:dyDescent="0.25">
      <c r="A137" s="143" t="str">
        <f>'Mgmt. Process'!A11</f>
        <v>6</v>
      </c>
      <c r="B137" s="87" t="str">
        <f>'Mgmt. Process'!B11</f>
        <v>Were participants allowed to exit in Employ Florida if no further services were scheduled? (y, n)</v>
      </c>
      <c r="C137" s="91"/>
      <c r="D137" s="89" t="str">
        <f>'Mgmt. Process'!E11</f>
        <v/>
      </c>
      <c r="E137" s="91"/>
      <c r="F137" s="91"/>
      <c r="G137" s="91"/>
      <c r="H137" s="91"/>
      <c r="I137" s="91"/>
    </row>
    <row r="138" spans="1:11" ht="13.8" thickBot="1" x14ac:dyDescent="0.3">
      <c r="A138" s="91"/>
      <c r="B138" s="91"/>
      <c r="C138" s="91"/>
      <c r="D138" s="92"/>
      <c r="E138" s="91"/>
      <c r="F138" s="91"/>
      <c r="G138" s="93" t="s">
        <v>61</v>
      </c>
      <c r="H138" s="106">
        <f>COUNT(PREP!E1:N1)</f>
        <v>0</v>
      </c>
      <c r="I138" s="91"/>
    </row>
    <row r="139" spans="1:11" ht="24.6" thickBot="1" x14ac:dyDescent="0.3">
      <c r="A139" s="404" t="s">
        <v>39</v>
      </c>
      <c r="B139" s="405"/>
      <c r="C139" s="134" t="s">
        <v>4</v>
      </c>
      <c r="D139" s="96" t="s">
        <v>43</v>
      </c>
      <c r="E139" s="96" t="s">
        <v>46</v>
      </c>
      <c r="F139" s="96" t="s">
        <v>42</v>
      </c>
      <c r="G139" s="96" t="s">
        <v>45</v>
      </c>
      <c r="H139" s="97" t="s">
        <v>44</v>
      </c>
      <c r="I139" s="91"/>
      <c r="J139" s="402" t="s">
        <v>83</v>
      </c>
      <c r="K139" s="403"/>
    </row>
    <row r="140" spans="1:11" ht="24" thickBot="1" x14ac:dyDescent="0.3">
      <c r="A140" s="128">
        <f>PREP!A8</f>
        <v>1</v>
      </c>
      <c r="B140" s="89" t="str">
        <f>PREP!B8</f>
        <v xml:space="preserve">Was an orientation (code 098 or 101) recorded for the participant? (y, n) </v>
      </c>
      <c r="C140" s="91"/>
      <c r="D140" s="103">
        <f>COUNTIF(PREP!E8:N8,"n")</f>
        <v>0</v>
      </c>
      <c r="E140" s="104">
        <f>IF($H140&gt;0,$D140/$H140,0)</f>
        <v>0</v>
      </c>
      <c r="F140" s="103">
        <f>COUNTIF(PREP!E8:N8,"y")</f>
        <v>0</v>
      </c>
      <c r="G140" s="105">
        <f>IF($H140&gt;0,$F140/$H140,0)</f>
        <v>0</v>
      </c>
      <c r="H140" s="103">
        <f>SUM(D140,F140)</f>
        <v>0</v>
      </c>
      <c r="I140" s="91"/>
      <c r="J140" s="138"/>
      <c r="K140" s="139">
        <f>COUNTIF(D140:D142,"&gt;0")</f>
        <v>0</v>
      </c>
    </row>
    <row r="141" spans="1:11" ht="23.4" x14ac:dyDescent="0.25">
      <c r="A141" s="128">
        <f>PREP!A9</f>
        <v>2</v>
      </c>
      <c r="B141" s="87" t="str">
        <f>PREP!B9</f>
        <v xml:space="preserve">Was an initial assessment service (code 102) recorded for the participant? (y, n) </v>
      </c>
      <c r="C141" s="91"/>
      <c r="D141" s="103">
        <f>COUNTIF(PREP!E9:N9,"n")</f>
        <v>0</v>
      </c>
      <c r="E141" s="104">
        <f t="shared" ref="E141:E143" si="48">IF($H141&gt;0,$D141/$H141,0)</f>
        <v>0</v>
      </c>
      <c r="F141" s="103">
        <f>COUNTIF(PREP!E9:N9,"y")</f>
        <v>0</v>
      </c>
      <c r="G141" s="105">
        <f t="shared" ref="G141:G143" si="49">IF($H141&gt;0,$F141/$H141,0)</f>
        <v>0</v>
      </c>
      <c r="H141" s="103">
        <f t="shared" ref="H141:H142" si="50">SUM(D141,F141)</f>
        <v>0</v>
      </c>
      <c r="I141" s="91"/>
      <c r="J141" s="140" t="s">
        <v>304</v>
      </c>
      <c r="K141" s="141"/>
    </row>
    <row r="142" spans="1:11" ht="24" thickBot="1" x14ac:dyDescent="0.3">
      <c r="A142" s="128">
        <f>PREP!A10</f>
        <v>3</v>
      </c>
      <c r="B142" s="87" t="str">
        <f>PREP!B10</f>
        <v xml:space="preserve">Was the assessment documented in a case note or in a paper copy?  (y, n)   </v>
      </c>
      <c r="C142" s="91"/>
      <c r="D142" s="103">
        <f>COUNTIF(PREP!E10:N10,"n")</f>
        <v>0</v>
      </c>
      <c r="E142" s="104">
        <f t="shared" si="48"/>
        <v>0</v>
      </c>
      <c r="F142" s="103">
        <f>COUNTIF(PREP!E10:N10,"y")</f>
        <v>0</v>
      </c>
      <c r="G142" s="105">
        <f t="shared" si="49"/>
        <v>0</v>
      </c>
      <c r="H142" s="103">
        <f t="shared" si="50"/>
        <v>0</v>
      </c>
      <c r="I142" s="91"/>
      <c r="J142" s="138"/>
      <c r="K142" s="139">
        <f>COUNTIF(D143,"&gt;0")</f>
        <v>0</v>
      </c>
    </row>
    <row r="143" spans="1:11" ht="46.2" x14ac:dyDescent="0.25">
      <c r="A143" s="129" t="str">
        <f>PREP!A11</f>
        <v>4</v>
      </c>
      <c r="B143" s="87" t="str">
        <f>PREP!B11</f>
        <v xml:space="preserve">If yes to #3,  do the assessment results evaluate/summarize the employment history, education, interests and skills that result in the identification of employment goals, barriers to employment and services needed to obtain goals? (y, n, x) </v>
      </c>
      <c r="C143" s="91"/>
      <c r="D143" s="103">
        <f>COUNTIF(PREP!E11:N11,"n")</f>
        <v>0</v>
      </c>
      <c r="E143" s="104">
        <f t="shared" si="48"/>
        <v>0</v>
      </c>
      <c r="F143" s="103">
        <f>COUNTIF(PREP!E11:N11,"y")</f>
        <v>0</v>
      </c>
      <c r="G143" s="105">
        <f t="shared" si="49"/>
        <v>0</v>
      </c>
      <c r="H143" s="103">
        <f t="shared" ref="H143" si="51">SUM(D143,F143)</f>
        <v>0</v>
      </c>
      <c r="I143" s="91"/>
      <c r="J143" s="184"/>
      <c r="K143" s="288"/>
    </row>
    <row r="144" spans="1:11" ht="13.8" thickBot="1" x14ac:dyDescent="0.3">
      <c r="A144" s="91"/>
      <c r="B144" s="91"/>
      <c r="C144" s="91"/>
      <c r="D144" s="91"/>
      <c r="E144" s="91"/>
      <c r="F144" s="91"/>
      <c r="G144" s="91"/>
      <c r="H144" s="91"/>
      <c r="I144" s="91"/>
    </row>
    <row r="145" spans="1:9" ht="18.75" customHeight="1" thickBot="1" x14ac:dyDescent="0.3">
      <c r="A145" s="397" t="s">
        <v>306</v>
      </c>
      <c r="B145" s="398"/>
      <c r="C145" s="135" t="s">
        <v>4</v>
      </c>
      <c r="D145" s="293" t="s">
        <v>258</v>
      </c>
      <c r="E145" s="102" t="s">
        <v>83</v>
      </c>
      <c r="F145" s="102"/>
      <c r="G145" s="102" t="s">
        <v>304</v>
      </c>
      <c r="H145" s="91"/>
      <c r="I145" s="91"/>
    </row>
    <row r="146" spans="1:9" ht="103.8" thickBot="1" x14ac:dyDescent="0.3">
      <c r="A146" s="309">
        <v>1</v>
      </c>
      <c r="B146" s="310" t="s">
        <v>314</v>
      </c>
      <c r="C146" s="87">
        <v>0</v>
      </c>
      <c r="D146" s="295">
        <f>Credentialing!E5</f>
        <v>0</v>
      </c>
      <c r="E146" s="296"/>
      <c r="F146" s="139">
        <f>COUNTIF(D149:D151,"n")</f>
        <v>0</v>
      </c>
      <c r="G146" s="139">
        <f>COUNTIF(D146:D147,"n")</f>
        <v>0</v>
      </c>
      <c r="H146" s="91"/>
      <c r="I146" s="91"/>
    </row>
    <row r="147" spans="1:9" ht="91.8" x14ac:dyDescent="0.25">
      <c r="A147" s="309">
        <v>2</v>
      </c>
      <c r="B147" s="310" t="s">
        <v>313</v>
      </c>
      <c r="C147" s="87">
        <v>0</v>
      </c>
      <c r="D147" s="297">
        <f>Credentialing!E7</f>
        <v>0</v>
      </c>
      <c r="E147" s="91"/>
      <c r="F147" s="91"/>
      <c r="G147" s="91"/>
      <c r="H147" s="91"/>
      <c r="I147" s="91"/>
    </row>
    <row r="148" spans="1:9" x14ac:dyDescent="0.25">
      <c r="A148" s="91"/>
      <c r="B148" s="91"/>
      <c r="C148" s="91"/>
      <c r="D148" s="91"/>
      <c r="E148" s="91"/>
      <c r="F148" s="91"/>
      <c r="G148" s="91"/>
      <c r="H148" s="91"/>
      <c r="I148" s="91"/>
    </row>
    <row r="149" spans="1:9" x14ac:dyDescent="0.25">
      <c r="A149" s="91"/>
      <c r="B149" s="91"/>
      <c r="C149" s="91"/>
      <c r="D149" s="91"/>
      <c r="E149" s="91"/>
      <c r="F149" s="91"/>
      <c r="G149" s="91"/>
      <c r="H149" s="91"/>
      <c r="I149" s="91"/>
    </row>
    <row r="150" spans="1:9" x14ac:dyDescent="0.25">
      <c r="A150" s="91"/>
      <c r="B150" s="91"/>
      <c r="C150" s="91"/>
      <c r="D150" s="91"/>
      <c r="E150" s="91"/>
      <c r="F150" s="91"/>
      <c r="G150" s="91"/>
      <c r="H150" s="91"/>
      <c r="I150" s="91"/>
    </row>
    <row r="151" spans="1:9" x14ac:dyDescent="0.25">
      <c r="A151" s="91"/>
      <c r="B151" s="91"/>
      <c r="C151" s="91"/>
      <c r="D151" s="91"/>
      <c r="E151" s="91"/>
      <c r="F151" s="91"/>
      <c r="G151" s="91"/>
      <c r="H151" s="91"/>
      <c r="I151" s="91"/>
    </row>
    <row r="152" spans="1:9" x14ac:dyDescent="0.25">
      <c r="A152" s="91"/>
      <c r="B152" s="91"/>
      <c r="C152" s="91"/>
      <c r="D152" s="91"/>
      <c r="E152" s="91"/>
      <c r="F152" s="91"/>
      <c r="G152" s="91"/>
      <c r="H152" s="91"/>
      <c r="I152" s="91"/>
    </row>
    <row r="153" spans="1:9" x14ac:dyDescent="0.25">
      <c r="A153" s="91"/>
      <c r="B153" s="91"/>
      <c r="C153" s="91"/>
      <c r="D153" s="91"/>
      <c r="E153" s="91"/>
      <c r="F153" s="91"/>
      <c r="G153" s="91"/>
      <c r="H153" s="91"/>
      <c r="I153" s="91"/>
    </row>
    <row r="154" spans="1:9" x14ac:dyDescent="0.25">
      <c r="A154" s="91"/>
      <c r="B154" s="91"/>
      <c r="C154" s="91"/>
      <c r="D154" s="91"/>
      <c r="E154" s="91"/>
      <c r="F154" s="91"/>
      <c r="G154" s="91"/>
      <c r="H154" s="91"/>
      <c r="I154" s="91"/>
    </row>
    <row r="155" spans="1:9" x14ac:dyDescent="0.25">
      <c r="A155" s="91"/>
      <c r="B155" s="91"/>
      <c r="C155" s="91"/>
      <c r="D155" s="91"/>
      <c r="E155" s="91"/>
      <c r="F155" s="91"/>
      <c r="G155" s="91"/>
      <c r="H155" s="91"/>
      <c r="I155" s="91"/>
    </row>
    <row r="156" spans="1:9" x14ac:dyDescent="0.25">
      <c r="A156" s="91"/>
      <c r="B156" s="91"/>
      <c r="C156" s="91"/>
      <c r="D156" s="91"/>
      <c r="E156" s="91"/>
      <c r="F156" s="91"/>
      <c r="G156" s="91"/>
      <c r="H156" s="91"/>
      <c r="I156" s="91"/>
    </row>
    <row r="157" spans="1:9" x14ac:dyDescent="0.25">
      <c r="A157" s="91"/>
      <c r="B157" s="91"/>
      <c r="C157" s="91"/>
      <c r="D157" s="91"/>
      <c r="E157" s="91"/>
      <c r="F157" s="91"/>
      <c r="G157" s="91"/>
      <c r="H157" s="91"/>
      <c r="I157" s="91"/>
    </row>
    <row r="158" spans="1:9" x14ac:dyDescent="0.25">
      <c r="A158" s="91"/>
      <c r="B158" s="91"/>
      <c r="C158" s="91"/>
      <c r="D158" s="91"/>
      <c r="E158" s="91"/>
      <c r="F158" s="91"/>
      <c r="G158" s="91"/>
      <c r="H158" s="91"/>
      <c r="I158" s="91"/>
    </row>
    <row r="159" spans="1:9" x14ac:dyDescent="0.25">
      <c r="A159" s="91"/>
      <c r="B159" s="91"/>
      <c r="C159" s="91"/>
      <c r="D159" s="91"/>
      <c r="E159" s="91"/>
      <c r="F159" s="91"/>
      <c r="G159" s="91"/>
      <c r="H159" s="91"/>
      <c r="I159" s="91"/>
    </row>
    <row r="160" spans="1:9" x14ac:dyDescent="0.25">
      <c r="A160" s="91"/>
      <c r="B160" s="91"/>
      <c r="C160" s="91"/>
      <c r="D160" s="91"/>
      <c r="E160" s="91"/>
      <c r="F160" s="91"/>
      <c r="G160" s="91"/>
      <c r="H160" s="91"/>
      <c r="I160" s="91"/>
    </row>
    <row r="161" spans="1:9" x14ac:dyDescent="0.25">
      <c r="A161" s="91"/>
      <c r="B161" s="91"/>
      <c r="C161" s="91"/>
      <c r="D161" s="91"/>
      <c r="E161" s="91"/>
      <c r="F161" s="91"/>
      <c r="G161" s="91"/>
      <c r="H161" s="91"/>
      <c r="I161" s="91"/>
    </row>
  </sheetData>
  <sheetProtection algorithmName="SHA-512" hashValue="AU6CuyqrII7wMaNugtG6YdrDdMDt4g2AWcaPaxEshrmGGMSDOneqxDEs5WoNYHwmRAcq+UAo3lHeR9aub0hYAA==" saltValue="I2X3CsPsqskNYFpKR0mcKw==" spinCount="100000" sheet="1" objects="1" scenarios="1"/>
  <mergeCells count="8">
    <mergeCell ref="A145:B145"/>
    <mergeCell ref="A1:J1"/>
    <mergeCell ref="J139:K139"/>
    <mergeCell ref="A26:B26"/>
    <mergeCell ref="A4:B4"/>
    <mergeCell ref="A84:B84"/>
    <mergeCell ref="A130:B130"/>
    <mergeCell ref="A139:B139"/>
  </mergeCells>
  <pageMargins left="0.7" right="0.7" top="0.75" bottom="0.75" header="0.3" footer="0.3"/>
  <pageSetup scale="95" fitToHeight="0" orientation="portrait" r:id="rId1"/>
  <headerFooter>
    <oddHeader>&amp;CWagner-Peyser Program Review Tool
Job Seeker Totals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N65"/>
  <sheetViews>
    <sheetView showGridLines="0" zoomScaleNormal="100" workbookViewId="0">
      <selection activeCell="E6" sqref="E6"/>
    </sheetView>
  </sheetViews>
  <sheetFormatPr defaultColWidth="9.21875" defaultRowHeight="13.2" x14ac:dyDescent="0.25"/>
  <cols>
    <col min="1" max="1" width="6.5546875" style="19" customWidth="1"/>
    <col min="2" max="2" width="53.44140625" style="5" customWidth="1"/>
    <col min="3" max="3" width="25" style="3" customWidth="1"/>
    <col min="4" max="4" width="21.21875" style="2" customWidth="1"/>
    <col min="5" max="5" width="9.21875" style="35" customWidth="1"/>
    <col min="6" max="6" width="40.44140625" style="38" customWidth="1"/>
    <col min="7" max="7" width="39.77734375" style="11" customWidth="1"/>
    <col min="8" max="8" width="39.21875" style="11" customWidth="1"/>
    <col min="9" max="39" width="9.21875" style="11"/>
    <col min="40" max="16384" width="9.21875" style="2"/>
  </cols>
  <sheetData>
    <row r="1" spans="1:40" ht="12.75" customHeight="1" x14ac:dyDescent="0.25">
      <c r="A1" s="376" t="s">
        <v>399</v>
      </c>
      <c r="B1" s="376"/>
      <c r="C1" s="376"/>
      <c r="D1" s="376"/>
      <c r="E1" s="406"/>
      <c r="F1" s="430" t="s">
        <v>225</v>
      </c>
      <c r="G1" s="431" t="s">
        <v>57</v>
      </c>
      <c r="H1" s="46"/>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40" s="3" customFormat="1" x14ac:dyDescent="0.25">
      <c r="A2" s="376"/>
      <c r="B2" s="376"/>
      <c r="C2" s="376"/>
      <c r="D2" s="376"/>
      <c r="E2" s="406"/>
      <c r="F2" s="432" t="s">
        <v>3</v>
      </c>
      <c r="G2" s="431" t="s">
        <v>57</v>
      </c>
      <c r="H2" s="43"/>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1"/>
    </row>
    <row r="3" spans="1:40" s="3" customFormat="1" x14ac:dyDescent="0.25">
      <c r="A3" s="407"/>
      <c r="B3" s="407"/>
      <c r="C3" s="407"/>
      <c r="D3" s="407"/>
      <c r="E3" s="408"/>
      <c r="F3" s="319" t="s">
        <v>77</v>
      </c>
      <c r="G3" s="433" t="s">
        <v>78</v>
      </c>
      <c r="H3" s="44"/>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1"/>
    </row>
    <row r="4" spans="1:40" s="15" customFormat="1" ht="15.6" x14ac:dyDescent="0.25">
      <c r="A4" s="49"/>
      <c r="B4" s="48" t="s">
        <v>20</v>
      </c>
      <c r="C4" s="45" t="s">
        <v>88</v>
      </c>
      <c r="D4" s="45" t="s">
        <v>0</v>
      </c>
      <c r="E4" s="50" t="s">
        <v>53</v>
      </c>
      <c r="F4" s="39" t="s">
        <v>75</v>
      </c>
      <c r="G4" s="39" t="s">
        <v>296</v>
      </c>
      <c r="H4" s="39" t="s">
        <v>76</v>
      </c>
    </row>
    <row r="5" spans="1:40" ht="26.4" x14ac:dyDescent="0.25">
      <c r="A5" s="266" t="s">
        <v>13</v>
      </c>
      <c r="B5" s="1" t="s">
        <v>300</v>
      </c>
      <c r="C5" s="29" t="s">
        <v>444</v>
      </c>
      <c r="D5" s="285" t="s">
        <v>470</v>
      </c>
      <c r="E5" s="36"/>
      <c r="F5" s="329"/>
      <c r="G5" s="329"/>
      <c r="H5" s="329"/>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58"/>
      <c r="AN5" s="426"/>
    </row>
    <row r="6" spans="1:40" ht="52.8" x14ac:dyDescent="0.25">
      <c r="A6" s="256" t="s">
        <v>14</v>
      </c>
      <c r="B6" s="29" t="s">
        <v>298</v>
      </c>
      <c r="C6" s="257"/>
      <c r="D6" s="261" t="s">
        <v>266</v>
      </c>
      <c r="E6" s="31"/>
      <c r="F6" s="329"/>
      <c r="G6" s="329"/>
      <c r="H6" s="329"/>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58"/>
      <c r="AN6" s="426"/>
    </row>
    <row r="7" spans="1:40" ht="39.6" x14ac:dyDescent="0.25">
      <c r="A7" s="258" t="s">
        <v>15</v>
      </c>
      <c r="B7" s="29" t="s">
        <v>299</v>
      </c>
      <c r="C7" s="257" t="s">
        <v>257</v>
      </c>
      <c r="D7" s="240"/>
      <c r="E7" s="31" t="str">
        <f>IF(E6="x","x","")</f>
        <v/>
      </c>
      <c r="F7" s="329"/>
      <c r="G7" s="329"/>
      <c r="H7" s="329"/>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58"/>
      <c r="AN7" s="426"/>
    </row>
    <row r="8" spans="1:40" ht="66" x14ac:dyDescent="0.25">
      <c r="A8" s="258" t="s">
        <v>16</v>
      </c>
      <c r="B8" s="29" t="s">
        <v>445</v>
      </c>
      <c r="C8" s="257" t="s">
        <v>447</v>
      </c>
      <c r="D8" s="285" t="s">
        <v>448</v>
      </c>
      <c r="E8" s="31" t="str">
        <f t="shared" ref="E8:E9" si="0">IF(E7="x","x","")</f>
        <v/>
      </c>
      <c r="F8" s="329"/>
      <c r="G8" s="329"/>
      <c r="H8" s="329"/>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58"/>
      <c r="AN8" s="426"/>
    </row>
    <row r="9" spans="1:40" ht="92.4" x14ac:dyDescent="0.25">
      <c r="A9" s="258" t="s">
        <v>17</v>
      </c>
      <c r="B9" s="29" t="s">
        <v>446</v>
      </c>
      <c r="C9" s="257" t="s">
        <v>447</v>
      </c>
      <c r="D9" s="285" t="s">
        <v>448</v>
      </c>
      <c r="E9" s="31" t="str">
        <f t="shared" si="0"/>
        <v/>
      </c>
      <c r="F9" s="329"/>
      <c r="G9" s="329"/>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58"/>
      <c r="AN9" s="426"/>
    </row>
    <row r="10" spans="1:40" s="15" customFormat="1" ht="15.6" x14ac:dyDescent="0.25">
      <c r="A10" s="49"/>
      <c r="B10" s="48" t="s">
        <v>35</v>
      </c>
      <c r="C10" s="45" t="s">
        <v>88</v>
      </c>
      <c r="D10" s="45" t="s">
        <v>0</v>
      </c>
      <c r="E10" s="50"/>
      <c r="F10" s="427" t="s">
        <v>53</v>
      </c>
      <c r="G10" s="427" t="s">
        <v>53</v>
      </c>
      <c r="H10" s="427" t="s">
        <v>53</v>
      </c>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row>
    <row r="11" spans="1:40" ht="26.4" x14ac:dyDescent="0.25">
      <c r="A11" s="20" t="s">
        <v>18</v>
      </c>
      <c r="B11" s="1" t="s">
        <v>449</v>
      </c>
      <c r="C11" s="1" t="s">
        <v>89</v>
      </c>
      <c r="D11" s="285" t="s">
        <v>90</v>
      </c>
      <c r="E11" s="31" t="str">
        <f>IF(E10="x","x","")</f>
        <v/>
      </c>
      <c r="F11" s="329"/>
      <c r="G11" s="329"/>
      <c r="H11" s="329"/>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58"/>
      <c r="AN11" s="426"/>
    </row>
    <row r="12" spans="1:40" s="10" customFormat="1" x14ac:dyDescent="0.25">
      <c r="A12" s="26"/>
      <c r="B12" s="27" t="s">
        <v>36</v>
      </c>
      <c r="C12" s="144"/>
      <c r="D12" s="47"/>
      <c r="E12" s="32"/>
      <c r="F12" s="345"/>
      <c r="G12" s="334"/>
      <c r="H12" s="334"/>
      <c r="I12" s="334"/>
      <c r="J12" s="334"/>
      <c r="K12" s="334"/>
      <c r="L12" s="334"/>
      <c r="M12" s="334"/>
      <c r="N12" s="334"/>
      <c r="O12" s="334"/>
      <c r="P12" s="334"/>
      <c r="Q12" s="334"/>
      <c r="R12" s="334"/>
      <c r="S12" s="358"/>
      <c r="T12" s="358"/>
      <c r="U12" s="358"/>
      <c r="V12" s="358"/>
      <c r="W12" s="358"/>
      <c r="X12" s="358"/>
      <c r="Y12" s="358"/>
      <c r="Z12" s="358"/>
      <c r="AA12" s="358"/>
      <c r="AB12" s="358"/>
      <c r="AC12" s="358"/>
      <c r="AD12" s="358"/>
      <c r="AE12" s="358"/>
      <c r="AF12" s="358"/>
      <c r="AG12" s="358"/>
      <c r="AH12" s="358"/>
      <c r="AI12" s="358"/>
      <c r="AJ12" s="358"/>
      <c r="AK12" s="358"/>
      <c r="AL12" s="358"/>
      <c r="AM12" s="358"/>
      <c r="AN12" s="428"/>
    </row>
    <row r="13" spans="1:40" x14ac:dyDescent="0.25">
      <c r="A13" s="55"/>
      <c r="B13" s="52" t="s">
        <v>38</v>
      </c>
      <c r="C13" s="23"/>
      <c r="E13" s="33"/>
      <c r="F13" s="347"/>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58"/>
      <c r="AN13" s="426"/>
    </row>
    <row r="14" spans="1:40" ht="13.8" thickBot="1" x14ac:dyDescent="0.3">
      <c r="A14" s="58" t="s">
        <v>51</v>
      </c>
      <c r="B14" s="53" t="s">
        <v>55</v>
      </c>
      <c r="C14" s="24"/>
      <c r="E14" s="33"/>
      <c r="F14" s="346"/>
      <c r="G14" s="334"/>
      <c r="H14" s="334"/>
      <c r="I14" s="334"/>
      <c r="J14" s="334"/>
      <c r="K14" s="334"/>
      <c r="L14" s="334"/>
      <c r="M14" s="334"/>
      <c r="N14" s="334"/>
      <c r="O14" s="334"/>
      <c r="P14" s="334"/>
      <c r="Q14" s="334"/>
      <c r="R14" s="334"/>
      <c r="S14" s="358"/>
      <c r="T14" s="358"/>
      <c r="U14" s="358"/>
      <c r="V14" s="358"/>
      <c r="W14" s="358"/>
      <c r="X14" s="358"/>
      <c r="Y14" s="358"/>
      <c r="Z14" s="358"/>
      <c r="AA14" s="358"/>
      <c r="AB14" s="358"/>
      <c r="AC14" s="358"/>
      <c r="AD14" s="358"/>
      <c r="AE14" s="358"/>
      <c r="AF14" s="358"/>
      <c r="AG14" s="358"/>
      <c r="AH14" s="358"/>
      <c r="AI14" s="358"/>
      <c r="AJ14" s="358"/>
      <c r="AK14" s="358"/>
      <c r="AL14" s="358"/>
      <c r="AM14" s="358"/>
      <c r="AN14" s="426"/>
    </row>
    <row r="15" spans="1:40" ht="51.6" thickBot="1" x14ac:dyDescent="0.3">
      <c r="A15" s="56"/>
      <c r="B15" s="54" t="s">
        <v>468</v>
      </c>
      <c r="C15" s="51" t="s">
        <v>54</v>
      </c>
      <c r="E15" s="33"/>
      <c r="F15" s="347"/>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58"/>
      <c r="AN15" s="426"/>
    </row>
    <row r="16" spans="1:40" s="11" customFormat="1" ht="61.8" thickBot="1" x14ac:dyDescent="0.3">
      <c r="A16" s="57"/>
      <c r="B16" s="54" t="s">
        <v>461</v>
      </c>
      <c r="C16" s="51" t="s">
        <v>54</v>
      </c>
      <c r="E16" s="34"/>
      <c r="F16" s="347"/>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58"/>
      <c r="AN16" s="426"/>
    </row>
    <row r="17" spans="1:40" s="11" customFormat="1" x14ac:dyDescent="0.25">
      <c r="A17" s="19"/>
      <c r="B17" s="6"/>
      <c r="C17" s="145"/>
      <c r="D17" s="2"/>
      <c r="E17" s="35"/>
      <c r="F17" s="429"/>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426"/>
    </row>
    <row r="18" spans="1:40" s="11" customFormat="1" x14ac:dyDescent="0.25">
      <c r="A18" s="19"/>
      <c r="B18" s="6"/>
      <c r="C18" s="145"/>
      <c r="D18" s="2"/>
      <c r="E18" s="35"/>
      <c r="F18" s="38"/>
      <c r="AN18" s="2"/>
    </row>
    <row r="19" spans="1:40" s="11" customFormat="1" x14ac:dyDescent="0.25">
      <c r="A19" s="19"/>
      <c r="B19" s="6"/>
      <c r="C19" s="145"/>
      <c r="D19" s="2"/>
      <c r="E19" s="35"/>
      <c r="F19" s="38"/>
      <c r="AN19" s="2"/>
    </row>
    <row r="20" spans="1:40" s="11" customFormat="1" x14ac:dyDescent="0.25">
      <c r="A20" s="19"/>
      <c r="B20" s="6"/>
      <c r="C20" s="145"/>
      <c r="D20" s="2"/>
      <c r="E20" s="35"/>
      <c r="F20" s="38"/>
      <c r="AN20" s="2"/>
    </row>
    <row r="21" spans="1:40" s="11" customFormat="1" x14ac:dyDescent="0.25">
      <c r="A21" s="19"/>
      <c r="B21" s="6"/>
      <c r="C21" s="145"/>
      <c r="D21" s="2"/>
      <c r="E21" s="35"/>
      <c r="F21" s="38"/>
      <c r="AN21" s="2"/>
    </row>
    <row r="22" spans="1:40" s="11" customFormat="1" x14ac:dyDescent="0.25">
      <c r="A22" s="19"/>
      <c r="B22" s="6"/>
      <c r="C22" s="145"/>
      <c r="D22" s="2"/>
      <c r="E22" s="35"/>
      <c r="F22" s="38"/>
      <c r="AN22" s="2"/>
    </row>
    <row r="23" spans="1:40" s="11" customFormat="1" x14ac:dyDescent="0.25">
      <c r="A23" s="19"/>
      <c r="B23" s="6"/>
      <c r="C23" s="145"/>
      <c r="D23" s="2"/>
      <c r="E23" s="35"/>
      <c r="F23" s="38"/>
      <c r="AN23" s="2"/>
    </row>
    <row r="24" spans="1:40" s="11" customFormat="1" x14ac:dyDescent="0.25">
      <c r="A24" s="19"/>
      <c r="B24" s="6"/>
      <c r="C24" s="145"/>
      <c r="D24" s="2"/>
      <c r="E24" s="35"/>
      <c r="F24" s="38"/>
      <c r="AN24" s="2"/>
    </row>
    <row r="25" spans="1:40" s="11" customFormat="1" x14ac:dyDescent="0.25">
      <c r="A25" s="19"/>
      <c r="B25" s="6"/>
      <c r="C25" s="145"/>
      <c r="D25" s="2"/>
      <c r="E25" s="35"/>
      <c r="F25" s="38"/>
      <c r="AN25" s="2"/>
    </row>
    <row r="26" spans="1:40" s="11" customFormat="1" x14ac:dyDescent="0.25">
      <c r="A26" s="19"/>
      <c r="B26" s="6"/>
      <c r="C26" s="145"/>
      <c r="D26" s="2"/>
      <c r="E26" s="35"/>
      <c r="F26" s="38"/>
      <c r="AN26" s="2"/>
    </row>
    <row r="27" spans="1:40" s="11" customFormat="1" x14ac:dyDescent="0.25">
      <c r="A27" s="19"/>
      <c r="B27" s="6"/>
      <c r="C27" s="145"/>
      <c r="D27" s="2"/>
      <c r="E27" s="35"/>
      <c r="F27" s="38"/>
      <c r="AN27" s="2"/>
    </row>
    <row r="28" spans="1:40" s="11" customFormat="1" x14ac:dyDescent="0.25">
      <c r="A28" s="19"/>
      <c r="B28" s="6"/>
      <c r="C28" s="145"/>
      <c r="D28" s="2"/>
      <c r="E28" s="35"/>
      <c r="F28" s="38"/>
      <c r="AN28" s="2"/>
    </row>
    <row r="29" spans="1:40" s="11" customFormat="1" x14ac:dyDescent="0.25">
      <c r="A29" s="19"/>
      <c r="B29" s="6"/>
      <c r="C29" s="145"/>
      <c r="D29" s="2"/>
      <c r="E29" s="35"/>
      <c r="F29" s="38"/>
      <c r="AN29" s="2"/>
    </row>
    <row r="30" spans="1:40" s="11" customFormat="1" x14ac:dyDescent="0.25">
      <c r="A30" s="19"/>
      <c r="B30" s="6"/>
      <c r="C30" s="145"/>
      <c r="D30" s="2"/>
      <c r="E30" s="35"/>
      <c r="F30" s="38"/>
      <c r="AN30" s="2"/>
    </row>
    <row r="31" spans="1:40" s="11" customFormat="1" x14ac:dyDescent="0.25">
      <c r="A31" s="19"/>
      <c r="B31" s="6"/>
      <c r="C31" s="145"/>
      <c r="D31" s="2"/>
      <c r="E31" s="35"/>
      <c r="F31" s="38"/>
      <c r="AN31" s="2"/>
    </row>
    <row r="32" spans="1:40" x14ac:dyDescent="0.25">
      <c r="B32" s="6"/>
      <c r="C32" s="145"/>
    </row>
    <row r="33" spans="2:3" x14ac:dyDescent="0.25">
      <c r="B33" s="6"/>
      <c r="C33" s="145"/>
    </row>
    <row r="34" spans="2:3" x14ac:dyDescent="0.25">
      <c r="B34" s="6"/>
      <c r="C34" s="145"/>
    </row>
    <row r="35" spans="2:3" x14ac:dyDescent="0.25">
      <c r="B35" s="6"/>
      <c r="C35" s="145"/>
    </row>
    <row r="36" spans="2:3" x14ac:dyDescent="0.25">
      <c r="B36" s="6"/>
      <c r="C36" s="145"/>
    </row>
    <row r="37" spans="2:3" x14ac:dyDescent="0.25">
      <c r="B37" s="6"/>
      <c r="C37" s="145"/>
    </row>
    <row r="38" spans="2:3" x14ac:dyDescent="0.25">
      <c r="B38" s="6"/>
      <c r="C38" s="145"/>
    </row>
    <row r="39" spans="2:3" x14ac:dyDescent="0.25">
      <c r="B39" s="6"/>
      <c r="C39" s="145"/>
    </row>
    <row r="40" spans="2:3" x14ac:dyDescent="0.25">
      <c r="B40" s="6"/>
      <c r="C40" s="145"/>
    </row>
    <row r="41" spans="2:3" x14ac:dyDescent="0.25">
      <c r="B41" s="6"/>
      <c r="C41" s="145"/>
    </row>
    <row r="42" spans="2:3" x14ac:dyDescent="0.25">
      <c r="B42" s="6"/>
      <c r="C42" s="145"/>
    </row>
    <row r="43" spans="2:3" x14ac:dyDescent="0.25">
      <c r="B43" s="6"/>
      <c r="C43" s="145"/>
    </row>
    <row r="44" spans="2:3" x14ac:dyDescent="0.25">
      <c r="B44" s="6"/>
      <c r="C44" s="145"/>
    </row>
    <row r="45" spans="2:3" x14ac:dyDescent="0.25">
      <c r="B45" s="6"/>
      <c r="C45" s="145"/>
    </row>
    <row r="46" spans="2:3" x14ac:dyDescent="0.25">
      <c r="B46" s="6"/>
      <c r="C46" s="145"/>
    </row>
    <row r="47" spans="2:3" x14ac:dyDescent="0.25">
      <c r="B47" s="6"/>
      <c r="C47" s="145"/>
    </row>
    <row r="48" spans="2:3" x14ac:dyDescent="0.25">
      <c r="B48" s="6"/>
      <c r="C48" s="145"/>
    </row>
    <row r="49" spans="2:3" x14ac:dyDescent="0.25">
      <c r="B49" s="6"/>
      <c r="C49" s="145"/>
    </row>
    <row r="50" spans="2:3" x14ac:dyDescent="0.25">
      <c r="B50" s="6"/>
      <c r="C50" s="145"/>
    </row>
    <row r="51" spans="2:3" x14ac:dyDescent="0.25">
      <c r="B51" s="6"/>
      <c r="C51" s="145"/>
    </row>
    <row r="52" spans="2:3" x14ac:dyDescent="0.25">
      <c r="B52" s="6"/>
      <c r="C52" s="145"/>
    </row>
    <row r="53" spans="2:3" x14ac:dyDescent="0.25">
      <c r="B53" s="6"/>
      <c r="C53" s="145"/>
    </row>
    <row r="54" spans="2:3" x14ac:dyDescent="0.25">
      <c r="B54" s="6"/>
      <c r="C54" s="145"/>
    </row>
    <row r="55" spans="2:3" x14ac:dyDescent="0.25">
      <c r="B55" s="6"/>
      <c r="C55" s="145"/>
    </row>
    <row r="56" spans="2:3" x14ac:dyDescent="0.25">
      <c r="B56" s="6"/>
      <c r="C56" s="145"/>
    </row>
    <row r="57" spans="2:3" x14ac:dyDescent="0.25">
      <c r="B57" s="6"/>
      <c r="C57" s="145"/>
    </row>
    <row r="58" spans="2:3" x14ac:dyDescent="0.25">
      <c r="B58" s="6"/>
      <c r="C58" s="145"/>
    </row>
    <row r="59" spans="2:3" x14ac:dyDescent="0.25">
      <c r="B59" s="6"/>
      <c r="C59" s="145"/>
    </row>
    <row r="60" spans="2:3" x14ac:dyDescent="0.25">
      <c r="B60" s="6"/>
      <c r="C60" s="145"/>
    </row>
    <row r="61" spans="2:3" x14ac:dyDescent="0.25">
      <c r="B61" s="6"/>
      <c r="C61" s="145"/>
    </row>
    <row r="62" spans="2:3" x14ac:dyDescent="0.25">
      <c r="B62" s="6"/>
      <c r="C62" s="145"/>
    </row>
    <row r="63" spans="2:3" x14ac:dyDescent="0.25">
      <c r="B63" s="6"/>
      <c r="C63" s="145"/>
    </row>
    <row r="64" spans="2:3" x14ac:dyDescent="0.25">
      <c r="B64" s="6"/>
      <c r="C64" s="145"/>
    </row>
    <row r="65" spans="2:3" x14ac:dyDescent="0.25">
      <c r="B65" s="6"/>
      <c r="C65" s="145"/>
    </row>
  </sheetData>
  <sheetProtection algorithmName="SHA-512" hashValue="IeJpK7x1dGJlR6gmLZG05yRVeu4I5ORI7q56u2fVaNcgkTMjRvHynRTwNIrNHBAv9pOb2Aa+03GoaYcsC2GqnQ==" saltValue="CfSnb6XQzVE/U5Sp8ewLeQ==" spinCount="100000" sheet="1" objects="1" scenarios="1"/>
  <mergeCells count="1">
    <mergeCell ref="A1:E3"/>
  </mergeCells>
  <conditionalFormatting sqref="E7:E11">
    <cfRule type="cellIs" dxfId="6" priority="53" operator="equal">
      <formula>"n"</formula>
    </cfRule>
  </conditionalFormatting>
  <conditionalFormatting sqref="F5:H7 F10:H11">
    <cfRule type="containsBlanks" dxfId="5" priority="20">
      <formula>LEN(TRIM(F5))=0</formula>
    </cfRule>
  </conditionalFormatting>
  <conditionalFormatting sqref="E5">
    <cfRule type="cellIs" dxfId="4" priority="5" operator="equal">
      <formula>"n"</formula>
    </cfRule>
  </conditionalFormatting>
  <conditionalFormatting sqref="F9:H9">
    <cfRule type="containsBlanks" dxfId="3" priority="3">
      <formula>LEN(TRIM(F9))=0</formula>
    </cfRule>
  </conditionalFormatting>
  <conditionalFormatting sqref="F8:H8">
    <cfRule type="containsBlanks" dxfId="2" priority="1">
      <formula>LEN(TRIM(F8))=0</formula>
    </cfRule>
  </conditionalFormatting>
  <dataValidations count="4">
    <dataValidation type="list" allowBlank="1" showInputMessage="1" showErrorMessage="1" sqref="E6">
      <formula1>QAB</formula1>
    </dataValidation>
    <dataValidation type="list" allowBlank="1" showInputMessage="1" showErrorMessage="1" sqref="G1">
      <formula1>RWBs</formula1>
    </dataValidation>
    <dataValidation type="list" allowBlank="1" showInputMessage="1" showErrorMessage="1" sqref="E10">
      <formula1>yn</formula1>
    </dataValidation>
    <dataValidation type="list" allowBlank="1" showInputMessage="1" showErrorMessage="1" sqref="E5 E11 E7:E9">
      <formula1>QAC</formula1>
    </dataValidation>
  </dataValidations>
  <hyperlinks>
    <hyperlink ref="D6" r:id="rId1" display="http://data.fldoe.org/workforce/contacts/default.cfm?action=showList&amp;ListID=62"/>
  </hyperlinks>
  <pageMargins left="0.54" right="0.19" top="0.75" bottom="0.75" header="0.3" footer="0.3"/>
  <pageSetup fitToHeight="0" orientation="portrait" r:id="rId2"/>
  <headerFooter>
    <oddHeader>&amp;CWagner-Peyser Programmatic Review Tool 2014-2015
Job Seekers</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Sheet1!$B$1:$B$5</xm:f>
          </x14:formula1>
          <xm:sqref>G2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499984740745262"/>
    <pageSetUpPr fitToPage="1"/>
  </sheetPr>
  <dimension ref="A1:AN61"/>
  <sheetViews>
    <sheetView showGridLines="0" topLeftCell="D6" zoomScaleNormal="100" workbookViewId="0">
      <selection activeCell="D7" sqref="D7"/>
    </sheetView>
  </sheetViews>
  <sheetFormatPr defaultColWidth="9.21875" defaultRowHeight="13.2" x14ac:dyDescent="0.25"/>
  <cols>
    <col min="1" max="1" width="6.5546875" style="19" customWidth="1"/>
    <col min="2" max="2" width="54.44140625" style="5" customWidth="1"/>
    <col min="3" max="3" width="25" style="3" customWidth="1"/>
    <col min="4" max="4" width="21.21875" style="2" customWidth="1"/>
    <col min="5" max="5" width="9.21875" style="35" customWidth="1"/>
    <col min="6" max="6" width="40.44140625" style="38" customWidth="1"/>
    <col min="7" max="7" width="39.77734375" style="11" customWidth="1"/>
    <col min="8" max="8" width="39.21875" style="11" customWidth="1"/>
    <col min="9" max="39" width="9.21875" style="11"/>
    <col min="40" max="16384" width="9.21875" style="2"/>
  </cols>
  <sheetData>
    <row r="1" spans="1:40" ht="12.75" customHeight="1" x14ac:dyDescent="0.25">
      <c r="A1" s="376" t="s">
        <v>400</v>
      </c>
      <c r="B1" s="376"/>
      <c r="C1" s="376"/>
      <c r="D1" s="376"/>
      <c r="E1" s="406"/>
      <c r="F1" s="430" t="s">
        <v>225</v>
      </c>
      <c r="G1" s="431" t="s">
        <v>57</v>
      </c>
      <c r="H1" s="349"/>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40" s="3" customFormat="1" x14ac:dyDescent="0.25">
      <c r="A2" s="376"/>
      <c r="B2" s="376"/>
      <c r="C2" s="376"/>
      <c r="D2" s="376"/>
      <c r="E2" s="406"/>
      <c r="F2" s="432" t="s">
        <v>3</v>
      </c>
      <c r="G2" s="431" t="s">
        <v>57</v>
      </c>
      <c r="H2" s="32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1"/>
    </row>
    <row r="3" spans="1:40" s="3" customFormat="1" x14ac:dyDescent="0.25">
      <c r="A3" s="407"/>
      <c r="B3" s="407"/>
      <c r="C3" s="407"/>
      <c r="D3" s="407"/>
      <c r="E3" s="408"/>
      <c r="F3" s="319" t="s">
        <v>77</v>
      </c>
      <c r="G3" s="433" t="s">
        <v>78</v>
      </c>
      <c r="H3" s="324"/>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1"/>
    </row>
    <row r="4" spans="1:40" s="15" customFormat="1" ht="15.6" x14ac:dyDescent="0.25">
      <c r="A4" s="49"/>
      <c r="B4" s="48" t="s">
        <v>270</v>
      </c>
      <c r="C4" s="152" t="s">
        <v>88</v>
      </c>
      <c r="D4" s="149" t="s">
        <v>0</v>
      </c>
      <c r="E4" s="50" t="s">
        <v>53</v>
      </c>
      <c r="F4" s="434" t="s">
        <v>75</v>
      </c>
      <c r="G4" s="434" t="s">
        <v>296</v>
      </c>
      <c r="H4" s="434" t="s">
        <v>76</v>
      </c>
    </row>
    <row r="5" spans="1:40" ht="118.8" x14ac:dyDescent="0.25">
      <c r="A5" s="263" t="s">
        <v>13</v>
      </c>
      <c r="B5" s="29" t="s">
        <v>450</v>
      </c>
      <c r="C5" s="257" t="s">
        <v>454</v>
      </c>
      <c r="D5" s="285" t="s">
        <v>302</v>
      </c>
      <c r="E5" s="31"/>
      <c r="F5" s="329"/>
      <c r="G5" s="329"/>
      <c r="H5" s="329"/>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40" s="15" customFormat="1" ht="15.6" x14ac:dyDescent="0.25">
      <c r="A6" s="49"/>
      <c r="B6" s="48" t="s">
        <v>271</v>
      </c>
      <c r="C6" s="152" t="s">
        <v>88</v>
      </c>
      <c r="D6" s="149" t="s">
        <v>0</v>
      </c>
      <c r="E6" s="265"/>
      <c r="F6" s="427" t="s">
        <v>53</v>
      </c>
      <c r="G6" s="427" t="s">
        <v>53</v>
      </c>
      <c r="H6" s="427" t="s">
        <v>53</v>
      </c>
    </row>
    <row r="7" spans="1:40" ht="118.8" x14ac:dyDescent="0.25">
      <c r="A7" s="264" t="s">
        <v>14</v>
      </c>
      <c r="B7" s="1" t="s">
        <v>301</v>
      </c>
      <c r="C7" s="1" t="s">
        <v>455</v>
      </c>
      <c r="D7" s="285" t="s">
        <v>302</v>
      </c>
      <c r="E7" s="298"/>
      <c r="F7" s="329"/>
      <c r="G7" s="329"/>
      <c r="H7" s="329"/>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40" s="10" customFormat="1" x14ac:dyDescent="0.25">
      <c r="A8" s="26"/>
      <c r="B8" s="27" t="s">
        <v>36</v>
      </c>
      <c r="C8" s="144"/>
      <c r="D8" s="47"/>
      <c r="E8" s="32"/>
      <c r="F8" s="345"/>
      <c r="G8" s="334"/>
      <c r="H8" s="334"/>
      <c r="I8" s="7"/>
      <c r="J8" s="7"/>
      <c r="K8" s="7"/>
      <c r="L8" s="7"/>
      <c r="M8" s="7"/>
      <c r="N8" s="7"/>
      <c r="O8" s="7"/>
      <c r="P8" s="7"/>
      <c r="Q8" s="7"/>
      <c r="R8" s="7"/>
      <c r="S8" s="11"/>
      <c r="T8" s="11"/>
      <c r="U8" s="11"/>
      <c r="V8" s="11"/>
      <c r="W8" s="11"/>
      <c r="X8" s="11"/>
      <c r="Y8" s="11"/>
      <c r="Z8" s="11"/>
      <c r="AA8" s="11"/>
      <c r="AB8" s="11"/>
      <c r="AC8" s="11"/>
      <c r="AD8" s="11"/>
      <c r="AE8" s="11"/>
      <c r="AF8" s="11"/>
      <c r="AG8" s="11"/>
      <c r="AH8" s="11"/>
      <c r="AI8" s="11"/>
      <c r="AJ8" s="11"/>
      <c r="AK8" s="11"/>
      <c r="AL8" s="11"/>
      <c r="AM8" s="11"/>
    </row>
    <row r="9" spans="1:40" x14ac:dyDescent="0.25">
      <c r="A9" s="55"/>
      <c r="B9" s="52" t="s">
        <v>38</v>
      </c>
      <c r="C9" s="23"/>
      <c r="E9" s="33"/>
      <c r="F9" s="347"/>
      <c r="G9" s="330"/>
      <c r="H9" s="330"/>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row>
    <row r="10" spans="1:40" ht="13.8" thickBot="1" x14ac:dyDescent="0.3">
      <c r="A10" s="58" t="s">
        <v>51</v>
      </c>
      <c r="B10" s="53" t="s">
        <v>55</v>
      </c>
      <c r="C10" s="24"/>
      <c r="E10" s="33"/>
      <c r="F10" s="346"/>
      <c r="G10" s="334"/>
      <c r="H10" s="334"/>
      <c r="I10" s="7"/>
      <c r="J10" s="7"/>
      <c r="K10" s="7"/>
      <c r="L10" s="7"/>
      <c r="M10" s="7"/>
      <c r="N10" s="7"/>
      <c r="O10" s="7"/>
      <c r="P10" s="7"/>
      <c r="Q10" s="7"/>
      <c r="R10" s="7"/>
    </row>
    <row r="11" spans="1:40" ht="51.6" thickBot="1" x14ac:dyDescent="0.3">
      <c r="A11" s="56"/>
      <c r="B11" s="54" t="s">
        <v>468</v>
      </c>
      <c r="C11" s="51" t="s">
        <v>54</v>
      </c>
      <c r="E11" s="33"/>
      <c r="F11" s="347"/>
      <c r="G11" s="330"/>
      <c r="H11" s="330"/>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row>
    <row r="12" spans="1:40" s="11" customFormat="1" ht="61.8" thickBot="1" x14ac:dyDescent="0.3">
      <c r="A12" s="57"/>
      <c r="B12" s="54" t="s">
        <v>467</v>
      </c>
      <c r="C12" s="51" t="s">
        <v>54</v>
      </c>
      <c r="E12" s="34"/>
      <c r="F12" s="34"/>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N12" s="2"/>
    </row>
    <row r="13" spans="1:40" s="11" customFormat="1" x14ac:dyDescent="0.25">
      <c r="A13" s="19"/>
      <c r="B13" s="6"/>
      <c r="C13" s="145"/>
      <c r="D13" s="2"/>
      <c r="E13" s="35"/>
      <c r="F13" s="38"/>
      <c r="AN13" s="2"/>
    </row>
    <row r="14" spans="1:40" s="11" customFormat="1" x14ac:dyDescent="0.25">
      <c r="A14" s="19"/>
      <c r="B14" s="6"/>
      <c r="C14" s="145"/>
      <c r="D14" s="2"/>
      <c r="E14" s="35"/>
      <c r="F14" s="38"/>
      <c r="AN14" s="2"/>
    </row>
    <row r="15" spans="1:40" s="11" customFormat="1" x14ac:dyDescent="0.25">
      <c r="A15" s="19"/>
      <c r="B15" s="6"/>
      <c r="C15" s="145"/>
      <c r="D15" s="2"/>
      <c r="E15" s="35"/>
      <c r="F15" s="38"/>
      <c r="AN15" s="2"/>
    </row>
    <row r="16" spans="1:40" s="11" customFormat="1" x14ac:dyDescent="0.25">
      <c r="A16" s="19"/>
      <c r="B16" s="6"/>
      <c r="C16" s="145"/>
      <c r="D16" s="2"/>
      <c r="E16" s="35"/>
      <c r="F16" s="38"/>
      <c r="AN16" s="2"/>
    </row>
    <row r="17" spans="1:40" s="11" customFormat="1" x14ac:dyDescent="0.25">
      <c r="A17" s="19"/>
      <c r="B17" s="6"/>
      <c r="C17" s="145"/>
      <c r="D17" s="2"/>
      <c r="E17" s="35"/>
      <c r="F17" s="38"/>
      <c r="AN17" s="2"/>
    </row>
    <row r="18" spans="1:40" s="11" customFormat="1" x14ac:dyDescent="0.25">
      <c r="A18" s="19"/>
      <c r="B18" s="6"/>
      <c r="C18" s="145"/>
      <c r="D18" s="2"/>
      <c r="E18" s="35"/>
      <c r="F18" s="38"/>
      <c r="AN18" s="2"/>
    </row>
    <row r="19" spans="1:40" s="11" customFormat="1" x14ac:dyDescent="0.25">
      <c r="A19" s="19"/>
      <c r="B19" s="6"/>
      <c r="C19" s="145"/>
      <c r="D19" s="2"/>
      <c r="E19" s="35"/>
      <c r="F19" s="38"/>
      <c r="AN19" s="2"/>
    </row>
    <row r="20" spans="1:40" s="11" customFormat="1" x14ac:dyDescent="0.25">
      <c r="A20" s="19"/>
      <c r="B20" s="6"/>
      <c r="C20" s="145"/>
      <c r="D20" s="2"/>
      <c r="E20" s="35"/>
      <c r="F20" s="38"/>
      <c r="AN20" s="2"/>
    </row>
    <row r="21" spans="1:40" s="11" customFormat="1" x14ac:dyDescent="0.25">
      <c r="A21" s="19"/>
      <c r="B21" s="6"/>
      <c r="C21" s="145"/>
      <c r="D21" s="2"/>
      <c r="E21" s="35"/>
      <c r="F21" s="38"/>
      <c r="AN21" s="2"/>
    </row>
    <row r="22" spans="1:40" s="11" customFormat="1" x14ac:dyDescent="0.25">
      <c r="A22" s="19"/>
      <c r="B22" s="6"/>
      <c r="C22" s="145"/>
      <c r="D22" s="2"/>
      <c r="E22" s="35"/>
      <c r="F22" s="38"/>
      <c r="AN22" s="2"/>
    </row>
    <row r="23" spans="1:40" s="11" customFormat="1" x14ac:dyDescent="0.25">
      <c r="A23" s="19"/>
      <c r="B23" s="6"/>
      <c r="C23" s="145"/>
      <c r="D23" s="2"/>
      <c r="E23" s="35"/>
      <c r="F23" s="38"/>
      <c r="AN23" s="2"/>
    </row>
    <row r="24" spans="1:40" s="11" customFormat="1" x14ac:dyDescent="0.25">
      <c r="A24" s="19"/>
      <c r="B24" s="6"/>
      <c r="C24" s="145"/>
      <c r="D24" s="2"/>
      <c r="E24" s="35"/>
      <c r="F24" s="38"/>
      <c r="AN24" s="2"/>
    </row>
    <row r="25" spans="1:40" s="11" customFormat="1" x14ac:dyDescent="0.25">
      <c r="A25" s="19"/>
      <c r="B25" s="6"/>
      <c r="C25" s="145"/>
      <c r="D25" s="2"/>
      <c r="E25" s="35"/>
      <c r="F25" s="38"/>
      <c r="AN25" s="2"/>
    </row>
    <row r="26" spans="1:40" s="11" customFormat="1" x14ac:dyDescent="0.25">
      <c r="A26" s="19"/>
      <c r="B26" s="6"/>
      <c r="C26" s="145"/>
      <c r="D26" s="2"/>
      <c r="E26" s="35"/>
      <c r="F26" s="38"/>
      <c r="AN26" s="2"/>
    </row>
    <row r="27" spans="1:40" s="11" customFormat="1" x14ac:dyDescent="0.25">
      <c r="A27" s="19"/>
      <c r="B27" s="6"/>
      <c r="C27" s="145"/>
      <c r="D27" s="2"/>
      <c r="E27" s="35"/>
      <c r="F27" s="38"/>
      <c r="AN27" s="2"/>
    </row>
    <row r="28" spans="1:40" x14ac:dyDescent="0.25">
      <c r="B28" s="6"/>
      <c r="C28" s="145"/>
    </row>
    <row r="29" spans="1:40" x14ac:dyDescent="0.25">
      <c r="B29" s="6"/>
      <c r="C29" s="145"/>
    </row>
    <row r="30" spans="1:40" x14ac:dyDescent="0.25">
      <c r="B30" s="6"/>
      <c r="C30" s="145"/>
    </row>
    <row r="31" spans="1:40" x14ac:dyDescent="0.25">
      <c r="B31" s="6"/>
      <c r="C31" s="145"/>
    </row>
    <row r="32" spans="1:40" x14ac:dyDescent="0.25">
      <c r="B32" s="6"/>
      <c r="C32" s="145"/>
    </row>
    <row r="33" spans="2:3" x14ac:dyDescent="0.25">
      <c r="B33" s="6"/>
      <c r="C33" s="145"/>
    </row>
    <row r="34" spans="2:3" x14ac:dyDescent="0.25">
      <c r="B34" s="6"/>
      <c r="C34" s="145"/>
    </row>
    <row r="35" spans="2:3" x14ac:dyDescent="0.25">
      <c r="B35" s="6"/>
      <c r="C35" s="145"/>
    </row>
    <row r="36" spans="2:3" x14ac:dyDescent="0.25">
      <c r="B36" s="6"/>
      <c r="C36" s="145"/>
    </row>
    <row r="37" spans="2:3" x14ac:dyDescent="0.25">
      <c r="B37" s="6"/>
      <c r="C37" s="145"/>
    </row>
    <row r="38" spans="2:3" x14ac:dyDescent="0.25">
      <c r="B38" s="6"/>
      <c r="C38" s="145"/>
    </row>
    <row r="39" spans="2:3" x14ac:dyDescent="0.25">
      <c r="B39" s="6"/>
      <c r="C39" s="145"/>
    </row>
    <row r="40" spans="2:3" x14ac:dyDescent="0.25">
      <c r="B40" s="6"/>
      <c r="C40" s="145"/>
    </row>
    <row r="41" spans="2:3" x14ac:dyDescent="0.25">
      <c r="B41" s="6"/>
      <c r="C41" s="145"/>
    </row>
    <row r="42" spans="2:3" x14ac:dyDescent="0.25">
      <c r="B42" s="6"/>
      <c r="C42" s="145"/>
    </row>
    <row r="43" spans="2:3" x14ac:dyDescent="0.25">
      <c r="B43" s="6"/>
      <c r="C43" s="145"/>
    </row>
    <row r="44" spans="2:3" x14ac:dyDescent="0.25">
      <c r="B44" s="6"/>
      <c r="C44" s="145"/>
    </row>
    <row r="45" spans="2:3" x14ac:dyDescent="0.25">
      <c r="B45" s="6"/>
      <c r="C45" s="145"/>
    </row>
    <row r="46" spans="2:3" x14ac:dyDescent="0.25">
      <c r="B46" s="6"/>
      <c r="C46" s="145"/>
    </row>
    <row r="47" spans="2:3" x14ac:dyDescent="0.25">
      <c r="B47" s="6"/>
      <c r="C47" s="145"/>
    </row>
    <row r="48" spans="2:3" x14ac:dyDescent="0.25">
      <c r="B48" s="6"/>
      <c r="C48" s="145"/>
    </row>
    <row r="49" spans="2:3" x14ac:dyDescent="0.25">
      <c r="B49" s="6"/>
      <c r="C49" s="145"/>
    </row>
    <row r="50" spans="2:3" x14ac:dyDescent="0.25">
      <c r="B50" s="6"/>
      <c r="C50" s="145"/>
    </row>
    <row r="51" spans="2:3" x14ac:dyDescent="0.25">
      <c r="B51" s="6"/>
      <c r="C51" s="145"/>
    </row>
    <row r="52" spans="2:3" x14ac:dyDescent="0.25">
      <c r="B52" s="6"/>
      <c r="C52" s="145"/>
    </row>
    <row r="53" spans="2:3" x14ac:dyDescent="0.25">
      <c r="B53" s="6"/>
      <c r="C53" s="145"/>
    </row>
    <row r="54" spans="2:3" x14ac:dyDescent="0.25">
      <c r="B54" s="6"/>
      <c r="C54" s="145"/>
    </row>
    <row r="55" spans="2:3" x14ac:dyDescent="0.25">
      <c r="B55" s="6"/>
      <c r="C55" s="145"/>
    </row>
    <row r="56" spans="2:3" x14ac:dyDescent="0.25">
      <c r="B56" s="6"/>
      <c r="C56" s="145"/>
    </row>
    <row r="57" spans="2:3" x14ac:dyDescent="0.25">
      <c r="B57" s="6"/>
      <c r="C57" s="145"/>
    </row>
    <row r="58" spans="2:3" x14ac:dyDescent="0.25">
      <c r="B58" s="6"/>
      <c r="C58" s="145"/>
    </row>
    <row r="59" spans="2:3" x14ac:dyDescent="0.25">
      <c r="B59" s="6"/>
      <c r="C59" s="145"/>
    </row>
    <row r="60" spans="2:3" x14ac:dyDescent="0.25">
      <c r="B60" s="6"/>
      <c r="C60" s="145"/>
    </row>
    <row r="61" spans="2:3" x14ac:dyDescent="0.25">
      <c r="B61" s="6"/>
      <c r="C61" s="145"/>
    </row>
  </sheetData>
  <sheetProtection algorithmName="SHA-512" hashValue="3TVpZknDCWGMQkK7CUnGEqhiN0re61Mm+jYPYmhpapCGq0vX4E5bsrT5/vUKGlDzjl6SKZ60PXpZ0RYKP01+MQ==" saltValue="qCtfupW2zYdlmB+l8dl+MQ==" spinCount="100000" sheet="1" objects="1" scenarios="1"/>
  <mergeCells count="1">
    <mergeCell ref="A1:E3"/>
  </mergeCells>
  <conditionalFormatting sqref="E5:E7">
    <cfRule type="cellIs" dxfId="1" priority="2" operator="equal">
      <formula>"n"</formula>
    </cfRule>
  </conditionalFormatting>
  <conditionalFormatting sqref="F5:H7">
    <cfRule type="containsBlanks" dxfId="0" priority="1">
      <formula>LEN(TRIM(F5))=0</formula>
    </cfRule>
  </conditionalFormatting>
  <dataValidations count="3">
    <dataValidation type="list" allowBlank="1" showInputMessage="1" showErrorMessage="1" sqref="E5 E7">
      <formula1>QAC</formula1>
    </dataValidation>
    <dataValidation type="list" allowBlank="1" showInputMessage="1" showErrorMessage="1" sqref="E6">
      <formula1>yn</formula1>
    </dataValidation>
    <dataValidation type="list" allowBlank="1" showInputMessage="1" showErrorMessage="1" sqref="G1">
      <formula1>RWBs</formula1>
    </dataValidation>
  </dataValidations>
  <pageMargins left="0.54" right="0.19" top="0.75" bottom="0.75" header="0.3" footer="0.3"/>
  <pageSetup fitToHeight="0" orientation="portrait"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Sheet1!$B$1:$B$5</xm:f>
          </x14:formula1>
          <xm:sqref>G2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125"/>
  <sheetViews>
    <sheetView tabSelected="1" topLeftCell="A24" workbookViewId="0">
      <selection activeCell="I51" sqref="I51"/>
    </sheetView>
  </sheetViews>
  <sheetFormatPr defaultRowHeight="13.2" x14ac:dyDescent="0.25"/>
  <cols>
    <col min="1" max="1" width="15" customWidth="1"/>
    <col min="2" max="3" width="8.21875" customWidth="1"/>
    <col min="7" max="7" width="9.21875" customWidth="1"/>
    <col min="8" max="8" width="8.21875" customWidth="1"/>
    <col min="9" max="9" width="9.21875" customWidth="1"/>
    <col min="11" max="11" width="10.21875" customWidth="1"/>
    <col min="12" max="13" width="9.77734375" bestFit="1" customWidth="1"/>
    <col min="14" max="15" width="9.77734375" customWidth="1"/>
    <col min="16" max="16" width="11.21875" customWidth="1"/>
    <col min="17" max="17" width="10.21875" bestFit="1" customWidth="1"/>
    <col min="19" max="20" width="10.21875" bestFit="1" customWidth="1"/>
    <col min="23" max="23" width="10.21875" bestFit="1" customWidth="1"/>
  </cols>
  <sheetData>
    <row r="1" spans="1:32" ht="15.6" x14ac:dyDescent="0.3">
      <c r="A1" s="228" t="s">
        <v>272</v>
      </c>
      <c r="C1" s="163"/>
      <c r="D1" s="164"/>
      <c r="E1" s="164"/>
      <c r="F1" s="165"/>
      <c r="G1" s="163"/>
      <c r="H1" s="163"/>
      <c r="I1" s="163"/>
      <c r="J1" s="163"/>
      <c r="K1" s="163"/>
      <c r="L1" s="163"/>
      <c r="M1" s="163"/>
      <c r="N1" s="166"/>
      <c r="O1" s="167"/>
      <c r="P1" s="167"/>
      <c r="Q1" s="167"/>
      <c r="R1" s="167"/>
    </row>
    <row r="2" spans="1:32" x14ac:dyDescent="0.25">
      <c r="A2" s="235" t="s">
        <v>222</v>
      </c>
      <c r="B2" s="229">
        <v>1</v>
      </c>
      <c r="C2" s="230">
        <v>2</v>
      </c>
      <c r="D2" s="230">
        <v>3</v>
      </c>
      <c r="E2" s="229">
        <v>4</v>
      </c>
      <c r="F2" s="230">
        <v>5</v>
      </c>
      <c r="G2" s="230">
        <v>6</v>
      </c>
      <c r="H2" s="229">
        <v>7</v>
      </c>
      <c r="I2" s="230">
        <v>8</v>
      </c>
      <c r="J2" s="230">
        <v>9</v>
      </c>
      <c r="K2" s="229">
        <v>10</v>
      </c>
      <c r="L2" s="230">
        <v>11</v>
      </c>
      <c r="M2" s="230">
        <v>12</v>
      </c>
      <c r="N2" s="229">
        <v>13</v>
      </c>
      <c r="O2" s="230">
        <v>14</v>
      </c>
      <c r="P2" s="230">
        <v>15</v>
      </c>
      <c r="Q2" s="167"/>
      <c r="R2" s="167"/>
    </row>
    <row r="3" spans="1:32" ht="14.4" x14ac:dyDescent="0.3">
      <c r="A3" s="234" t="s">
        <v>250</v>
      </c>
      <c r="B3" s="176"/>
      <c r="C3" s="176"/>
      <c r="D3" s="176"/>
      <c r="E3" s="176"/>
      <c r="F3" s="176"/>
      <c r="G3" s="176"/>
      <c r="H3" s="176"/>
      <c r="I3" s="176"/>
      <c r="J3" s="176"/>
      <c r="K3" s="176"/>
      <c r="L3" s="176"/>
      <c r="M3" s="176"/>
      <c r="N3" s="176"/>
      <c r="O3" s="176"/>
      <c r="P3" s="176"/>
      <c r="R3" s="168"/>
      <c r="S3" s="168"/>
      <c r="T3" s="168"/>
      <c r="U3" s="168"/>
      <c r="V3" s="168"/>
      <c r="W3" s="168"/>
      <c r="X3" s="168"/>
      <c r="Y3" s="168"/>
      <c r="Z3" s="168"/>
      <c r="AA3" s="168"/>
      <c r="AB3" s="168"/>
      <c r="AC3" s="168"/>
      <c r="AD3" s="168"/>
      <c r="AE3" s="168"/>
      <c r="AF3" s="168"/>
    </row>
    <row r="4" spans="1:32" ht="14.4" x14ac:dyDescent="0.3">
      <c r="A4" s="234" t="s">
        <v>147</v>
      </c>
      <c r="B4" s="176"/>
      <c r="C4" s="176"/>
      <c r="D4" s="176"/>
      <c r="E4" s="176"/>
      <c r="F4" s="176"/>
      <c r="G4" s="176"/>
      <c r="H4" s="176"/>
      <c r="I4" s="176"/>
      <c r="J4" s="176"/>
      <c r="K4" s="176"/>
      <c r="L4" s="176"/>
      <c r="M4" s="177"/>
      <c r="N4" s="177"/>
      <c r="O4" s="177"/>
      <c r="P4" s="177"/>
    </row>
    <row r="5" spans="1:32" ht="14.4" x14ac:dyDescent="0.3">
      <c r="A5" s="234" t="s">
        <v>141</v>
      </c>
      <c r="B5" s="176"/>
      <c r="C5" s="176"/>
      <c r="D5" s="176"/>
      <c r="E5" s="176"/>
      <c r="F5" s="176"/>
      <c r="G5" s="176"/>
      <c r="H5" s="176"/>
      <c r="I5" s="176"/>
      <c r="J5" s="176"/>
      <c r="K5" s="176"/>
      <c r="L5" s="176"/>
      <c r="M5" s="178"/>
      <c r="N5" s="178"/>
      <c r="O5" s="178"/>
      <c r="P5" s="178"/>
    </row>
    <row r="6" spans="1:32" ht="14.4" x14ac:dyDescent="0.3">
      <c r="A6" s="234" t="s">
        <v>148</v>
      </c>
      <c r="B6" s="176"/>
      <c r="C6" s="176"/>
      <c r="D6" s="176"/>
      <c r="E6" s="176"/>
      <c r="F6" s="176"/>
      <c r="G6" s="176"/>
      <c r="H6" s="176"/>
      <c r="I6" s="176"/>
      <c r="J6" s="176"/>
      <c r="K6" s="176"/>
      <c r="L6" s="176"/>
      <c r="M6" s="178"/>
      <c r="N6" s="178"/>
      <c r="O6" s="178"/>
      <c r="P6" s="178"/>
    </row>
    <row r="7" spans="1:32" ht="14.4" x14ac:dyDescent="0.3">
      <c r="A7" s="234" t="s">
        <v>149</v>
      </c>
      <c r="B7" s="176"/>
      <c r="C7" s="176"/>
      <c r="D7" s="176"/>
      <c r="E7" s="176"/>
      <c r="F7" s="176"/>
      <c r="G7" s="176"/>
      <c r="H7" s="176"/>
      <c r="I7" s="176"/>
      <c r="J7" s="176"/>
      <c r="K7" s="176"/>
      <c r="L7" s="176"/>
      <c r="M7" s="178"/>
      <c r="N7" s="178"/>
      <c r="O7" s="178"/>
      <c r="P7" s="178"/>
    </row>
    <row r="8" spans="1:32" ht="14.4" x14ac:dyDescent="0.3">
      <c r="A8" s="234" t="s">
        <v>150</v>
      </c>
      <c r="B8" s="176"/>
      <c r="C8" s="176"/>
      <c r="D8" s="176"/>
      <c r="E8" s="176"/>
      <c r="F8" s="176"/>
      <c r="G8" s="176"/>
      <c r="H8" s="176"/>
      <c r="I8" s="176"/>
      <c r="J8" s="176"/>
      <c r="K8" s="176"/>
      <c r="L8" s="176"/>
      <c r="M8" s="178"/>
      <c r="N8" s="178"/>
      <c r="O8" s="178"/>
      <c r="P8" s="178"/>
    </row>
    <row r="9" spans="1:32" ht="14.4" x14ac:dyDescent="0.3">
      <c r="A9" s="234" t="s">
        <v>151</v>
      </c>
      <c r="B9" s="176"/>
      <c r="C9" s="176"/>
      <c r="D9" s="176"/>
      <c r="E9" s="176"/>
      <c r="F9" s="176"/>
      <c r="G9" s="176"/>
      <c r="H9" s="176"/>
      <c r="I9" s="176"/>
      <c r="J9" s="176"/>
      <c r="K9" s="176"/>
      <c r="L9" s="176"/>
      <c r="M9" s="178"/>
      <c r="N9" s="178"/>
      <c r="O9" s="178"/>
      <c r="P9" s="178"/>
    </row>
    <row r="10" spans="1:32" ht="14.4" x14ac:dyDescent="0.3">
      <c r="A10" s="234" t="s">
        <v>152</v>
      </c>
      <c r="B10" s="176"/>
      <c r="C10" s="176"/>
      <c r="D10" s="176"/>
      <c r="E10" s="176"/>
      <c r="F10" s="176"/>
      <c r="G10" s="176"/>
      <c r="H10" s="176"/>
      <c r="I10" s="176"/>
      <c r="J10" s="176"/>
      <c r="K10" s="176"/>
      <c r="L10" s="176"/>
      <c r="M10" s="178"/>
      <c r="N10" s="178"/>
      <c r="O10" s="178"/>
      <c r="P10" s="178"/>
    </row>
    <row r="11" spans="1:32" ht="14.4" x14ac:dyDescent="0.3">
      <c r="A11" s="234" t="s">
        <v>153</v>
      </c>
      <c r="B11" s="176"/>
      <c r="C11" s="176"/>
      <c r="D11" s="176"/>
      <c r="E11" s="176"/>
      <c r="F11" s="176"/>
      <c r="G11" s="176"/>
      <c r="H11" s="176"/>
      <c r="I11" s="176"/>
      <c r="J11" s="176"/>
      <c r="K11" s="176"/>
      <c r="L11" s="176"/>
      <c r="M11" s="178"/>
      <c r="N11" s="178"/>
      <c r="O11" s="178"/>
      <c r="P11" s="178"/>
    </row>
    <row r="12" spans="1:32" ht="14.4" x14ac:dyDescent="0.3">
      <c r="A12" s="234" t="s">
        <v>154</v>
      </c>
      <c r="B12" s="176"/>
      <c r="C12" s="176"/>
      <c r="D12" s="176"/>
      <c r="E12" s="176"/>
      <c r="F12" s="176"/>
      <c r="G12" s="176"/>
      <c r="H12" s="176"/>
      <c r="I12" s="176"/>
      <c r="J12" s="176"/>
      <c r="K12" s="176"/>
      <c r="L12" s="176"/>
      <c r="M12" s="178"/>
      <c r="N12" s="178"/>
      <c r="O12" s="178"/>
      <c r="P12" s="178"/>
    </row>
    <row r="13" spans="1:32" ht="14.4" x14ac:dyDescent="0.3">
      <c r="A13" s="234" t="s">
        <v>155</v>
      </c>
      <c r="B13" s="176"/>
      <c r="C13" s="176"/>
      <c r="D13" s="176"/>
      <c r="E13" s="176"/>
      <c r="F13" s="176"/>
      <c r="G13" s="176"/>
      <c r="H13" s="176"/>
      <c r="I13" s="176"/>
      <c r="J13" s="176"/>
      <c r="K13" s="176"/>
      <c r="L13" s="176"/>
      <c r="M13" s="178"/>
      <c r="N13" s="178"/>
      <c r="O13" s="178"/>
      <c r="P13" s="178"/>
    </row>
    <row r="14" spans="1:32" ht="14.4" x14ac:dyDescent="0.3">
      <c r="A14" s="234" t="s">
        <v>156</v>
      </c>
      <c r="B14" s="176"/>
      <c r="C14" s="176"/>
      <c r="D14" s="176"/>
      <c r="E14" s="176"/>
      <c r="F14" s="176"/>
      <c r="G14" s="176"/>
      <c r="H14" s="176"/>
      <c r="I14" s="176"/>
      <c r="J14" s="176"/>
      <c r="K14" s="176"/>
      <c r="L14" s="176"/>
      <c r="M14" s="178"/>
      <c r="N14" s="178"/>
      <c r="O14" s="178"/>
      <c r="P14" s="178"/>
    </row>
    <row r="15" spans="1:32" ht="14.4" x14ac:dyDescent="0.3">
      <c r="A15" s="234" t="s">
        <v>157</v>
      </c>
      <c r="B15" s="176"/>
      <c r="C15" s="176"/>
      <c r="D15" s="176"/>
      <c r="E15" s="176"/>
      <c r="F15" s="176"/>
      <c r="G15" s="176"/>
      <c r="H15" s="176"/>
      <c r="I15" s="176"/>
      <c r="J15" s="176"/>
      <c r="K15" s="176"/>
      <c r="L15" s="176"/>
      <c r="M15" s="178"/>
      <c r="N15" s="178"/>
      <c r="O15" s="178"/>
      <c r="P15" s="178"/>
    </row>
    <row r="16" spans="1:32" ht="14.4" x14ac:dyDescent="0.3">
      <c r="A16" s="234" t="s">
        <v>158</v>
      </c>
      <c r="B16" s="176"/>
      <c r="C16" s="176"/>
      <c r="D16" s="176"/>
      <c r="E16" s="176"/>
      <c r="F16" s="176"/>
      <c r="G16" s="176"/>
      <c r="H16" s="176"/>
      <c r="I16" s="176"/>
      <c r="J16" s="176"/>
      <c r="K16" s="176"/>
      <c r="L16" s="176"/>
      <c r="M16" s="178"/>
      <c r="N16" s="178"/>
      <c r="O16" s="178"/>
      <c r="P16" s="178"/>
    </row>
    <row r="17" spans="1:16" ht="14.4" x14ac:dyDescent="0.3">
      <c r="A17" s="234" t="s">
        <v>159</v>
      </c>
      <c r="B17" s="176"/>
      <c r="C17" s="176"/>
      <c r="D17" s="176"/>
      <c r="E17" s="176"/>
      <c r="F17" s="176"/>
      <c r="G17" s="176"/>
      <c r="H17" s="176"/>
      <c r="I17" s="176"/>
      <c r="J17" s="176"/>
      <c r="K17" s="176"/>
      <c r="L17" s="176"/>
      <c r="M17" s="178"/>
      <c r="N17" s="178"/>
      <c r="O17" s="178"/>
      <c r="P17" s="178"/>
    </row>
    <row r="18" spans="1:16" ht="14.4" x14ac:dyDescent="0.3">
      <c r="A18" s="234" t="s">
        <v>160</v>
      </c>
      <c r="B18" s="176"/>
      <c r="C18" s="176"/>
      <c r="D18" s="176"/>
      <c r="E18" s="176"/>
      <c r="F18" s="176"/>
      <c r="G18" s="176"/>
      <c r="H18" s="176"/>
      <c r="I18" s="176"/>
      <c r="J18" s="176"/>
      <c r="K18" s="176"/>
      <c r="L18" s="176"/>
      <c r="M18" s="178"/>
      <c r="N18" s="178"/>
      <c r="O18" s="178"/>
      <c r="P18" s="178"/>
    </row>
    <row r="19" spans="1:16" ht="14.4" x14ac:dyDescent="0.3">
      <c r="A19" s="234" t="s">
        <v>161</v>
      </c>
      <c r="B19" s="176"/>
      <c r="C19" s="176"/>
      <c r="D19" s="176"/>
      <c r="E19" s="176"/>
      <c r="F19" s="176"/>
      <c r="G19" s="176"/>
      <c r="H19" s="176"/>
      <c r="I19" s="176"/>
      <c r="J19" s="176"/>
      <c r="K19" s="176"/>
      <c r="L19" s="176"/>
      <c r="M19" s="178"/>
      <c r="N19" s="178"/>
      <c r="O19" s="178"/>
      <c r="P19" s="178"/>
    </row>
    <row r="20" spans="1:16" ht="14.4" x14ac:dyDescent="0.3">
      <c r="A20" s="234" t="s">
        <v>162</v>
      </c>
      <c r="B20" s="176"/>
      <c r="C20" s="176"/>
      <c r="D20" s="176"/>
      <c r="E20" s="176"/>
      <c r="F20" s="176"/>
      <c r="G20" s="176"/>
      <c r="H20" s="176"/>
      <c r="I20" s="176"/>
      <c r="J20" s="176"/>
      <c r="K20" s="176"/>
      <c r="L20" s="176"/>
      <c r="M20" s="178"/>
      <c r="N20" s="178"/>
      <c r="O20" s="178"/>
      <c r="P20" s="178"/>
    </row>
    <row r="21" spans="1:16" ht="14.4" x14ac:dyDescent="0.3">
      <c r="A21" s="234" t="s">
        <v>163</v>
      </c>
      <c r="B21" s="176"/>
      <c r="C21" s="176"/>
      <c r="D21" s="176"/>
      <c r="E21" s="176"/>
      <c r="F21" s="176"/>
      <c r="G21" s="176"/>
      <c r="H21" s="176"/>
      <c r="I21" s="176"/>
      <c r="J21" s="176"/>
      <c r="K21" s="176"/>
      <c r="L21" s="176"/>
      <c r="M21" s="178"/>
      <c r="N21" s="178"/>
      <c r="O21" s="178"/>
      <c r="P21" s="178"/>
    </row>
    <row r="22" spans="1:16" ht="14.4" x14ac:dyDescent="0.3">
      <c r="A22" s="234">
        <v>128</v>
      </c>
      <c r="B22" s="176"/>
      <c r="C22" s="176"/>
      <c r="D22" s="176"/>
      <c r="E22" s="176"/>
      <c r="F22" s="176"/>
      <c r="G22" s="176"/>
      <c r="H22" s="176"/>
      <c r="I22" s="176"/>
      <c r="J22" s="176"/>
      <c r="K22" s="176"/>
      <c r="L22" s="176"/>
      <c r="M22" s="178"/>
      <c r="N22" s="178"/>
      <c r="O22" s="178"/>
      <c r="P22" s="178"/>
    </row>
    <row r="23" spans="1:16" ht="14.4" x14ac:dyDescent="0.3">
      <c r="A23" s="234">
        <v>129</v>
      </c>
      <c r="B23" s="176"/>
      <c r="C23" s="176"/>
      <c r="D23" s="176"/>
      <c r="E23" s="176"/>
      <c r="F23" s="176"/>
      <c r="G23" s="176"/>
      <c r="H23" s="176"/>
      <c r="I23" s="176"/>
      <c r="J23" s="176"/>
      <c r="K23" s="176"/>
      <c r="L23" s="176"/>
      <c r="M23" s="178"/>
      <c r="N23" s="178"/>
      <c r="O23" s="178"/>
      <c r="P23" s="178"/>
    </row>
    <row r="24" spans="1:16" ht="14.4" x14ac:dyDescent="0.3">
      <c r="A24" s="234">
        <v>100</v>
      </c>
      <c r="B24" s="176"/>
      <c r="C24" s="176"/>
      <c r="D24" s="176"/>
      <c r="E24" s="176"/>
      <c r="F24" s="176"/>
      <c r="G24" s="176"/>
      <c r="H24" s="176"/>
      <c r="I24" s="176"/>
      <c r="J24" s="176"/>
      <c r="K24" s="176"/>
      <c r="L24" s="176"/>
      <c r="M24" s="178"/>
      <c r="N24" s="178"/>
      <c r="O24" s="178"/>
      <c r="P24" s="178"/>
    </row>
    <row r="25" spans="1:16" ht="14.4" x14ac:dyDescent="0.3">
      <c r="A25" s="234">
        <v>750</v>
      </c>
      <c r="B25" s="176"/>
      <c r="C25" s="176"/>
      <c r="D25" s="176"/>
      <c r="E25" s="176"/>
      <c r="F25" s="176"/>
      <c r="G25" s="176"/>
      <c r="H25" s="176"/>
      <c r="I25" s="176"/>
      <c r="J25" s="176"/>
      <c r="K25" s="176"/>
      <c r="L25" s="176"/>
      <c r="M25" s="178"/>
      <c r="N25" s="178"/>
      <c r="O25" s="178"/>
      <c r="P25" s="178"/>
    </row>
    <row r="26" spans="1:16" ht="14.4" x14ac:dyDescent="0.3">
      <c r="A26" s="234">
        <v>200</v>
      </c>
      <c r="B26" s="176"/>
      <c r="C26" s="176"/>
      <c r="D26" s="176"/>
      <c r="E26" s="176"/>
      <c r="F26" s="176"/>
      <c r="G26" s="176"/>
      <c r="H26" s="176"/>
      <c r="I26" s="176"/>
      <c r="J26" s="176"/>
      <c r="K26" s="176"/>
      <c r="L26" s="176"/>
      <c r="M26" s="178"/>
      <c r="N26" s="178"/>
      <c r="O26" s="178"/>
      <c r="P26" s="178"/>
    </row>
    <row r="27" spans="1:16" ht="14.4" x14ac:dyDescent="0.3">
      <c r="A27" s="234">
        <v>201</v>
      </c>
      <c r="B27" s="176"/>
      <c r="C27" s="176"/>
      <c r="D27" s="176"/>
      <c r="E27" s="176"/>
      <c r="F27" s="176"/>
      <c r="G27" s="176"/>
      <c r="H27" s="176"/>
      <c r="I27" s="176"/>
      <c r="J27" s="176"/>
      <c r="K27" s="176"/>
      <c r="L27" s="176"/>
      <c r="M27" s="178"/>
      <c r="N27" s="178"/>
      <c r="O27" s="178"/>
      <c r="P27" s="178"/>
    </row>
    <row r="28" spans="1:16" ht="14.4" x14ac:dyDescent="0.3">
      <c r="A28" s="234">
        <v>123</v>
      </c>
      <c r="B28" s="176"/>
      <c r="C28" s="176"/>
      <c r="D28" s="176"/>
      <c r="E28" s="176"/>
      <c r="F28" s="176"/>
      <c r="G28" s="176"/>
      <c r="H28" s="176"/>
      <c r="I28" s="176"/>
      <c r="J28" s="176"/>
      <c r="K28" s="176"/>
      <c r="L28" s="176"/>
      <c r="M28" s="178"/>
      <c r="N28" s="178"/>
      <c r="O28" s="178"/>
      <c r="P28" s="178"/>
    </row>
    <row r="29" spans="1:16" ht="14.4" x14ac:dyDescent="0.3">
      <c r="A29" s="234">
        <v>102</v>
      </c>
      <c r="B29" s="176"/>
      <c r="C29" s="176"/>
      <c r="D29" s="176"/>
      <c r="E29" s="176"/>
      <c r="F29" s="176"/>
      <c r="G29" s="176"/>
      <c r="H29" s="176"/>
      <c r="I29" s="176"/>
      <c r="J29" s="176"/>
      <c r="K29" s="176"/>
      <c r="L29" s="176"/>
      <c r="M29" s="178"/>
      <c r="N29" s="178"/>
      <c r="O29" s="178"/>
      <c r="P29" s="178"/>
    </row>
    <row r="30" spans="1:16" ht="14.4" x14ac:dyDescent="0.3">
      <c r="A30" s="234">
        <v>205</v>
      </c>
      <c r="B30" s="176"/>
      <c r="C30" s="176"/>
      <c r="D30" s="176"/>
      <c r="E30" s="176"/>
      <c r="F30" s="176"/>
      <c r="G30" s="176"/>
      <c r="H30" s="176"/>
      <c r="I30" s="176"/>
      <c r="J30" s="176"/>
      <c r="K30" s="176"/>
      <c r="L30" s="176"/>
      <c r="M30" s="178"/>
      <c r="N30" s="178"/>
      <c r="O30" s="178"/>
      <c r="P30" s="178"/>
    </row>
    <row r="31" spans="1:16" ht="14.4" x14ac:dyDescent="0.3">
      <c r="A31" s="234">
        <v>124</v>
      </c>
      <c r="B31" s="176"/>
      <c r="C31" s="176"/>
      <c r="D31" s="176"/>
      <c r="E31" s="176"/>
      <c r="F31" s="176"/>
      <c r="G31" s="176"/>
      <c r="H31" s="176"/>
      <c r="I31" s="176"/>
      <c r="J31" s="176"/>
      <c r="K31" s="176"/>
      <c r="L31" s="176"/>
      <c r="M31" s="171"/>
      <c r="N31" s="171"/>
      <c r="O31" s="171"/>
      <c r="P31" s="171"/>
    </row>
    <row r="32" spans="1:16" ht="14.4" x14ac:dyDescent="0.3">
      <c r="A32" s="234">
        <v>880</v>
      </c>
      <c r="B32" s="176"/>
      <c r="C32" s="176"/>
      <c r="D32" s="176"/>
      <c r="E32" s="176"/>
      <c r="F32" s="176"/>
      <c r="G32" s="176"/>
      <c r="H32" s="176"/>
      <c r="I32" s="176"/>
      <c r="J32" s="176"/>
      <c r="K32" s="176"/>
      <c r="L32" s="176"/>
      <c r="M32" s="171"/>
      <c r="N32" s="171"/>
      <c r="O32" s="171"/>
      <c r="P32" s="171"/>
    </row>
    <row r="33" spans="1:32" ht="14.4" x14ac:dyDescent="0.3">
      <c r="A33" s="234">
        <v>882</v>
      </c>
      <c r="B33" s="176"/>
      <c r="C33" s="176"/>
      <c r="D33" s="176"/>
      <c r="E33" s="176"/>
      <c r="F33" s="176"/>
      <c r="G33" s="176"/>
      <c r="H33" s="176"/>
      <c r="I33" s="176"/>
      <c r="J33" s="176"/>
      <c r="K33" s="176"/>
      <c r="L33" s="176"/>
      <c r="M33" s="171"/>
      <c r="N33" s="171"/>
      <c r="O33" s="171"/>
      <c r="P33" s="171"/>
    </row>
    <row r="34" spans="1:32" ht="14.4" x14ac:dyDescent="0.3">
      <c r="A34" s="234">
        <v>99</v>
      </c>
      <c r="B34" s="176"/>
      <c r="C34" s="176"/>
      <c r="D34" s="176"/>
      <c r="E34" s="176"/>
      <c r="F34" s="176"/>
      <c r="G34" s="176"/>
      <c r="H34" s="176"/>
      <c r="I34" s="176"/>
      <c r="J34" s="176"/>
      <c r="K34" s="176"/>
      <c r="L34" s="176"/>
      <c r="M34" s="171"/>
      <c r="N34" s="171"/>
      <c r="O34" s="171"/>
      <c r="P34" s="171"/>
    </row>
    <row r="35" spans="1:32" ht="14.4" x14ac:dyDescent="0.3">
      <c r="A35" s="234">
        <v>203</v>
      </c>
      <c r="B35" s="176"/>
      <c r="C35" s="176"/>
      <c r="D35" s="176"/>
      <c r="E35" s="176"/>
      <c r="F35" s="176"/>
      <c r="G35" s="176"/>
      <c r="H35" s="176"/>
      <c r="I35" s="176"/>
      <c r="J35" s="176"/>
      <c r="K35" s="176"/>
      <c r="L35" s="176"/>
      <c r="M35" s="178"/>
      <c r="N35" s="178"/>
      <c r="O35" s="178"/>
      <c r="P35" s="178"/>
    </row>
    <row r="36" spans="1:32" ht="14.4" x14ac:dyDescent="0.3">
      <c r="A36" s="234">
        <v>98</v>
      </c>
      <c r="B36" s="176"/>
      <c r="C36" s="176"/>
      <c r="D36" s="176"/>
      <c r="E36" s="176"/>
      <c r="F36" s="176"/>
      <c r="G36" s="176"/>
      <c r="H36" s="176"/>
      <c r="I36" s="176"/>
      <c r="J36" s="176"/>
      <c r="K36" s="176"/>
      <c r="L36" s="176"/>
      <c r="M36" s="178"/>
      <c r="N36" s="178"/>
      <c r="O36" s="178"/>
      <c r="P36" s="178"/>
    </row>
    <row r="37" spans="1:32" ht="14.4" x14ac:dyDescent="0.3">
      <c r="A37" s="234">
        <v>101</v>
      </c>
      <c r="B37" s="176"/>
      <c r="C37" s="176"/>
      <c r="D37" s="176"/>
      <c r="E37" s="176"/>
      <c r="F37" s="176"/>
      <c r="G37" s="176"/>
      <c r="H37" s="176"/>
      <c r="I37" s="176"/>
      <c r="J37" s="176"/>
      <c r="K37" s="176"/>
      <c r="L37" s="176"/>
      <c r="M37" s="178"/>
      <c r="N37" s="178"/>
      <c r="O37" s="178"/>
      <c r="P37" s="178"/>
    </row>
    <row r="38" spans="1:32" ht="14.4" x14ac:dyDescent="0.3">
      <c r="A38" s="234">
        <v>107</v>
      </c>
      <c r="B38" s="176"/>
      <c r="C38" s="176"/>
      <c r="D38" s="176"/>
      <c r="E38" s="176"/>
      <c r="F38" s="176"/>
      <c r="G38" s="176"/>
      <c r="H38" s="176"/>
      <c r="I38" s="176"/>
      <c r="J38" s="176"/>
      <c r="K38" s="176"/>
      <c r="L38" s="176"/>
      <c r="M38" s="178"/>
      <c r="N38" s="178"/>
      <c r="O38" s="178"/>
      <c r="P38" s="178"/>
    </row>
    <row r="39" spans="1:32" ht="14.4" x14ac:dyDescent="0.3">
      <c r="A39" s="234" t="s">
        <v>311</v>
      </c>
      <c r="B39" s="176"/>
      <c r="C39" s="176"/>
      <c r="D39" s="176"/>
      <c r="E39" s="176"/>
      <c r="F39" s="176"/>
      <c r="G39" s="176"/>
      <c r="H39" s="176"/>
      <c r="I39" s="176"/>
      <c r="J39" s="176"/>
      <c r="K39" s="176"/>
      <c r="L39" s="176"/>
      <c r="M39" s="178"/>
      <c r="N39" s="178"/>
      <c r="O39" s="178"/>
      <c r="P39" s="178"/>
    </row>
    <row r="40" spans="1:32" ht="14.4" x14ac:dyDescent="0.3">
      <c r="A40" s="234" t="s">
        <v>142</v>
      </c>
      <c r="B40" s="176"/>
      <c r="C40" s="176"/>
      <c r="D40" s="176"/>
      <c r="E40" s="176"/>
      <c r="F40" s="176"/>
      <c r="G40" s="176"/>
      <c r="H40" s="176"/>
      <c r="I40" s="176"/>
      <c r="J40" s="176"/>
      <c r="K40" s="176"/>
      <c r="L40" s="176"/>
      <c r="M40" s="178"/>
      <c r="N40" s="178"/>
      <c r="O40" s="178"/>
      <c r="P40" s="178"/>
    </row>
    <row r="41" spans="1:32" ht="14.4" x14ac:dyDescent="0.3">
      <c r="A41" s="234" t="s">
        <v>312</v>
      </c>
      <c r="B41" s="176"/>
      <c r="C41" s="176"/>
      <c r="D41" s="176"/>
      <c r="E41" s="176"/>
      <c r="F41" s="176"/>
      <c r="G41" s="176"/>
      <c r="H41" s="176"/>
      <c r="I41" s="176"/>
      <c r="J41" s="176"/>
      <c r="K41" s="176"/>
      <c r="L41" s="176"/>
      <c r="M41" s="179"/>
      <c r="N41" s="179"/>
      <c r="O41" s="179"/>
      <c r="P41" s="179"/>
    </row>
    <row r="42" spans="1:32" ht="14.4" x14ac:dyDescent="0.3">
      <c r="A42" s="234" t="s">
        <v>39</v>
      </c>
      <c r="B42" s="176"/>
      <c r="C42" s="176"/>
      <c r="D42" s="176"/>
      <c r="E42" s="176"/>
      <c r="F42" s="176"/>
      <c r="G42" s="176"/>
      <c r="H42" s="176"/>
      <c r="I42" s="176"/>
      <c r="J42" s="176"/>
      <c r="K42" s="176"/>
      <c r="L42" s="176"/>
      <c r="M42" s="178"/>
      <c r="N42" s="178"/>
      <c r="O42" s="178"/>
      <c r="P42" s="178"/>
    </row>
    <row r="43" spans="1:32" ht="14.4" x14ac:dyDescent="0.3">
      <c r="A43" s="234" t="s">
        <v>143</v>
      </c>
      <c r="B43" s="176"/>
      <c r="C43" s="176"/>
      <c r="D43" s="176"/>
      <c r="E43" s="176"/>
      <c r="F43" s="176"/>
      <c r="G43" s="176"/>
      <c r="H43" s="176"/>
      <c r="I43" s="176"/>
      <c r="J43" s="176"/>
      <c r="K43" s="176"/>
      <c r="L43" s="176"/>
      <c r="M43" s="178"/>
      <c r="N43" s="178"/>
      <c r="O43" s="178"/>
      <c r="P43" s="178"/>
    </row>
    <row r="44" spans="1:32" ht="14.4" x14ac:dyDescent="0.3">
      <c r="A44" s="234" t="s">
        <v>144</v>
      </c>
      <c r="B44" s="176"/>
      <c r="C44" s="176"/>
      <c r="D44" s="176"/>
      <c r="E44" s="176"/>
      <c r="F44" s="176"/>
      <c r="G44" s="176"/>
      <c r="H44" s="176"/>
      <c r="I44" s="176"/>
      <c r="J44" s="176"/>
      <c r="K44" s="176"/>
      <c r="L44" s="176"/>
      <c r="M44" s="178"/>
      <c r="N44" s="178"/>
      <c r="O44" s="178"/>
      <c r="P44" s="178"/>
    </row>
    <row r="45" spans="1:32" ht="14.4" x14ac:dyDescent="0.3">
      <c r="A45" s="234" t="s">
        <v>145</v>
      </c>
      <c r="B45" s="176"/>
      <c r="C45" s="176"/>
      <c r="D45" s="176"/>
      <c r="E45" s="176"/>
      <c r="F45" s="176"/>
      <c r="G45" s="176"/>
      <c r="H45" s="176"/>
      <c r="I45" s="176"/>
      <c r="J45" s="176"/>
      <c r="K45" s="176"/>
      <c r="L45" s="176"/>
      <c r="M45" s="178"/>
      <c r="N45" s="178"/>
      <c r="O45" s="178"/>
      <c r="P45" s="178"/>
    </row>
    <row r="46" spans="1:32" x14ac:dyDescent="0.25">
      <c r="A46" s="308"/>
    </row>
    <row r="47" spans="1:32" ht="15.6" x14ac:dyDescent="0.3">
      <c r="A47" s="227" t="s">
        <v>146</v>
      </c>
      <c r="C47" s="162"/>
      <c r="D47" s="162"/>
      <c r="E47" s="162"/>
      <c r="F47" s="162"/>
      <c r="G47" s="162"/>
      <c r="H47" s="162"/>
      <c r="I47" s="162"/>
      <c r="J47" s="162"/>
      <c r="K47" s="162"/>
      <c r="L47" s="162"/>
      <c r="M47" s="162"/>
      <c r="N47" s="162"/>
      <c r="O47" s="162"/>
      <c r="P47" s="162"/>
      <c r="Q47" s="162"/>
      <c r="R47" s="162"/>
    </row>
    <row r="48" spans="1:32" x14ac:dyDescent="0.25">
      <c r="A48" s="236" t="s">
        <v>222</v>
      </c>
      <c r="B48" s="231">
        <v>1</v>
      </c>
      <c r="C48" s="231">
        <v>2</v>
      </c>
      <c r="D48" s="231">
        <v>3</v>
      </c>
      <c r="E48" s="231">
        <v>4</v>
      </c>
      <c r="F48" s="231">
        <v>5</v>
      </c>
      <c r="G48" s="231">
        <v>6</v>
      </c>
      <c r="H48" s="231">
        <v>7</v>
      </c>
      <c r="I48" s="231">
        <v>8</v>
      </c>
      <c r="J48" s="231">
        <v>9</v>
      </c>
      <c r="K48" s="231">
        <v>10</v>
      </c>
      <c r="L48" s="231">
        <v>11</v>
      </c>
      <c r="M48" s="231">
        <v>12</v>
      </c>
      <c r="N48" s="231">
        <v>13</v>
      </c>
      <c r="O48" s="231">
        <v>14</v>
      </c>
      <c r="P48" s="231">
        <v>15</v>
      </c>
      <c r="Q48" s="231">
        <v>16</v>
      </c>
      <c r="R48" s="231">
        <v>17</v>
      </c>
      <c r="S48" s="231">
        <v>18</v>
      </c>
      <c r="T48" s="231">
        <v>19</v>
      </c>
      <c r="U48" s="231">
        <v>20</v>
      </c>
      <c r="V48" s="231">
        <v>21</v>
      </c>
      <c r="W48" s="231">
        <v>22</v>
      </c>
      <c r="X48" s="231">
        <v>23</v>
      </c>
      <c r="Y48" s="231">
        <v>24</v>
      </c>
      <c r="Z48" s="231">
        <v>25</v>
      </c>
      <c r="AA48" s="231">
        <v>26</v>
      </c>
      <c r="AB48" s="231">
        <v>27</v>
      </c>
      <c r="AC48" s="231">
        <v>28</v>
      </c>
      <c r="AD48" s="231">
        <v>29</v>
      </c>
      <c r="AE48" s="231">
        <v>30</v>
      </c>
      <c r="AF48" s="168"/>
    </row>
    <row r="49" spans="1:31" ht="14.4" x14ac:dyDescent="0.3">
      <c r="A49" s="248" t="s">
        <v>250</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row>
    <row r="50" spans="1:31" ht="14.4" x14ac:dyDescent="0.3">
      <c r="A50" s="248" t="s">
        <v>147</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row>
    <row r="51" spans="1:31" ht="14.4" x14ac:dyDescent="0.3">
      <c r="A51" s="248" t="s">
        <v>141</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row>
    <row r="52" spans="1:31" ht="14.4" x14ac:dyDescent="0.3">
      <c r="A52" s="248" t="s">
        <v>148</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row>
    <row r="53" spans="1:31" ht="14.4" x14ac:dyDescent="0.3">
      <c r="A53" s="248" t="s">
        <v>149</v>
      </c>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row>
    <row r="54" spans="1:31" ht="14.4" x14ac:dyDescent="0.3">
      <c r="A54" s="248" t="s">
        <v>150</v>
      </c>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row>
    <row r="55" spans="1:31" ht="14.4" x14ac:dyDescent="0.3">
      <c r="A55" s="248" t="s">
        <v>151</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row>
    <row r="56" spans="1:31" ht="14.4" x14ac:dyDescent="0.3">
      <c r="A56" s="248" t="s">
        <v>152</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row>
    <row r="57" spans="1:31" ht="14.4" x14ac:dyDescent="0.3">
      <c r="A57" s="248" t="s">
        <v>153</v>
      </c>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row>
    <row r="58" spans="1:31" ht="14.4" x14ac:dyDescent="0.3">
      <c r="A58" s="248" t="s">
        <v>154</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row>
    <row r="59" spans="1:31" ht="14.4" x14ac:dyDescent="0.3">
      <c r="A59" s="248" t="s">
        <v>155</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row>
    <row r="60" spans="1:31" ht="14.4" x14ac:dyDescent="0.3">
      <c r="A60" s="248" t="s">
        <v>156</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row>
    <row r="61" spans="1:31" ht="14.4" x14ac:dyDescent="0.3">
      <c r="A61" s="248" t="s">
        <v>157</v>
      </c>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row>
    <row r="62" spans="1:31" ht="14.4" x14ac:dyDescent="0.3">
      <c r="A62" s="248" t="s">
        <v>158</v>
      </c>
      <c r="B62" s="169"/>
      <c r="C62" s="169"/>
      <c r="D62" s="169"/>
      <c r="E62" s="170"/>
      <c r="F62" s="170"/>
      <c r="G62" s="170"/>
      <c r="H62" s="170"/>
      <c r="I62" s="170"/>
      <c r="J62" s="170"/>
      <c r="K62" s="170"/>
      <c r="L62" s="170"/>
      <c r="M62" s="170"/>
      <c r="N62" s="169"/>
      <c r="O62" s="170"/>
      <c r="P62" s="169"/>
      <c r="Q62" s="170"/>
      <c r="R62" s="169"/>
      <c r="S62" s="170"/>
      <c r="T62" s="170"/>
      <c r="U62" s="170"/>
      <c r="V62" s="170"/>
      <c r="W62" s="170"/>
      <c r="X62" s="170"/>
      <c r="Y62" s="170"/>
      <c r="Z62" s="170"/>
      <c r="AA62" s="169"/>
      <c r="AB62" s="169"/>
      <c r="AC62" s="169"/>
      <c r="AD62" s="170"/>
      <c r="AE62" s="170"/>
    </row>
    <row r="63" spans="1:31" ht="14.4" x14ac:dyDescent="0.3">
      <c r="A63" s="248" t="s">
        <v>159</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row>
    <row r="64" spans="1:31" ht="14.4" x14ac:dyDescent="0.3">
      <c r="A64" s="248" t="s">
        <v>160</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row>
    <row r="65" spans="1:31" ht="14.4" x14ac:dyDescent="0.3">
      <c r="A65" s="248" t="s">
        <v>161</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row>
    <row r="66" spans="1:31" ht="14.4" x14ac:dyDescent="0.3">
      <c r="A66" s="248" t="s">
        <v>162</v>
      </c>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row>
    <row r="67" spans="1:31" ht="14.4" x14ac:dyDescent="0.3">
      <c r="A67" s="248" t="s">
        <v>163</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row>
    <row r="68" spans="1:31" ht="14.4" x14ac:dyDescent="0.3">
      <c r="A68" s="249">
        <v>128</v>
      </c>
      <c r="B68" s="234"/>
      <c r="C68" s="234"/>
      <c r="D68" s="234"/>
      <c r="E68" s="234"/>
      <c r="F68" s="234"/>
      <c r="G68" s="169"/>
      <c r="H68" s="234"/>
      <c r="I68" s="234"/>
      <c r="J68" s="234"/>
      <c r="K68" s="169"/>
      <c r="L68" s="169"/>
      <c r="M68" s="169"/>
      <c r="N68" s="234"/>
      <c r="O68" s="234"/>
      <c r="P68" s="234"/>
      <c r="Q68" s="234"/>
      <c r="R68" s="234"/>
      <c r="S68" s="234"/>
      <c r="T68" s="234"/>
      <c r="U68" s="234"/>
      <c r="V68" s="234"/>
      <c r="W68" s="234"/>
      <c r="X68" s="169"/>
      <c r="Y68" s="169"/>
      <c r="Z68" s="234"/>
      <c r="AA68" s="234"/>
      <c r="AB68" s="234"/>
      <c r="AC68" s="234"/>
      <c r="AD68" s="234"/>
      <c r="AE68" s="169"/>
    </row>
    <row r="69" spans="1:31" ht="14.4" x14ac:dyDescent="0.3">
      <c r="A69" s="249">
        <v>129</v>
      </c>
      <c r="B69" s="234"/>
      <c r="C69" s="234"/>
      <c r="D69" s="234"/>
      <c r="E69" s="234"/>
      <c r="F69" s="234"/>
      <c r="G69" s="169"/>
      <c r="H69" s="234"/>
      <c r="I69" s="234"/>
      <c r="J69" s="234"/>
      <c r="K69" s="169"/>
      <c r="L69" s="169"/>
      <c r="M69" s="169"/>
      <c r="N69" s="234"/>
      <c r="O69" s="234"/>
      <c r="P69" s="234"/>
      <c r="Q69" s="234"/>
      <c r="R69" s="234"/>
      <c r="S69" s="234"/>
      <c r="T69" s="234"/>
      <c r="U69" s="234"/>
      <c r="V69" s="234"/>
      <c r="W69" s="234"/>
      <c r="X69" s="169"/>
      <c r="Y69" s="169"/>
      <c r="Z69" s="234"/>
      <c r="AA69" s="234"/>
      <c r="AB69" s="234"/>
      <c r="AC69" s="234"/>
      <c r="AD69" s="234"/>
      <c r="AE69" s="169"/>
    </row>
    <row r="70" spans="1:31" ht="14.4" x14ac:dyDescent="0.3">
      <c r="A70" s="249">
        <v>100</v>
      </c>
      <c r="B70" s="234"/>
      <c r="C70" s="234"/>
      <c r="D70" s="234"/>
      <c r="E70" s="234"/>
      <c r="F70" s="234"/>
      <c r="G70" s="169"/>
      <c r="H70" s="234"/>
      <c r="I70" s="234"/>
      <c r="J70" s="234"/>
      <c r="K70" s="169"/>
      <c r="L70" s="169"/>
      <c r="M70" s="169"/>
      <c r="N70" s="234"/>
      <c r="O70" s="234"/>
      <c r="P70" s="234"/>
      <c r="Q70" s="234"/>
      <c r="R70" s="234"/>
      <c r="S70" s="234"/>
      <c r="T70" s="234"/>
      <c r="U70" s="234"/>
      <c r="V70" s="234"/>
      <c r="W70" s="234"/>
      <c r="X70" s="169"/>
      <c r="Y70" s="169"/>
      <c r="Z70" s="234"/>
      <c r="AA70" s="234"/>
      <c r="AB70" s="234"/>
      <c r="AC70" s="234"/>
      <c r="AD70" s="234"/>
      <c r="AE70" s="169"/>
    </row>
    <row r="71" spans="1:31" ht="14.4" x14ac:dyDescent="0.3">
      <c r="A71" s="249">
        <v>750</v>
      </c>
      <c r="B71" s="234"/>
      <c r="C71" s="234"/>
      <c r="D71" s="234"/>
      <c r="E71" s="234"/>
      <c r="F71" s="234"/>
      <c r="G71" s="169"/>
      <c r="H71" s="234"/>
      <c r="I71" s="234"/>
      <c r="J71" s="234"/>
      <c r="K71" s="169"/>
      <c r="L71" s="169"/>
      <c r="M71" s="169"/>
      <c r="N71" s="234"/>
      <c r="O71" s="234"/>
      <c r="P71" s="234"/>
      <c r="Q71" s="234"/>
      <c r="R71" s="234"/>
      <c r="S71" s="234"/>
      <c r="T71" s="234"/>
      <c r="U71" s="234"/>
      <c r="V71" s="234"/>
      <c r="W71" s="234"/>
      <c r="X71" s="169"/>
      <c r="Y71" s="169"/>
      <c r="Z71" s="234"/>
      <c r="AA71" s="234"/>
      <c r="AB71" s="234"/>
      <c r="AC71" s="234"/>
      <c r="AD71" s="234"/>
      <c r="AE71" s="169"/>
    </row>
    <row r="72" spans="1:31" ht="14.4" x14ac:dyDescent="0.3">
      <c r="A72" s="249">
        <v>200</v>
      </c>
      <c r="B72" s="234"/>
      <c r="C72" s="234"/>
      <c r="D72" s="234"/>
      <c r="E72" s="234"/>
      <c r="F72" s="234"/>
      <c r="G72" s="169"/>
      <c r="H72" s="234"/>
      <c r="I72" s="234"/>
      <c r="J72" s="234"/>
      <c r="K72" s="169"/>
      <c r="L72" s="169"/>
      <c r="M72" s="169"/>
      <c r="N72" s="234"/>
      <c r="O72" s="234"/>
      <c r="P72" s="234"/>
      <c r="Q72" s="234"/>
      <c r="R72" s="234"/>
      <c r="S72" s="234"/>
      <c r="T72" s="234"/>
      <c r="U72" s="234"/>
      <c r="V72" s="234"/>
      <c r="W72" s="234"/>
      <c r="X72" s="169"/>
      <c r="Y72" s="169"/>
      <c r="Z72" s="234"/>
      <c r="AA72" s="234"/>
      <c r="AB72" s="234"/>
      <c r="AC72" s="234"/>
      <c r="AD72" s="234"/>
      <c r="AE72" s="169"/>
    </row>
    <row r="73" spans="1:31" ht="14.4" x14ac:dyDescent="0.3">
      <c r="A73" s="249">
        <v>201</v>
      </c>
      <c r="B73" s="234"/>
      <c r="C73" s="234"/>
      <c r="D73" s="234"/>
      <c r="E73" s="234"/>
      <c r="F73" s="234"/>
      <c r="G73" s="169"/>
      <c r="H73" s="234"/>
      <c r="I73" s="234"/>
      <c r="J73" s="234"/>
      <c r="K73" s="169"/>
      <c r="L73" s="169"/>
      <c r="M73" s="169"/>
      <c r="N73" s="234"/>
      <c r="O73" s="234"/>
      <c r="P73" s="234"/>
      <c r="Q73" s="234"/>
      <c r="R73" s="234"/>
      <c r="S73" s="234"/>
      <c r="T73" s="234"/>
      <c r="U73" s="234"/>
      <c r="V73" s="234"/>
      <c r="W73" s="234"/>
      <c r="X73" s="169"/>
      <c r="Y73" s="169"/>
      <c r="Z73" s="234"/>
      <c r="AA73" s="234"/>
      <c r="AB73" s="234"/>
      <c r="AC73" s="234"/>
      <c r="AD73" s="234"/>
      <c r="AE73" s="169"/>
    </row>
    <row r="74" spans="1:31" ht="14.4" x14ac:dyDescent="0.3">
      <c r="A74" s="249">
        <v>123</v>
      </c>
      <c r="B74" s="234"/>
      <c r="C74" s="234"/>
      <c r="D74" s="234"/>
      <c r="E74" s="234"/>
      <c r="F74" s="234"/>
      <c r="G74" s="169"/>
      <c r="H74" s="234"/>
      <c r="I74" s="234"/>
      <c r="J74" s="234"/>
      <c r="K74" s="169"/>
      <c r="L74" s="169"/>
      <c r="M74" s="169"/>
      <c r="N74" s="234"/>
      <c r="O74" s="234"/>
      <c r="P74" s="234"/>
      <c r="Q74" s="234"/>
      <c r="R74" s="234"/>
      <c r="S74" s="234"/>
      <c r="T74" s="234"/>
      <c r="U74" s="234"/>
      <c r="V74" s="234"/>
      <c r="W74" s="234"/>
      <c r="X74" s="169"/>
      <c r="Y74" s="169"/>
      <c r="Z74" s="234"/>
      <c r="AA74" s="234"/>
      <c r="AB74" s="234"/>
      <c r="AC74" s="234"/>
      <c r="AD74" s="234"/>
      <c r="AE74" s="169"/>
    </row>
    <row r="75" spans="1:31" ht="14.4" x14ac:dyDescent="0.3">
      <c r="A75" s="249">
        <v>102</v>
      </c>
      <c r="B75" s="234"/>
      <c r="C75" s="234"/>
      <c r="D75" s="234"/>
      <c r="E75" s="234"/>
      <c r="F75" s="234"/>
      <c r="G75" s="169"/>
      <c r="H75" s="234"/>
      <c r="I75" s="234"/>
      <c r="J75" s="234"/>
      <c r="K75" s="169"/>
      <c r="L75" s="169"/>
      <c r="M75" s="169"/>
      <c r="N75" s="234"/>
      <c r="O75" s="234"/>
      <c r="P75" s="234"/>
      <c r="Q75" s="234"/>
      <c r="R75" s="234"/>
      <c r="S75" s="234"/>
      <c r="T75" s="234"/>
      <c r="U75" s="234"/>
      <c r="V75" s="234"/>
      <c r="W75" s="234"/>
      <c r="X75" s="169"/>
      <c r="Y75" s="169"/>
      <c r="Z75" s="234"/>
      <c r="AA75" s="234"/>
      <c r="AB75" s="234"/>
      <c r="AC75" s="234"/>
      <c r="AD75" s="234"/>
      <c r="AE75" s="169"/>
    </row>
    <row r="76" spans="1:31" ht="14.4" x14ac:dyDescent="0.3">
      <c r="A76" s="249">
        <v>205</v>
      </c>
      <c r="B76" s="234"/>
      <c r="C76" s="234"/>
      <c r="D76" s="234"/>
      <c r="E76" s="234"/>
      <c r="F76" s="234"/>
      <c r="G76" s="169"/>
      <c r="H76" s="234"/>
      <c r="I76" s="234"/>
      <c r="J76" s="234"/>
      <c r="K76" s="169"/>
      <c r="L76" s="169"/>
      <c r="M76" s="169"/>
      <c r="N76" s="234"/>
      <c r="O76" s="234"/>
      <c r="P76" s="234"/>
      <c r="Q76" s="234"/>
      <c r="R76" s="234"/>
      <c r="S76" s="234"/>
      <c r="T76" s="234"/>
      <c r="U76" s="234"/>
      <c r="V76" s="234"/>
      <c r="W76" s="234"/>
      <c r="X76" s="169"/>
      <c r="Y76" s="169"/>
      <c r="Z76" s="234"/>
      <c r="AA76" s="234"/>
      <c r="AB76" s="234"/>
      <c r="AC76" s="234"/>
      <c r="AD76" s="234"/>
      <c r="AE76" s="169"/>
    </row>
    <row r="77" spans="1:31" ht="14.4" x14ac:dyDescent="0.3">
      <c r="A77" s="249">
        <v>124</v>
      </c>
      <c r="B77" s="234"/>
      <c r="C77" s="234"/>
      <c r="D77" s="234"/>
      <c r="E77" s="234"/>
      <c r="F77" s="234"/>
      <c r="G77" s="169"/>
      <c r="H77" s="234"/>
      <c r="I77" s="234"/>
      <c r="J77" s="234"/>
      <c r="K77" s="169"/>
      <c r="L77" s="169"/>
      <c r="M77" s="169"/>
      <c r="N77" s="234"/>
      <c r="O77" s="234"/>
      <c r="P77" s="234"/>
      <c r="Q77" s="234"/>
      <c r="R77" s="234"/>
      <c r="S77" s="234"/>
      <c r="T77" s="234"/>
      <c r="U77" s="234"/>
      <c r="V77" s="234"/>
      <c r="W77" s="234"/>
      <c r="X77" s="169"/>
      <c r="Y77" s="169"/>
      <c r="Z77" s="234"/>
      <c r="AA77" s="234"/>
      <c r="AB77" s="234"/>
      <c r="AC77" s="234"/>
      <c r="AD77" s="234"/>
      <c r="AE77" s="169"/>
    </row>
    <row r="78" spans="1:31" ht="14.4" x14ac:dyDescent="0.3">
      <c r="A78" s="249">
        <v>880</v>
      </c>
      <c r="B78" s="234"/>
      <c r="C78" s="234"/>
      <c r="D78" s="234"/>
      <c r="E78" s="234"/>
      <c r="F78" s="234"/>
      <c r="G78" s="169"/>
      <c r="H78" s="234"/>
      <c r="I78" s="234"/>
      <c r="J78" s="234"/>
      <c r="K78" s="169"/>
      <c r="L78" s="169"/>
      <c r="M78" s="169"/>
      <c r="N78" s="234"/>
      <c r="O78" s="234"/>
      <c r="P78" s="234"/>
      <c r="Q78" s="234"/>
      <c r="R78" s="234"/>
      <c r="S78" s="234"/>
      <c r="T78" s="234"/>
      <c r="U78" s="234"/>
      <c r="V78" s="234"/>
      <c r="W78" s="234"/>
      <c r="X78" s="169"/>
      <c r="Y78" s="169"/>
      <c r="Z78" s="234"/>
      <c r="AA78" s="234"/>
      <c r="AB78" s="234"/>
      <c r="AC78" s="234"/>
      <c r="AD78" s="234"/>
      <c r="AE78" s="169"/>
    </row>
    <row r="79" spans="1:31" ht="14.4" x14ac:dyDescent="0.3">
      <c r="A79" s="249">
        <v>882</v>
      </c>
      <c r="B79" s="234"/>
      <c r="C79" s="234"/>
      <c r="D79" s="234"/>
      <c r="E79" s="234"/>
      <c r="F79" s="234"/>
      <c r="G79" s="169"/>
      <c r="H79" s="234"/>
      <c r="I79" s="234"/>
      <c r="J79" s="234"/>
      <c r="K79" s="169"/>
      <c r="L79" s="169"/>
      <c r="M79" s="169"/>
      <c r="N79" s="234"/>
      <c r="O79" s="234"/>
      <c r="P79" s="234"/>
      <c r="Q79" s="234"/>
      <c r="R79" s="234"/>
      <c r="S79" s="234"/>
      <c r="T79" s="234"/>
      <c r="U79" s="234"/>
      <c r="V79" s="234"/>
      <c r="W79" s="234"/>
      <c r="X79" s="169"/>
      <c r="Y79" s="169"/>
      <c r="Z79" s="234"/>
      <c r="AA79" s="234"/>
      <c r="AB79" s="234"/>
      <c r="AC79" s="234"/>
      <c r="AD79" s="234"/>
      <c r="AE79" s="169"/>
    </row>
    <row r="80" spans="1:31" ht="14.4" x14ac:dyDescent="0.3">
      <c r="A80" s="249">
        <v>99</v>
      </c>
      <c r="B80" s="234"/>
      <c r="C80" s="234"/>
      <c r="D80" s="234"/>
      <c r="E80" s="234"/>
      <c r="F80" s="234"/>
      <c r="G80" s="169"/>
      <c r="H80" s="234"/>
      <c r="I80" s="234"/>
      <c r="J80" s="234"/>
      <c r="K80" s="169"/>
      <c r="L80" s="169"/>
      <c r="M80" s="169"/>
      <c r="N80" s="234"/>
      <c r="O80" s="234"/>
      <c r="P80" s="234"/>
      <c r="Q80" s="234"/>
      <c r="R80" s="234"/>
      <c r="S80" s="234"/>
      <c r="T80" s="234"/>
      <c r="U80" s="234"/>
      <c r="V80" s="234"/>
      <c r="W80" s="234"/>
      <c r="X80" s="169"/>
      <c r="Y80" s="169"/>
      <c r="Z80" s="234"/>
      <c r="AA80" s="234"/>
      <c r="AB80" s="234"/>
      <c r="AC80" s="234"/>
      <c r="AD80" s="234"/>
      <c r="AE80" s="169"/>
    </row>
    <row r="81" spans="1:42" ht="14.4" x14ac:dyDescent="0.3">
      <c r="A81" s="260">
        <v>203</v>
      </c>
      <c r="B81" s="234"/>
      <c r="C81" s="234"/>
      <c r="D81" s="234"/>
      <c r="E81" s="234"/>
      <c r="F81" s="234"/>
      <c r="G81" s="169"/>
      <c r="H81" s="234"/>
      <c r="I81" s="234"/>
      <c r="J81" s="234"/>
      <c r="K81" s="169"/>
      <c r="L81" s="169"/>
      <c r="M81" s="169"/>
      <c r="N81" s="234"/>
      <c r="O81" s="234"/>
      <c r="P81" s="234"/>
      <c r="Q81" s="234"/>
      <c r="R81" s="234"/>
      <c r="S81" s="234"/>
      <c r="T81" s="234"/>
      <c r="U81" s="234"/>
      <c r="V81" s="234"/>
      <c r="W81" s="234"/>
      <c r="X81" s="169"/>
      <c r="Y81" s="169"/>
      <c r="Z81" s="234"/>
      <c r="AA81" s="234"/>
      <c r="AB81" s="234"/>
      <c r="AC81" s="234"/>
      <c r="AD81" s="234"/>
      <c r="AE81" s="169"/>
    </row>
    <row r="82" spans="1:42" hidden="1" x14ac:dyDescent="0.25">
      <c r="A82" t="s">
        <v>177</v>
      </c>
      <c r="B82" s="233" t="str">
        <f>IF(AND(B68="yes",(AND(B75="no", B81="no"))),"n","x")</f>
        <v>x</v>
      </c>
      <c r="C82" s="233" t="str">
        <f t="shared" ref="C82:AP82" si="0">IF(AND(C68="yes",(AND(C75="no", C81="no"))),"n","x")</f>
        <v>x</v>
      </c>
      <c r="D82" s="233" t="str">
        <f t="shared" si="0"/>
        <v>x</v>
      </c>
      <c r="E82" s="233" t="str">
        <f t="shared" si="0"/>
        <v>x</v>
      </c>
      <c r="F82" s="233" t="str">
        <f t="shared" si="0"/>
        <v>x</v>
      </c>
      <c r="G82" s="233" t="str">
        <f t="shared" si="0"/>
        <v>x</v>
      </c>
      <c r="H82" s="233" t="str">
        <f t="shared" si="0"/>
        <v>x</v>
      </c>
      <c r="I82" s="233" t="str">
        <f t="shared" si="0"/>
        <v>x</v>
      </c>
      <c r="J82" s="233" t="str">
        <f t="shared" si="0"/>
        <v>x</v>
      </c>
      <c r="K82" s="233" t="str">
        <f t="shared" si="0"/>
        <v>x</v>
      </c>
      <c r="L82" s="233" t="str">
        <f t="shared" si="0"/>
        <v>x</v>
      </c>
      <c r="M82" s="233" t="str">
        <f t="shared" si="0"/>
        <v>x</v>
      </c>
      <c r="N82" s="233" t="str">
        <f t="shared" si="0"/>
        <v>x</v>
      </c>
      <c r="O82" s="233" t="str">
        <f t="shared" si="0"/>
        <v>x</v>
      </c>
      <c r="P82" s="233" t="str">
        <f t="shared" si="0"/>
        <v>x</v>
      </c>
      <c r="Q82" s="233" t="str">
        <f t="shared" si="0"/>
        <v>x</v>
      </c>
      <c r="R82" s="233" t="str">
        <f t="shared" si="0"/>
        <v>x</v>
      </c>
      <c r="S82" s="233" t="str">
        <f t="shared" si="0"/>
        <v>x</v>
      </c>
      <c r="T82" s="233" t="str">
        <f t="shared" si="0"/>
        <v>x</v>
      </c>
      <c r="U82" s="233" t="str">
        <f t="shared" si="0"/>
        <v>x</v>
      </c>
      <c r="V82" s="233" t="str">
        <f t="shared" si="0"/>
        <v>x</v>
      </c>
      <c r="W82" s="233" t="str">
        <f t="shared" si="0"/>
        <v>x</v>
      </c>
      <c r="X82" s="233" t="str">
        <f t="shared" si="0"/>
        <v>x</v>
      </c>
      <c r="Y82" s="233" t="str">
        <f t="shared" si="0"/>
        <v>x</v>
      </c>
      <c r="Z82" s="233" t="str">
        <f t="shared" si="0"/>
        <v>x</v>
      </c>
      <c r="AA82" s="233" t="str">
        <f t="shared" si="0"/>
        <v>x</v>
      </c>
      <c r="AB82" s="233" t="str">
        <f t="shared" si="0"/>
        <v>x</v>
      </c>
      <c r="AC82" s="233" t="str">
        <f t="shared" si="0"/>
        <v>x</v>
      </c>
      <c r="AD82" s="233" t="str">
        <f t="shared" si="0"/>
        <v>x</v>
      </c>
      <c r="AE82" s="233" t="str">
        <f t="shared" si="0"/>
        <v>x</v>
      </c>
      <c r="AF82" s="233" t="str">
        <f t="shared" si="0"/>
        <v>x</v>
      </c>
      <c r="AG82" s="233" t="str">
        <f t="shared" si="0"/>
        <v>x</v>
      </c>
      <c r="AH82" s="233" t="str">
        <f t="shared" si="0"/>
        <v>x</v>
      </c>
      <c r="AI82" s="233" t="str">
        <f t="shared" si="0"/>
        <v>x</v>
      </c>
      <c r="AJ82" s="233" t="str">
        <f t="shared" si="0"/>
        <v>x</v>
      </c>
      <c r="AK82" s="233" t="str">
        <f t="shared" si="0"/>
        <v>x</v>
      </c>
      <c r="AL82" s="233" t="str">
        <f t="shared" si="0"/>
        <v>x</v>
      </c>
      <c r="AM82" s="233" t="str">
        <f t="shared" si="0"/>
        <v>x</v>
      </c>
      <c r="AN82" s="233" t="str">
        <f t="shared" si="0"/>
        <v>x</v>
      </c>
      <c r="AO82" s="233" t="str">
        <f t="shared" si="0"/>
        <v>x</v>
      </c>
      <c r="AP82" s="233" t="str">
        <f t="shared" si="0"/>
        <v>x</v>
      </c>
    </row>
    <row r="83" spans="1:42" hidden="1" x14ac:dyDescent="0.25">
      <c r="B83" s="233" t="str">
        <f>IF(AND(B69="yes",(AND(B75="no", B81="no"))),"n","x")</f>
        <v>x</v>
      </c>
      <c r="C83" s="233" t="str">
        <f t="shared" ref="C83:AP83" si="1">IF(AND(C69="yes",(AND(C75="no", C81="no"))),"n","x")</f>
        <v>x</v>
      </c>
      <c r="D83" s="233" t="str">
        <f t="shared" si="1"/>
        <v>x</v>
      </c>
      <c r="E83" s="233" t="str">
        <f t="shared" si="1"/>
        <v>x</v>
      </c>
      <c r="F83" s="233" t="str">
        <f t="shared" si="1"/>
        <v>x</v>
      </c>
      <c r="G83" s="233" t="str">
        <f t="shared" si="1"/>
        <v>x</v>
      </c>
      <c r="H83" s="233" t="str">
        <f t="shared" si="1"/>
        <v>x</v>
      </c>
      <c r="I83" s="233" t="str">
        <f t="shared" si="1"/>
        <v>x</v>
      </c>
      <c r="J83" s="233" t="str">
        <f t="shared" si="1"/>
        <v>x</v>
      </c>
      <c r="K83" s="233" t="str">
        <f t="shared" si="1"/>
        <v>x</v>
      </c>
      <c r="L83" s="233" t="str">
        <f t="shared" si="1"/>
        <v>x</v>
      </c>
      <c r="M83" s="233" t="str">
        <f t="shared" si="1"/>
        <v>x</v>
      </c>
      <c r="N83" s="233" t="str">
        <f t="shared" si="1"/>
        <v>x</v>
      </c>
      <c r="O83" s="233" t="str">
        <f t="shared" si="1"/>
        <v>x</v>
      </c>
      <c r="P83" s="233" t="str">
        <f t="shared" si="1"/>
        <v>x</v>
      </c>
      <c r="Q83" s="233" t="str">
        <f t="shared" si="1"/>
        <v>x</v>
      </c>
      <c r="R83" s="233" t="str">
        <f t="shared" si="1"/>
        <v>x</v>
      </c>
      <c r="S83" s="233" t="str">
        <f t="shared" si="1"/>
        <v>x</v>
      </c>
      <c r="T83" s="233" t="str">
        <f t="shared" si="1"/>
        <v>x</v>
      </c>
      <c r="U83" s="233" t="str">
        <f t="shared" si="1"/>
        <v>x</v>
      </c>
      <c r="V83" s="233" t="str">
        <f t="shared" si="1"/>
        <v>x</v>
      </c>
      <c r="W83" s="233" t="str">
        <f t="shared" si="1"/>
        <v>x</v>
      </c>
      <c r="X83" s="233" t="str">
        <f t="shared" si="1"/>
        <v>x</v>
      </c>
      <c r="Y83" s="233" t="str">
        <f t="shared" si="1"/>
        <v>x</v>
      </c>
      <c r="Z83" s="233" t="str">
        <f t="shared" si="1"/>
        <v>x</v>
      </c>
      <c r="AA83" s="233" t="str">
        <f t="shared" si="1"/>
        <v>x</v>
      </c>
      <c r="AB83" s="233" t="str">
        <f t="shared" si="1"/>
        <v>x</v>
      </c>
      <c r="AC83" s="233" t="str">
        <f t="shared" si="1"/>
        <v>x</v>
      </c>
      <c r="AD83" s="233" t="str">
        <f t="shared" si="1"/>
        <v>x</v>
      </c>
      <c r="AE83" s="233" t="str">
        <f t="shared" si="1"/>
        <v>x</v>
      </c>
      <c r="AF83" s="233" t="str">
        <f t="shared" si="1"/>
        <v>x</v>
      </c>
      <c r="AG83" s="233" t="str">
        <f t="shared" si="1"/>
        <v>x</v>
      </c>
      <c r="AH83" s="233" t="str">
        <f t="shared" si="1"/>
        <v>x</v>
      </c>
      <c r="AI83" s="233" t="str">
        <f t="shared" si="1"/>
        <v>x</v>
      </c>
      <c r="AJ83" s="233" t="str">
        <f t="shared" si="1"/>
        <v>x</v>
      </c>
      <c r="AK83" s="233" t="str">
        <f t="shared" si="1"/>
        <v>x</v>
      </c>
      <c r="AL83" s="233" t="str">
        <f t="shared" si="1"/>
        <v>x</v>
      </c>
      <c r="AM83" s="233" t="str">
        <f t="shared" si="1"/>
        <v>x</v>
      </c>
      <c r="AN83" s="233" t="str">
        <f t="shared" si="1"/>
        <v>x</v>
      </c>
      <c r="AO83" s="233" t="str">
        <f t="shared" si="1"/>
        <v>x</v>
      </c>
      <c r="AP83" s="233" t="str">
        <f t="shared" si="1"/>
        <v>x</v>
      </c>
    </row>
    <row r="84" spans="1:42" hidden="1" x14ac:dyDescent="0.25">
      <c r="A84" s="175" t="s">
        <v>176</v>
      </c>
      <c r="B84" s="233" t="str">
        <f>IF(AND(B55="y", B68="yes",B76="no"),"n","x")</f>
        <v>x</v>
      </c>
      <c r="C84" s="233" t="str">
        <f t="shared" ref="C84:AE84" si="2">IF(AND(C55="y", C68="yes",C76="no"),"n","x")</f>
        <v>x</v>
      </c>
      <c r="D84" s="233" t="str">
        <f t="shared" si="2"/>
        <v>x</v>
      </c>
      <c r="E84" s="233" t="str">
        <f t="shared" si="2"/>
        <v>x</v>
      </c>
      <c r="F84" s="233" t="str">
        <f t="shared" si="2"/>
        <v>x</v>
      </c>
      <c r="G84" s="233" t="str">
        <f t="shared" si="2"/>
        <v>x</v>
      </c>
      <c r="H84" s="233" t="str">
        <f t="shared" si="2"/>
        <v>x</v>
      </c>
      <c r="I84" s="233" t="str">
        <f t="shared" si="2"/>
        <v>x</v>
      </c>
      <c r="J84" s="233" t="str">
        <f t="shared" si="2"/>
        <v>x</v>
      </c>
      <c r="K84" s="233" t="str">
        <f t="shared" si="2"/>
        <v>x</v>
      </c>
      <c r="L84" s="233" t="str">
        <f t="shared" si="2"/>
        <v>x</v>
      </c>
      <c r="M84" s="233" t="str">
        <f t="shared" si="2"/>
        <v>x</v>
      </c>
      <c r="N84" s="233" t="str">
        <f t="shared" si="2"/>
        <v>x</v>
      </c>
      <c r="O84" s="233" t="str">
        <f t="shared" si="2"/>
        <v>x</v>
      </c>
      <c r="P84" s="233" t="str">
        <f t="shared" si="2"/>
        <v>x</v>
      </c>
      <c r="Q84" s="233" t="str">
        <f t="shared" si="2"/>
        <v>x</v>
      </c>
      <c r="R84" s="233" t="str">
        <f t="shared" si="2"/>
        <v>x</v>
      </c>
      <c r="S84" s="233" t="str">
        <f t="shared" si="2"/>
        <v>x</v>
      </c>
      <c r="T84" s="233" t="str">
        <f t="shared" si="2"/>
        <v>x</v>
      </c>
      <c r="U84" s="233" t="str">
        <f t="shared" si="2"/>
        <v>x</v>
      </c>
      <c r="V84" s="233" t="str">
        <f t="shared" si="2"/>
        <v>x</v>
      </c>
      <c r="W84" s="233" t="str">
        <f t="shared" si="2"/>
        <v>x</v>
      </c>
      <c r="X84" s="233" t="str">
        <f t="shared" si="2"/>
        <v>x</v>
      </c>
      <c r="Y84" s="233" t="str">
        <f t="shared" si="2"/>
        <v>x</v>
      </c>
      <c r="Z84" s="233" t="str">
        <f t="shared" si="2"/>
        <v>x</v>
      </c>
      <c r="AA84" s="233" t="str">
        <f t="shared" si="2"/>
        <v>x</v>
      </c>
      <c r="AB84" s="233" t="str">
        <f t="shared" si="2"/>
        <v>x</v>
      </c>
      <c r="AC84" s="233" t="str">
        <f t="shared" si="2"/>
        <v>x</v>
      </c>
      <c r="AD84" s="233" t="str">
        <f t="shared" si="2"/>
        <v>x</v>
      </c>
      <c r="AE84" s="233" t="str">
        <f t="shared" si="2"/>
        <v>x</v>
      </c>
      <c r="AF84" s="233" t="str">
        <f t="shared" ref="AF84:AP84" si="3">IF(AND(AF55="y", AF68="yes",AF76="no"),"n","x")</f>
        <v>x</v>
      </c>
      <c r="AG84" s="233" t="str">
        <f t="shared" si="3"/>
        <v>x</v>
      </c>
      <c r="AH84" s="233" t="str">
        <f t="shared" si="3"/>
        <v>x</v>
      </c>
      <c r="AI84" s="233" t="str">
        <f t="shared" si="3"/>
        <v>x</v>
      </c>
      <c r="AJ84" s="233" t="str">
        <f t="shared" si="3"/>
        <v>x</v>
      </c>
      <c r="AK84" s="233" t="str">
        <f t="shared" si="3"/>
        <v>x</v>
      </c>
      <c r="AL84" s="233" t="str">
        <f t="shared" si="3"/>
        <v>x</v>
      </c>
      <c r="AM84" s="233" t="str">
        <f t="shared" si="3"/>
        <v>x</v>
      </c>
      <c r="AN84" s="233" t="str">
        <f t="shared" si="3"/>
        <v>x</v>
      </c>
      <c r="AO84" s="233" t="str">
        <f t="shared" si="3"/>
        <v>x</v>
      </c>
      <c r="AP84" s="233" t="str">
        <f t="shared" si="3"/>
        <v>x</v>
      </c>
    </row>
    <row r="85" spans="1:42" hidden="1" x14ac:dyDescent="0.25">
      <c r="B85" s="233" t="str">
        <f>IF(AND(B55="y", B69="yes",B76="no"),"n","x")</f>
        <v>x</v>
      </c>
      <c r="C85" s="233" t="str">
        <f t="shared" ref="C85:AE85" si="4">IF(AND(C55="y", C69="yes",C76="no"),"n","x")</f>
        <v>x</v>
      </c>
      <c r="D85" s="233" t="str">
        <f t="shared" si="4"/>
        <v>x</v>
      </c>
      <c r="E85" s="233" t="str">
        <f t="shared" si="4"/>
        <v>x</v>
      </c>
      <c r="F85" s="233" t="str">
        <f t="shared" si="4"/>
        <v>x</v>
      </c>
      <c r="G85" s="233" t="str">
        <f t="shared" si="4"/>
        <v>x</v>
      </c>
      <c r="H85" s="233" t="str">
        <f t="shared" si="4"/>
        <v>x</v>
      </c>
      <c r="I85" s="233" t="str">
        <f t="shared" si="4"/>
        <v>x</v>
      </c>
      <c r="J85" s="233" t="str">
        <f t="shared" si="4"/>
        <v>x</v>
      </c>
      <c r="K85" s="233" t="str">
        <f t="shared" si="4"/>
        <v>x</v>
      </c>
      <c r="L85" s="233" t="str">
        <f t="shared" si="4"/>
        <v>x</v>
      </c>
      <c r="M85" s="233" t="str">
        <f t="shared" si="4"/>
        <v>x</v>
      </c>
      <c r="N85" s="233" t="str">
        <f t="shared" si="4"/>
        <v>x</v>
      </c>
      <c r="O85" s="233" t="str">
        <f t="shared" si="4"/>
        <v>x</v>
      </c>
      <c r="P85" s="233" t="str">
        <f t="shared" si="4"/>
        <v>x</v>
      </c>
      <c r="Q85" s="233" t="str">
        <f t="shared" si="4"/>
        <v>x</v>
      </c>
      <c r="R85" s="233" t="str">
        <f t="shared" si="4"/>
        <v>x</v>
      </c>
      <c r="S85" s="233" t="str">
        <f t="shared" si="4"/>
        <v>x</v>
      </c>
      <c r="T85" s="233" t="str">
        <f t="shared" si="4"/>
        <v>x</v>
      </c>
      <c r="U85" s="233" t="str">
        <f t="shared" si="4"/>
        <v>x</v>
      </c>
      <c r="V85" s="233" t="str">
        <f t="shared" si="4"/>
        <v>x</v>
      </c>
      <c r="W85" s="233" t="str">
        <f t="shared" si="4"/>
        <v>x</v>
      </c>
      <c r="X85" s="233" t="str">
        <f t="shared" si="4"/>
        <v>x</v>
      </c>
      <c r="Y85" s="233" t="str">
        <f t="shared" si="4"/>
        <v>x</v>
      </c>
      <c r="Z85" s="233" t="str">
        <f t="shared" si="4"/>
        <v>x</v>
      </c>
      <c r="AA85" s="233" t="str">
        <f t="shared" si="4"/>
        <v>x</v>
      </c>
      <c r="AB85" s="233" t="str">
        <f t="shared" si="4"/>
        <v>x</v>
      </c>
      <c r="AC85" s="233" t="str">
        <f t="shared" si="4"/>
        <v>x</v>
      </c>
      <c r="AD85" s="233" t="str">
        <f t="shared" si="4"/>
        <v>x</v>
      </c>
      <c r="AE85" s="233" t="str">
        <f t="shared" si="4"/>
        <v>x</v>
      </c>
      <c r="AF85" s="233" t="str">
        <f t="shared" ref="AF85:AP85" si="5">IF(AND(AF55="y", AF69="yes",AF76="no"),"n","x")</f>
        <v>x</v>
      </c>
      <c r="AG85" s="233" t="str">
        <f t="shared" si="5"/>
        <v>x</v>
      </c>
      <c r="AH85" s="233" t="str">
        <f t="shared" si="5"/>
        <v>x</v>
      </c>
      <c r="AI85" s="233" t="str">
        <f t="shared" si="5"/>
        <v>x</v>
      </c>
      <c r="AJ85" s="233" t="str">
        <f t="shared" si="5"/>
        <v>x</v>
      </c>
      <c r="AK85" s="233" t="str">
        <f t="shared" si="5"/>
        <v>x</v>
      </c>
      <c r="AL85" s="233" t="str">
        <f t="shared" si="5"/>
        <v>x</v>
      </c>
      <c r="AM85" s="233" t="str">
        <f t="shared" si="5"/>
        <v>x</v>
      </c>
      <c r="AN85" s="233" t="str">
        <f t="shared" si="5"/>
        <v>x</v>
      </c>
      <c r="AO85" s="233" t="str">
        <f t="shared" si="5"/>
        <v>x</v>
      </c>
      <c r="AP85" s="233" t="str">
        <f t="shared" si="5"/>
        <v>x</v>
      </c>
    </row>
    <row r="86" spans="1:42" hidden="1" x14ac:dyDescent="0.25">
      <c r="A86" t="s">
        <v>251</v>
      </c>
      <c r="B86" s="233" t="str">
        <f>IF(AND(B66=1,B80="no"),"n","x")</f>
        <v>x</v>
      </c>
      <c r="C86" s="233" t="str">
        <f t="shared" ref="C86:AE86" si="6">IF(AND(C66=1,C80="no"),"n","x")</f>
        <v>x</v>
      </c>
      <c r="D86" s="233" t="str">
        <f t="shared" si="6"/>
        <v>x</v>
      </c>
      <c r="E86" s="233" t="str">
        <f t="shared" si="6"/>
        <v>x</v>
      </c>
      <c r="F86" s="233" t="str">
        <f t="shared" si="6"/>
        <v>x</v>
      </c>
      <c r="G86" s="233" t="str">
        <f t="shared" si="6"/>
        <v>x</v>
      </c>
      <c r="H86" s="233" t="str">
        <f t="shared" si="6"/>
        <v>x</v>
      </c>
      <c r="I86" s="233" t="str">
        <f t="shared" si="6"/>
        <v>x</v>
      </c>
      <c r="J86" s="233" t="str">
        <f t="shared" si="6"/>
        <v>x</v>
      </c>
      <c r="K86" s="233" t="str">
        <f t="shared" si="6"/>
        <v>x</v>
      </c>
      <c r="L86" s="233" t="str">
        <f t="shared" si="6"/>
        <v>x</v>
      </c>
      <c r="M86" s="233" t="str">
        <f t="shared" si="6"/>
        <v>x</v>
      </c>
      <c r="N86" s="233" t="str">
        <f t="shared" si="6"/>
        <v>x</v>
      </c>
      <c r="O86" s="233" t="str">
        <f t="shared" si="6"/>
        <v>x</v>
      </c>
      <c r="P86" s="233" t="str">
        <f t="shared" si="6"/>
        <v>x</v>
      </c>
      <c r="Q86" s="233" t="str">
        <f t="shared" si="6"/>
        <v>x</v>
      </c>
      <c r="R86" s="233" t="str">
        <f t="shared" si="6"/>
        <v>x</v>
      </c>
      <c r="S86" s="233" t="str">
        <f t="shared" si="6"/>
        <v>x</v>
      </c>
      <c r="T86" s="233" t="str">
        <f t="shared" si="6"/>
        <v>x</v>
      </c>
      <c r="U86" s="233" t="str">
        <f t="shared" si="6"/>
        <v>x</v>
      </c>
      <c r="V86" s="233" t="str">
        <f t="shared" si="6"/>
        <v>x</v>
      </c>
      <c r="W86" s="233" t="str">
        <f t="shared" si="6"/>
        <v>x</v>
      </c>
      <c r="X86" s="233" t="str">
        <f t="shared" si="6"/>
        <v>x</v>
      </c>
      <c r="Y86" s="233" t="str">
        <f t="shared" si="6"/>
        <v>x</v>
      </c>
      <c r="Z86" s="233" t="str">
        <f t="shared" si="6"/>
        <v>x</v>
      </c>
      <c r="AA86" s="233" t="str">
        <f t="shared" si="6"/>
        <v>x</v>
      </c>
      <c r="AB86" s="233" t="str">
        <f t="shared" si="6"/>
        <v>x</v>
      </c>
      <c r="AC86" s="233" t="str">
        <f t="shared" si="6"/>
        <v>x</v>
      </c>
      <c r="AD86" s="233" t="str">
        <f t="shared" si="6"/>
        <v>x</v>
      </c>
      <c r="AE86" s="233" t="str">
        <f t="shared" si="6"/>
        <v>x</v>
      </c>
      <c r="AF86" s="233" t="str">
        <f t="shared" ref="AF86:AP86" si="7">IF(AND(AF66=1,AF80="no"),"n","x")</f>
        <v>x</v>
      </c>
      <c r="AG86" s="233" t="str">
        <f t="shared" si="7"/>
        <v>x</v>
      </c>
      <c r="AH86" s="233" t="str">
        <f t="shared" si="7"/>
        <v>x</v>
      </c>
      <c r="AI86" s="233" t="str">
        <f t="shared" si="7"/>
        <v>x</v>
      </c>
      <c r="AJ86" s="233" t="str">
        <f t="shared" si="7"/>
        <v>x</v>
      </c>
      <c r="AK86" s="233" t="str">
        <f t="shared" si="7"/>
        <v>x</v>
      </c>
      <c r="AL86" s="233" t="str">
        <f t="shared" si="7"/>
        <v>x</v>
      </c>
      <c r="AM86" s="233" t="str">
        <f t="shared" si="7"/>
        <v>x</v>
      </c>
      <c r="AN86" s="233" t="str">
        <f t="shared" si="7"/>
        <v>x</v>
      </c>
      <c r="AO86" s="233" t="str">
        <f t="shared" si="7"/>
        <v>x</v>
      </c>
      <c r="AP86" s="233" t="str">
        <f t="shared" si="7"/>
        <v>x</v>
      </c>
    </row>
    <row r="87" spans="1:42" x14ac:dyDescent="0.25">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row>
    <row r="88" spans="1:42" ht="15.6" x14ac:dyDescent="0.3">
      <c r="A88" s="232" t="s">
        <v>164</v>
      </c>
      <c r="C88" s="167"/>
      <c r="D88" s="167"/>
      <c r="E88" s="167"/>
      <c r="F88" s="167"/>
      <c r="G88" s="167"/>
      <c r="H88" s="167"/>
      <c r="I88" s="167"/>
      <c r="J88" s="167"/>
      <c r="K88" s="167"/>
      <c r="L88" s="167"/>
      <c r="M88" s="167"/>
      <c r="N88" s="167"/>
      <c r="O88" s="167"/>
      <c r="P88" s="167"/>
      <c r="Q88" s="167"/>
      <c r="R88" s="167"/>
    </row>
    <row r="89" spans="1:42" x14ac:dyDescent="0.25">
      <c r="A89" s="235" t="s">
        <v>222</v>
      </c>
      <c r="B89" s="231">
        <v>1</v>
      </c>
      <c r="C89" s="231">
        <v>2</v>
      </c>
      <c r="D89" s="231">
        <v>3</v>
      </c>
      <c r="E89" s="231">
        <v>4</v>
      </c>
      <c r="F89" s="231">
        <v>5</v>
      </c>
      <c r="G89" s="231">
        <v>6</v>
      </c>
      <c r="H89" s="231">
        <v>7</v>
      </c>
      <c r="I89" s="231">
        <v>8</v>
      </c>
      <c r="J89" s="231">
        <v>9</v>
      </c>
      <c r="K89" s="231">
        <v>10</v>
      </c>
      <c r="L89" s="231">
        <v>11</v>
      </c>
      <c r="M89" s="231">
        <v>12</v>
      </c>
      <c r="N89" s="231">
        <v>13</v>
      </c>
      <c r="O89" s="231">
        <v>14</v>
      </c>
      <c r="P89" s="231">
        <v>15</v>
      </c>
      <c r="Q89" s="231">
        <v>16</v>
      </c>
      <c r="R89" s="231">
        <v>17</v>
      </c>
      <c r="S89" s="231">
        <v>18</v>
      </c>
      <c r="T89" s="231">
        <v>19</v>
      </c>
      <c r="U89" s="231">
        <v>20</v>
      </c>
      <c r="V89" s="231">
        <v>21</v>
      </c>
      <c r="W89" s="231">
        <v>22</v>
      </c>
      <c r="X89" s="231">
        <v>23</v>
      </c>
      <c r="Y89" s="231">
        <v>24</v>
      </c>
      <c r="Z89" s="231">
        <v>25</v>
      </c>
      <c r="AA89" s="168"/>
      <c r="AB89" s="168"/>
      <c r="AC89" s="168"/>
      <c r="AD89" s="168"/>
      <c r="AE89" s="168"/>
      <c r="AF89" s="168"/>
    </row>
    <row r="90" spans="1:42" x14ac:dyDescent="0.25">
      <c r="A90" s="173" t="s">
        <v>178</v>
      </c>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row>
    <row r="91" spans="1:42" x14ac:dyDescent="0.25">
      <c r="A91" s="173" t="s">
        <v>179</v>
      </c>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row>
    <row r="92" spans="1:42" x14ac:dyDescent="0.25">
      <c r="A92" s="173" t="s">
        <v>180</v>
      </c>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row>
    <row r="93" spans="1:42" x14ac:dyDescent="0.25">
      <c r="A93" s="173" t="s">
        <v>181</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row>
    <row r="94" spans="1:42" x14ac:dyDescent="0.25">
      <c r="A94" s="173" t="s">
        <v>182</v>
      </c>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row>
    <row r="95" spans="1:42" x14ac:dyDescent="0.25">
      <c r="A95" s="173" t="s">
        <v>183</v>
      </c>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row>
    <row r="96" spans="1:42" x14ac:dyDescent="0.25">
      <c r="A96" s="173" t="s">
        <v>184</v>
      </c>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row>
    <row r="97" spans="1:26" x14ac:dyDescent="0.25">
      <c r="A97" s="173" t="s">
        <v>68</v>
      </c>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row>
    <row r="98" spans="1:26" x14ac:dyDescent="0.25">
      <c r="A98" s="173" t="s">
        <v>185</v>
      </c>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row>
    <row r="99" spans="1:26" x14ac:dyDescent="0.25">
      <c r="A99" s="237" t="s">
        <v>165</v>
      </c>
      <c r="B99" s="316"/>
      <c r="C99" s="316"/>
      <c r="D99" s="316"/>
      <c r="E99" s="316"/>
      <c r="F99" s="316"/>
      <c r="G99" s="316"/>
      <c r="H99" s="316"/>
      <c r="I99" s="316"/>
      <c r="J99" s="316"/>
      <c r="K99" s="316"/>
      <c r="L99" s="316"/>
      <c r="M99" s="316"/>
      <c r="N99" s="316"/>
      <c r="O99" s="316"/>
      <c r="P99" s="316"/>
      <c r="Q99" s="316"/>
      <c r="R99" s="316"/>
      <c r="S99" s="316"/>
      <c r="T99" s="316"/>
      <c r="U99" s="316"/>
      <c r="V99" s="170"/>
      <c r="W99" s="170"/>
      <c r="X99" s="170"/>
      <c r="Y99" s="170"/>
      <c r="Z99" s="170"/>
    </row>
    <row r="100" spans="1:26" x14ac:dyDescent="0.25">
      <c r="A100" s="237" t="s">
        <v>166</v>
      </c>
      <c r="B100" s="316"/>
      <c r="C100" s="316"/>
      <c r="D100" s="316"/>
      <c r="E100" s="316"/>
      <c r="F100" s="316"/>
      <c r="G100" s="316"/>
      <c r="H100" s="316"/>
      <c r="I100" s="316"/>
      <c r="J100" s="316"/>
      <c r="K100" s="316"/>
      <c r="L100" s="316"/>
      <c r="M100" s="316"/>
      <c r="N100" s="316"/>
      <c r="O100" s="316"/>
      <c r="P100" s="316"/>
      <c r="Q100" s="316"/>
      <c r="R100" s="316"/>
      <c r="S100" s="316"/>
      <c r="T100" s="316"/>
      <c r="U100" s="316"/>
      <c r="V100" s="170"/>
      <c r="W100" s="170"/>
      <c r="X100" s="170"/>
      <c r="Y100" s="170"/>
      <c r="Z100" s="170"/>
    </row>
    <row r="101" spans="1:26" x14ac:dyDescent="0.25">
      <c r="A101" s="237" t="s">
        <v>167</v>
      </c>
      <c r="B101" s="316"/>
      <c r="C101" s="316"/>
      <c r="D101" s="316"/>
      <c r="E101" s="316"/>
      <c r="F101" s="316"/>
      <c r="G101" s="316"/>
      <c r="H101" s="316"/>
      <c r="I101" s="316"/>
      <c r="J101" s="316"/>
      <c r="K101" s="316"/>
      <c r="L101" s="316"/>
      <c r="M101" s="316"/>
      <c r="N101" s="316"/>
      <c r="O101" s="316"/>
      <c r="P101" s="316"/>
      <c r="Q101" s="316"/>
      <c r="R101" s="316"/>
      <c r="S101" s="316"/>
      <c r="T101" s="316"/>
      <c r="U101" s="316"/>
      <c r="V101" s="170"/>
      <c r="W101" s="170"/>
      <c r="X101" s="170"/>
      <c r="Y101" s="170"/>
      <c r="Z101" s="170"/>
    </row>
    <row r="102" spans="1:26" x14ac:dyDescent="0.25">
      <c r="A102" s="237" t="s">
        <v>168</v>
      </c>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row>
    <row r="103" spans="1:26" x14ac:dyDescent="0.25">
      <c r="A103" s="173" t="s">
        <v>169</v>
      </c>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row>
    <row r="104" spans="1:26" x14ac:dyDescent="0.25">
      <c r="A104" s="173" t="s">
        <v>170</v>
      </c>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row>
    <row r="105" spans="1:26" x14ac:dyDescent="0.25">
      <c r="A105" s="173" t="s">
        <v>171</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row>
    <row r="106" spans="1:26" x14ac:dyDescent="0.25">
      <c r="A106" s="173" t="s">
        <v>172</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row>
    <row r="107" spans="1:26" x14ac:dyDescent="0.25">
      <c r="A107" s="173" t="s">
        <v>173</v>
      </c>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row>
    <row r="108" spans="1:26" x14ac:dyDescent="0.25">
      <c r="A108" s="173" t="s">
        <v>174</v>
      </c>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row>
    <row r="109" spans="1:26" x14ac:dyDescent="0.25">
      <c r="A109" s="173" t="s">
        <v>69</v>
      </c>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row>
    <row r="110" spans="1:26" x14ac:dyDescent="0.25">
      <c r="A110" s="173" t="s">
        <v>71</v>
      </c>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row>
    <row r="111" spans="1:26" x14ac:dyDescent="0.25">
      <c r="A111" s="173" t="s">
        <v>175</v>
      </c>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row>
    <row r="113" spans="1:11" ht="15.6" x14ac:dyDescent="0.3">
      <c r="A113" s="245" t="s">
        <v>39</v>
      </c>
    </row>
    <row r="114" spans="1:11" x14ac:dyDescent="0.25">
      <c r="A114" s="235" t="s">
        <v>222</v>
      </c>
      <c r="B114" s="231">
        <v>1</v>
      </c>
      <c r="C114" s="231">
        <v>2</v>
      </c>
      <c r="D114" s="231">
        <v>3</v>
      </c>
      <c r="E114" s="231">
        <v>4</v>
      </c>
      <c r="F114" s="231">
        <v>5</v>
      </c>
      <c r="G114" s="231">
        <v>6</v>
      </c>
      <c r="H114" s="231">
        <v>7</v>
      </c>
      <c r="I114" s="231">
        <v>8</v>
      </c>
      <c r="J114" s="231">
        <v>9</v>
      </c>
      <c r="K114" s="231">
        <v>10</v>
      </c>
    </row>
    <row r="115" spans="1:11" ht="14.4" x14ac:dyDescent="0.3">
      <c r="A115" s="246" t="s">
        <v>249</v>
      </c>
      <c r="B115" s="246"/>
      <c r="C115" s="246"/>
      <c r="D115" s="246"/>
      <c r="E115" s="246"/>
      <c r="F115" s="246"/>
      <c r="G115" s="246"/>
      <c r="H115" s="246"/>
      <c r="I115" s="246"/>
      <c r="J115" s="246"/>
      <c r="K115" s="246"/>
    </row>
    <row r="116" spans="1:11" ht="14.4" x14ac:dyDescent="0.3">
      <c r="A116" s="246" t="s">
        <v>250</v>
      </c>
      <c r="B116" s="246"/>
      <c r="C116" s="246"/>
      <c r="D116" s="246"/>
      <c r="E116" s="246"/>
      <c r="F116" s="246"/>
      <c r="G116" s="246"/>
      <c r="H116" s="246"/>
      <c r="I116" s="246"/>
      <c r="J116" s="246"/>
      <c r="K116" s="246"/>
    </row>
    <row r="117" spans="1:11" ht="14.4" x14ac:dyDescent="0.3">
      <c r="A117" s="246" t="s">
        <v>147</v>
      </c>
      <c r="B117" s="246"/>
      <c r="C117" s="246"/>
      <c r="D117" s="246"/>
      <c r="E117" s="246"/>
      <c r="F117" s="246"/>
      <c r="G117" s="246"/>
      <c r="H117" s="246"/>
      <c r="I117" s="246"/>
      <c r="J117" s="246"/>
      <c r="K117" s="246"/>
    </row>
    <row r="118" spans="1:11" ht="14.4" x14ac:dyDescent="0.3">
      <c r="A118" s="246" t="s">
        <v>141</v>
      </c>
      <c r="B118" s="246"/>
      <c r="C118" s="246"/>
      <c r="D118" s="246"/>
      <c r="E118" s="246"/>
      <c r="F118" s="246"/>
      <c r="G118" s="246"/>
      <c r="H118" s="246"/>
      <c r="I118" s="246"/>
      <c r="J118" s="246"/>
      <c r="K118" s="246"/>
    </row>
    <row r="119" spans="1:11" ht="14.4" x14ac:dyDescent="0.3">
      <c r="A119" s="246" t="s">
        <v>148</v>
      </c>
      <c r="B119" s="246"/>
      <c r="C119" s="246"/>
      <c r="D119" s="246"/>
      <c r="E119" s="246"/>
      <c r="F119" s="246"/>
      <c r="G119" s="246"/>
      <c r="H119" s="246"/>
      <c r="I119" s="246"/>
      <c r="J119" s="246"/>
      <c r="K119" s="246"/>
    </row>
    <row r="120" spans="1:11" ht="14.4" x14ac:dyDescent="0.3">
      <c r="A120" s="246" t="s">
        <v>149</v>
      </c>
      <c r="B120" s="246"/>
      <c r="C120" s="246"/>
      <c r="D120" s="246"/>
      <c r="E120" s="246"/>
      <c r="F120" s="246"/>
      <c r="G120" s="246"/>
      <c r="H120" s="246"/>
      <c r="I120" s="246"/>
      <c r="J120" s="246"/>
      <c r="K120" s="246"/>
    </row>
    <row r="121" spans="1:11" ht="14.4" x14ac:dyDescent="0.3">
      <c r="A121" s="246" t="s">
        <v>150</v>
      </c>
      <c r="B121" s="246"/>
      <c r="C121" s="246"/>
      <c r="D121" s="246"/>
      <c r="E121" s="246"/>
      <c r="F121" s="246"/>
      <c r="G121" s="246"/>
      <c r="H121" s="246"/>
      <c r="I121" s="246"/>
      <c r="J121" s="246"/>
      <c r="K121" s="246"/>
    </row>
    <row r="122" spans="1:11" ht="14.4" x14ac:dyDescent="0.3">
      <c r="A122" s="246">
        <v>102</v>
      </c>
      <c r="B122" s="246"/>
      <c r="C122" s="246"/>
      <c r="D122" s="246"/>
      <c r="E122" s="246"/>
      <c r="F122" s="246"/>
      <c r="G122" s="246"/>
      <c r="H122" s="246"/>
      <c r="I122" s="246"/>
      <c r="J122" s="246"/>
      <c r="K122" s="246"/>
    </row>
    <row r="123" spans="1:11" ht="14.4" x14ac:dyDescent="0.3">
      <c r="A123" s="246">
        <v>98</v>
      </c>
      <c r="B123" s="246"/>
      <c r="C123" s="246"/>
      <c r="D123" s="246"/>
      <c r="E123" s="246"/>
      <c r="F123" s="246"/>
      <c r="G123" s="246"/>
      <c r="H123" s="246"/>
      <c r="I123" s="246"/>
      <c r="J123" s="246"/>
      <c r="K123" s="246"/>
    </row>
    <row r="124" spans="1:11" ht="14.4" x14ac:dyDescent="0.3">
      <c r="A124" s="246">
        <v>101</v>
      </c>
      <c r="B124" s="246"/>
      <c r="C124" s="246"/>
      <c r="D124" s="246"/>
      <c r="E124" s="246"/>
      <c r="F124" s="246"/>
      <c r="G124" s="246"/>
      <c r="H124" s="246"/>
      <c r="I124" s="246"/>
      <c r="J124" s="246"/>
      <c r="K124" s="246"/>
    </row>
    <row r="125" spans="1:11" ht="14.4" x14ac:dyDescent="0.3">
      <c r="A125" s="246" t="s">
        <v>39</v>
      </c>
      <c r="B125" s="246"/>
      <c r="C125" s="246"/>
      <c r="D125" s="246"/>
      <c r="E125" s="246"/>
      <c r="F125" s="246"/>
      <c r="G125" s="246"/>
      <c r="H125" s="246"/>
      <c r="I125" s="246"/>
      <c r="J125" s="246"/>
      <c r="K125" s="24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5"/>
  <sheetViews>
    <sheetView workbookViewId="0">
      <selection activeCell="B5" sqref="B5"/>
    </sheetView>
  </sheetViews>
  <sheetFormatPr defaultRowHeight="13.2" x14ac:dyDescent="0.25"/>
  <cols>
    <col min="1" max="1" width="32.44140625" customWidth="1"/>
  </cols>
  <sheetData>
    <row r="1" spans="1:8" x14ac:dyDescent="0.25">
      <c r="A1" t="s">
        <v>57</v>
      </c>
      <c r="B1" t="s">
        <v>57</v>
      </c>
      <c r="D1" s="17"/>
      <c r="E1" s="17"/>
      <c r="F1" s="17"/>
    </row>
    <row r="2" spans="1:8" ht="26.4" x14ac:dyDescent="0.25">
      <c r="A2" s="59" t="s">
        <v>226</v>
      </c>
      <c r="B2" t="s">
        <v>267</v>
      </c>
      <c r="D2" s="12" t="s">
        <v>49</v>
      </c>
      <c r="E2" s="12" t="s">
        <v>69</v>
      </c>
      <c r="F2" s="12" t="s">
        <v>49</v>
      </c>
      <c r="G2" s="12" t="s">
        <v>263</v>
      </c>
      <c r="H2" s="12" t="s">
        <v>49</v>
      </c>
    </row>
    <row r="3" spans="1:8" x14ac:dyDescent="0.25">
      <c r="A3" s="59" t="s">
        <v>227</v>
      </c>
      <c r="B3" s="2" t="s">
        <v>452</v>
      </c>
      <c r="D3" s="12" t="s">
        <v>51</v>
      </c>
      <c r="E3" s="12" t="s">
        <v>70</v>
      </c>
      <c r="F3" s="12" t="s">
        <v>50</v>
      </c>
      <c r="G3" s="12" t="s">
        <v>74</v>
      </c>
      <c r="H3" s="12" t="s">
        <v>50</v>
      </c>
    </row>
    <row r="4" spans="1:8" x14ac:dyDescent="0.25">
      <c r="A4" s="59" t="s">
        <v>228</v>
      </c>
      <c r="B4" s="2" t="s">
        <v>451</v>
      </c>
      <c r="D4" s="12" t="s">
        <v>50</v>
      </c>
      <c r="E4" s="12" t="s">
        <v>71</v>
      </c>
      <c r="G4" s="2" t="s">
        <v>50</v>
      </c>
      <c r="H4" s="2" t="s">
        <v>21</v>
      </c>
    </row>
    <row r="5" spans="1:8" x14ac:dyDescent="0.25">
      <c r="A5" s="59" t="s">
        <v>229</v>
      </c>
      <c r="B5" s="2" t="s">
        <v>453</v>
      </c>
      <c r="D5" s="12" t="s">
        <v>23</v>
      </c>
      <c r="E5" s="12" t="s">
        <v>51</v>
      </c>
      <c r="G5" s="2" t="s">
        <v>51</v>
      </c>
    </row>
    <row r="6" spans="1:8" x14ac:dyDescent="0.25">
      <c r="A6" s="59" t="s">
        <v>315</v>
      </c>
      <c r="D6" s="12" t="s">
        <v>21</v>
      </c>
    </row>
    <row r="7" spans="1:8" x14ac:dyDescent="0.25">
      <c r="A7" s="62" t="s">
        <v>230</v>
      </c>
    </row>
    <row r="8" spans="1:8" x14ac:dyDescent="0.25">
      <c r="A8" s="62" t="s">
        <v>231</v>
      </c>
    </row>
    <row r="9" spans="1:8" x14ac:dyDescent="0.25">
      <c r="A9" s="62" t="s">
        <v>232</v>
      </c>
    </row>
    <row r="10" spans="1:8" x14ac:dyDescent="0.25">
      <c r="A10" s="59" t="s">
        <v>233</v>
      </c>
    </row>
    <row r="11" spans="1:8" x14ac:dyDescent="0.25">
      <c r="A11" s="59" t="s">
        <v>234</v>
      </c>
    </row>
    <row r="12" spans="1:8" x14ac:dyDescent="0.25">
      <c r="A12" s="59" t="s">
        <v>235</v>
      </c>
    </row>
    <row r="13" spans="1:8" x14ac:dyDescent="0.25">
      <c r="A13" s="59" t="s">
        <v>236</v>
      </c>
    </row>
    <row r="14" spans="1:8" x14ac:dyDescent="0.25">
      <c r="A14" s="59" t="s">
        <v>237</v>
      </c>
    </row>
    <row r="15" spans="1:8" x14ac:dyDescent="0.25">
      <c r="A15" s="59" t="s">
        <v>238</v>
      </c>
    </row>
    <row r="16" spans="1:8" x14ac:dyDescent="0.25">
      <c r="A16" s="311" t="s">
        <v>239</v>
      </c>
    </row>
    <row r="17" spans="1:1" x14ac:dyDescent="0.25">
      <c r="A17" s="59" t="s">
        <v>240</v>
      </c>
    </row>
    <row r="18" spans="1:1" x14ac:dyDescent="0.25">
      <c r="A18" s="59" t="s">
        <v>241</v>
      </c>
    </row>
    <row r="19" spans="1:1" x14ac:dyDescent="0.25">
      <c r="A19" s="311" t="s">
        <v>242</v>
      </c>
    </row>
    <row r="20" spans="1:1" x14ac:dyDescent="0.25">
      <c r="A20" s="311" t="s">
        <v>243</v>
      </c>
    </row>
    <row r="21" spans="1:1" x14ac:dyDescent="0.25">
      <c r="A21" s="59" t="s">
        <v>244</v>
      </c>
    </row>
    <row r="22" spans="1:1" x14ac:dyDescent="0.25">
      <c r="A22" s="311" t="s">
        <v>245</v>
      </c>
    </row>
    <row r="23" spans="1:1" x14ac:dyDescent="0.25">
      <c r="A23" s="59" t="s">
        <v>246</v>
      </c>
    </row>
    <row r="24" spans="1:1" x14ac:dyDescent="0.25">
      <c r="A24" s="59" t="s">
        <v>247</v>
      </c>
    </row>
    <row r="25" spans="1:1" x14ac:dyDescent="0.25">
      <c r="A25" s="59" t="s">
        <v>248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DACF2D7AB1E248A5784AF985397685" ma:contentTypeVersion="1" ma:contentTypeDescription="Create a new document." ma:contentTypeScope="" ma:versionID="8d84ce4ec3cc722182a69dbb19faae6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002F47-7F22-42DA-A689-7B6115E44A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B7E00D8-966A-4822-8A6A-CC6CC7962EB6}">
  <ds:schemaRefs>
    <ds:schemaRef ds:uri="http://purl.org/dc/elements/1.1/"/>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2606AAC-2E7C-4709-8B7B-B6670A8818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PREP</vt:lpstr>
      <vt:lpstr>RESEA</vt:lpstr>
      <vt:lpstr>Jobseekers</vt:lpstr>
      <vt:lpstr>Job Orders</vt:lpstr>
      <vt:lpstr>Totals</vt:lpstr>
      <vt:lpstr>Mgmt. Process</vt:lpstr>
      <vt:lpstr>Credentialing</vt:lpstr>
      <vt:lpstr>Sample</vt:lpstr>
      <vt:lpstr>Sheet1</vt:lpstr>
      <vt:lpstr>Analysts</vt:lpstr>
      <vt:lpstr>Credentialing!Print_Area</vt:lpstr>
      <vt:lpstr>'Job Orders'!Print_Area</vt:lpstr>
      <vt:lpstr>Jobseekers!Print_Area</vt:lpstr>
      <vt:lpstr>'Mgmt. Process'!Print_Area</vt:lpstr>
      <vt:lpstr>PREP!Print_Area</vt:lpstr>
      <vt:lpstr>RESEA!Print_Area</vt:lpstr>
      <vt:lpstr>Totals!Print_Area</vt:lpstr>
      <vt:lpstr>QAA</vt:lpstr>
      <vt:lpstr>QAB</vt:lpstr>
      <vt:lpstr>QAC</vt:lpstr>
      <vt:lpstr>QAD</vt:lpstr>
      <vt:lpstr>RWBs</vt:lpstr>
      <vt:lpstr>yn</vt:lpstr>
    </vt:vector>
  </TitlesOfParts>
  <Company>awi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awi</dc:creator>
  <cp:lastModifiedBy>Blaise, Genick</cp:lastModifiedBy>
  <cp:lastPrinted>2017-10-12T14:51:48Z</cp:lastPrinted>
  <dcterms:created xsi:type="dcterms:W3CDTF">2005-06-17T19:27:59Z</dcterms:created>
  <dcterms:modified xsi:type="dcterms:W3CDTF">2017-11-09T20:50:36Z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0x0101003EDACF2D7AB1E248A5784AF985397685</vt:lpwstr>
  </property>
</Properties>
</file>