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65" yWindow="65356" windowWidth="6525" windowHeight="8670" tabRatio="718" activeTab="0"/>
  </bookViews>
  <sheets>
    <sheet name="CHART" sheetId="1" r:id="rId1"/>
    <sheet name="OVERVIEW" sheetId="2" r:id="rId2"/>
    <sheet name="DEFINITIONS" sheetId="3" r:id="rId3"/>
    <sheet name="DATA" sheetId="4" state="hidden" r:id="rId4"/>
    <sheet name="DATA CK" sheetId="5" state="hidden" r:id="rId5"/>
    <sheet name="GOALS" sheetId="6" state="hidden" r:id="rId6"/>
    <sheet name="LOOK" sheetId="7" state="hidden" r:id="rId7"/>
    <sheet name="TITLES" sheetId="8" state="hidden" r:id="rId8"/>
  </sheets>
  <externalReferences>
    <externalReference r:id="rId11"/>
    <externalReference r:id="rId12"/>
  </externalReferences>
  <definedNames>
    <definedName name="DT">'LOOK'!$W$3</definedName>
    <definedName name="MONPERF">OFFSET('LOOK'!$AD$35,0,'LOOK'!$AD$32,OFFSET('LOOK'!$AD$32,0,'LOOK'!$AD$32),1)</definedName>
    <definedName name="NT">'LOOK'!$V$3</definedName>
    <definedName name="PT">'LOOK'!$Z$3</definedName>
    <definedName name="RT">'LOOK'!$X$3</definedName>
    <definedName name="ST">'LOOK'!$Y$3</definedName>
    <definedName name="Z_5A0E73AB_56E5_4FF9_8F12_7162833D8990_.wvu.Cols" localSheetId="0" hidden="1">'CHART'!#REF!</definedName>
  </definedNames>
  <calcPr fullCalcOnLoad="1"/>
</workbook>
</file>

<file path=xl/sharedStrings.xml><?xml version="1.0" encoding="utf-8"?>
<sst xmlns="http://schemas.openxmlformats.org/spreadsheetml/2006/main" count="605" uniqueCount="378">
  <si>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</si>
  <si>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</si>
  <si>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</si>
  <si>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</si>
  <si>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</si>
  <si>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</si>
  <si>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</si>
  <si>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</si>
  <si>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</si>
  <si>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</si>
  <si>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</si>
  <si>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</si>
  <si>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</si>
  <si>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</si>
  <si>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</si>
  <si>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</si>
  <si>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</si>
  <si>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</si>
  <si>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</si>
  <si>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</si>
  <si>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</si>
  <si>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</si>
  <si>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</si>
  <si>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</si>
  <si>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</si>
  <si>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</si>
  <si>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</si>
  <si>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</si>
  <si>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</si>
  <si>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</si>
  <si>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</si>
  <si>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</si>
  <si>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</si>
  <si>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</si>
  <si>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WELFARE ENTERED EMPLOYMENT RATE</t>
  </si>
  <si>
    <t>WELFARE TRANSITION ENTERED EMPLOYMENT WAGE RATE</t>
  </si>
  <si>
    <t>WIA ADULT ENTERED EMPLOYMENT RATE</t>
  </si>
  <si>
    <t>WIA ADULT ENTERED EMPLOYMENT WAGE RATE</t>
  </si>
  <si>
    <t>WIA DISLOCATED WORKER ENTERED EMPLOYMENT RATE</t>
  </si>
  <si>
    <t>WIA DISLOCATED WORKER ENTERED EMPLOYMENT WAGE RATE</t>
  </si>
  <si>
    <t>WAGNER-PEYSER ENTERED EMPLOYMENT RATE</t>
  </si>
  <si>
    <t>WAGNER-PEYSER ENTERED EMPLOYMENT WAGE RATE</t>
  </si>
  <si>
    <t>WAGNER-PEYSER PERCENT OF JOB OPENINGS FILLED</t>
  </si>
  <si>
    <t>RANK</t>
  </si>
  <si>
    <t>DUE TO EARNINGS</t>
  </si>
  <si>
    <t>REG</t>
  </si>
  <si>
    <t>STD</t>
  </si>
  <si>
    <t>M/Y</t>
  </si>
  <si>
    <t>MO</t>
  </si>
  <si>
    <t>YEL</t>
  </si>
  <si>
    <t>PERF</t>
  </si>
  <si>
    <t>NUM</t>
  </si>
  <si>
    <t>DEN</t>
  </si>
  <si>
    <t>DEF - N</t>
  </si>
  <si>
    <t>DEF - D</t>
  </si>
  <si>
    <t>CASES CLOSED</t>
  </si>
  <si>
    <t>ENTRY WAGE</t>
  </si>
  <si>
    <t>REGIONS 80 TO 99 PERCENT</t>
  </si>
  <si>
    <t>The regionally adjusted Lower Living Standard Income Level (LLSIL) for a family of three.</t>
  </si>
  <si>
    <t>The sum of Temporary Assistance to Needy Families (TANF) cases that were closed during the period.</t>
  </si>
  <si>
    <t>The number of WIA Adults that were not employed at registration and were employed at exit.</t>
  </si>
  <si>
    <t>The number of WIA Dislocated Workers that exited the program.</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</si>
  <si>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</si>
  <si>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</si>
  <si>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</si>
  <si>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</si>
  <si>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</si>
  <si>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</si>
  <si>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</si>
  <si>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</si>
  <si>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</si>
  <si>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</si>
  <si>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</si>
  <si>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</si>
  <si>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</si>
  <si>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</si>
  <si>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</si>
  <si>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</si>
  <si>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</si>
  <si>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</si>
  <si>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</si>
  <si>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</si>
  <si>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</si>
  <si>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</si>
  <si>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</si>
  <si>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</si>
  <si>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</si>
  <si>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</si>
  <si>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</si>
  <si>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The number of participants responding in the monthly telephone survey.</t>
  </si>
  <si>
    <t>The number of employers responding in the monthly telephone survey.</t>
  </si>
  <si>
    <t>ENTERED EMPLOYMENT</t>
  </si>
  <si>
    <t>TOTAL EXITS</t>
  </si>
  <si>
    <t>OPENINGS FILLED</t>
  </si>
  <si>
    <t>OPENINGS RECEIVED</t>
  </si>
  <si>
    <t>PARTICIPANT RATING</t>
  </si>
  <si>
    <t>EMPLOYER RATING</t>
  </si>
  <si>
    <t>EMPLOYERS</t>
  </si>
  <si>
    <t>S</t>
  </si>
  <si>
    <t>P</t>
  </si>
  <si>
    <t>R</t>
  </si>
  <si>
    <t>PARTICIPANTS SURVEYED</t>
  </si>
  <si>
    <t xml:space="preserve">   </t>
  </si>
  <si>
    <t>Performance Measure</t>
  </si>
  <si>
    <t>TOP 6</t>
  </si>
  <si>
    <t>N18</t>
  </si>
  <si>
    <t>D18</t>
  </si>
  <si>
    <t>N19</t>
  </si>
  <si>
    <t>D19</t>
  </si>
  <si>
    <t>N20</t>
  </si>
  <si>
    <t>D20</t>
  </si>
  <si>
    <t>TIMELINESS OF DATA INPUT FOR WIA EXITS</t>
  </si>
  <si>
    <t>EXITS ENTERED</t>
  </si>
  <si>
    <t>The sum of the days between the exit dates and the dates the exits are data entered into the WIA MIS.</t>
  </si>
  <si>
    <t>MON</t>
  </si>
  <si>
    <t>YTD</t>
  </si>
  <si>
    <t>N21</t>
  </si>
  <si>
    <t>D21</t>
  </si>
  <si>
    <t>GOALS ATTAINED</t>
  </si>
  <si>
    <t>GOALS DUE</t>
  </si>
  <si>
    <t>Goals attained during the month.</t>
  </si>
  <si>
    <t>CUSTOMER SATISFACTION - PLANNED SAMPLE WIA</t>
  </si>
  <si>
    <t>CUSTOMER SATISFACTION - PLANNED SAMPLE EMPLOYERS</t>
  </si>
  <si>
    <t>CUSTOMER SATISFACTION - PLANNED SAMPLE WAGNER-PEYSER</t>
  </si>
  <si>
    <t>PLANNED SAMPLE</t>
  </si>
  <si>
    <t>ACTUAL SAMPLE</t>
  </si>
  <si>
    <t>The actual customer satisfaction sample size pulled for the month</t>
  </si>
  <si>
    <t>The planned customer satisfaction sample size for the month</t>
  </si>
  <si>
    <t>D2</t>
  </si>
  <si>
    <t>N22</t>
  </si>
  <si>
    <t>D22</t>
  </si>
  <si>
    <t>N23</t>
  </si>
  <si>
    <t>D23</t>
  </si>
  <si>
    <r>
      <t xml:space="preserve">Goal  </t>
    </r>
    <r>
      <rPr>
        <b/>
        <sz val="10"/>
        <color indexed="53"/>
        <rFont val="Arial"/>
        <family val="2"/>
      </rPr>
      <t>80%</t>
    </r>
  </si>
  <si>
    <t xml:space="preserve">Data for a month represents data changes that occurred in that month only.  </t>
  </si>
  <si>
    <t>WIA</t>
  </si>
  <si>
    <t>On the first of the month for the previous month</t>
  </si>
  <si>
    <t>Customer Satisfaction</t>
  </si>
  <si>
    <t>Indices are delayed a month on this report</t>
  </si>
  <si>
    <t>Y-T-D is cumulative and the current month is equal to the current level minus the previous month's cumulative level.</t>
  </si>
  <si>
    <t xml:space="preserve">On the 24th of the month for the previous month </t>
  </si>
  <si>
    <t>(Are delayed a month on this report)</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</si>
  <si>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</si>
  <si>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</si>
  <si>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</si>
  <si>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</si>
  <si>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</si>
  <si>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TANF</t>
  </si>
  <si>
    <t>Financial</t>
  </si>
  <si>
    <t>PROGRAM</t>
  </si>
  <si>
    <t>SYSTEM</t>
  </si>
  <si>
    <t>SCHEDULE</t>
  </si>
  <si>
    <t>The data represents only those transactions that are entered into the data system during a given month.</t>
  </si>
  <si>
    <t>WAGES, OSST</t>
  </si>
  <si>
    <t>FLORIDA</t>
  </si>
  <si>
    <t>Samples are drawn on the 5th of the month for the previous month</t>
  </si>
  <si>
    <t xml:space="preserve">(For detail check </t>
  </si>
  <si>
    <t>secure website)</t>
  </si>
  <si>
    <t>YEAR TO DATE INFORMATION</t>
  </si>
  <si>
    <t>MONTHLY INFORMATION</t>
  </si>
  <si>
    <t>The average Wagner-Peyser program hourly wage at entry into employment.</t>
  </si>
  <si>
    <t>The average Welfare Transition program hourly wage at entry into employment.</t>
  </si>
  <si>
    <t>The average WIA Adult program hourly wage at entry into employment.</t>
  </si>
  <si>
    <t>The average WIA Dislocated Worker program hourly wage at entry into employment.</t>
  </si>
  <si>
    <t>HIGHLIGHT REGION</t>
  </si>
  <si>
    <t>The sum of the days between the registration dates and the dates the registrations are data entered into the WIA MIS.</t>
  </si>
  <si>
    <t>TIMELINESS OF DATA INPUT FOR WIA REGISTRATIONS</t>
  </si>
  <si>
    <t>The number of WIA Adults not employed at registration that exited the program.</t>
  </si>
  <si>
    <t>The number of WIA Dislocated Workers that were employed at exit.</t>
  </si>
  <si>
    <t xml:space="preserve"> </t>
  </si>
  <si>
    <t>On the tenth of the month for the previous month</t>
  </si>
  <si>
    <t>%STD</t>
  </si>
  <si>
    <t>For the month, Goals due to be attained + Exited, goal not due + BSD without BS goal set + Non BSD without goal set</t>
  </si>
  <si>
    <t>The number of adults employed at registration who exit</t>
  </si>
  <si>
    <t>The number of adults employed at registration who exit employed with a credential.</t>
  </si>
  <si>
    <t>The number of Wagner-Peyser Job Openings Filled.</t>
  </si>
  <si>
    <t>OSMIS</t>
  </si>
  <si>
    <t>FMTS/OSMIS</t>
  </si>
  <si>
    <t>The weighted average of WIA participant ratings on each of the 3 questions regarding overall satisfaction reported on a 0-100 scale based on the American Customer Satisfaction Index (ACSI).</t>
  </si>
  <si>
    <t>APPLICANT RATING</t>
  </si>
  <si>
    <t>APPLICANTS SURVEYED</t>
  </si>
  <si>
    <t>The weighted average of WIA/W-P employer ratings on each of the 3 questions regarding overall satisfaction reported on a 0-100 scale based on the American Customer Satisfaction Index (ACSI).</t>
  </si>
  <si>
    <t>The weighted average of Wagner-Peyser registered job seekers ratings on each of the 3 questions regarding overall satisfaction reported on a 0-100 scale based on the American Customer Satisfaction Index (ACSI).</t>
  </si>
  <si>
    <t xml:space="preserve">The Customer satisfaction measures for WIA participants, WP applicants, and WIA/WP employers are calculated using:  </t>
  </si>
  <si>
    <t xml:space="preserve">The weighted average of WIA participant ratings on each of the 3 questions regarding overall satisfaction reported on </t>
  </si>
  <si>
    <t>a 0-100 scale based on the American Customer Satisfaction Index (ACSI).  For the Sake of mathematical calculation,</t>
  </si>
  <si>
    <t xml:space="preserve">the ACSI score is multiplied by the total # of responses (NUM) then divided by the number of responses, thus resulting </t>
  </si>
  <si>
    <t>in the Performance being the ACSI score, not a percentage.</t>
  </si>
  <si>
    <t>The number of registrations entered into OSMIS during the month.</t>
  </si>
  <si>
    <t>The number of exits entered into OSMIS during the month.</t>
  </si>
  <si>
    <t>TEXT FORMATS</t>
  </si>
  <si>
    <t>NY</t>
  </si>
  <si>
    <t>T</t>
  </si>
  <si>
    <t>NM</t>
  </si>
  <si>
    <t>DY</t>
  </si>
  <si>
    <t>DM</t>
  </si>
  <si>
    <t>NUMBER OF ENTRIES</t>
  </si>
  <si>
    <t>Not Used</t>
  </si>
  <si>
    <t>ORANGE</t>
  </si>
  <si>
    <t>PURPLE</t>
  </si>
  <si>
    <t>Rank color coding on CHART tab:</t>
  </si>
  <si>
    <t>Green: Met standard, performance against standard is in the top quartile of all regions</t>
  </si>
  <si>
    <t>Color coding on OVERVIEW tab:</t>
  </si>
  <si>
    <t>Red:  Had entry in denominator, did not meet standard, performance against standard is in the bottom quartile of all regions</t>
  </si>
  <si>
    <t>White:   There was no activity in this performance measure (the denominator was blank)</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</si>
  <si>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</si>
  <si>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</si>
  <si>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</si>
  <si>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</si>
  <si>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</si>
  <si>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</si>
  <si>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</si>
  <si>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</si>
  <si>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</si>
  <si>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Denominator will be supplied at a later date</t>
  </si>
  <si>
    <t>Numerator will be supplied at a later date</t>
  </si>
  <si>
    <t>SHORT-TERM VETERANS ENTERED EMPLOYMENT RATE</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</si>
  <si>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</si>
  <si>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</si>
  <si>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</si>
  <si>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</si>
  <si>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</si>
  <si>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</si>
  <si>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</si>
  <si>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</si>
  <si>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</si>
  <si>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TO SHOW RED AND GREEN ENTER "Y" NEXT TO MONTH</t>
  </si>
  <si>
    <t xml:space="preserve">As a result of the November WFI Board meeting, the methodology used to calculate outcomes for the Welfare Entered Employment Rate included on the Monthly Management Report has been revised.  Revised outcomes for July - November 2004 are included in the MMR that was posted today.  </t>
  </si>
  <si>
    <t>The numerator is an unduplicated count of individuals whose Temporary Cash Assistance (TCA) case closed due to earned income. The numerator also includes individuals whose TCA case closed for other reasons and an unsubsidized job was open in the WT data entry system during the report period.  Other closure reasons include time limits, sanctions, assistance cancelled or “other”.  The Job Participation Rate (JPR) fields for the job must contain at least one weekly entry that is greater than zero during the report period.</t>
  </si>
  <si>
    <t>The denominator has not been revised and includes the sum of TCA cases that close during the report period.</t>
  </si>
  <si>
    <t xml:space="preserve">Additional information regarding this new methodology is forthcoming.  </t>
  </si>
  <si>
    <t>Please direct questions to Stephanie Kilham at (850) 245-7159 or Stephanie.kilham@awi.state.fl.us.</t>
  </si>
  <si>
    <t>EFFECTIVE ON NOVEMBER 2004 MMR:</t>
  </si>
  <si>
    <t>Unduplicated TANF cases that close due to earned income OR cases that closed TANF (excluding applicants and transitional clients) that have an unsubsidized job open in OSST during the report period.</t>
  </si>
  <si>
    <t>AUG 05</t>
  </si>
  <si>
    <t>JUL 05</t>
  </si>
  <si>
    <t>July 2005</t>
  </si>
  <si>
    <t>August 2005</t>
  </si>
  <si>
    <t>JUN 06</t>
  </si>
  <si>
    <t>June 2006</t>
  </si>
  <si>
    <t>May 2006</t>
  </si>
  <si>
    <t>April 2006</t>
  </si>
  <si>
    <t>March 2006</t>
  </si>
  <si>
    <t>February 2006</t>
  </si>
  <si>
    <t>December 2005</t>
  </si>
  <si>
    <t>January 2006</t>
  </si>
  <si>
    <t>November 2005</t>
  </si>
  <si>
    <t>October 2005</t>
  </si>
  <si>
    <t>September 2005</t>
  </si>
  <si>
    <t>SEP 05</t>
  </si>
  <si>
    <t>OCT 05</t>
  </si>
  <si>
    <t>NOV 05</t>
  </si>
  <si>
    <t>DEC 05</t>
  </si>
  <si>
    <t>JAN 06</t>
  </si>
  <si>
    <t>FEB 06</t>
  </si>
  <si>
    <t>MAR 06</t>
  </si>
  <si>
    <t>APR 06</t>
  </si>
  <si>
    <t>MAY 06</t>
  </si>
  <si>
    <t>WORKFORCE ESCAROSA, INC.</t>
  </si>
  <si>
    <t>WORKFORCE DEVELOPMENT BOARD OF OKALOOSA &amp; WALTON COUNTIES</t>
  </si>
  <si>
    <t>CHIPOLA REGIONAL WORKFORCE PLANNING BOARD</t>
  </si>
  <si>
    <t>GULF COAST WORKFORCE DEVELOPMENT BOARD</t>
  </si>
  <si>
    <t>WORKFORCE PLUS</t>
  </si>
  <si>
    <t>NORTH FLORIDA WORKFORCE DEVELOPMENT BOARD</t>
  </si>
  <si>
    <t>FLORIDA CROWN WORKFORCE DEVELOPMENT BOARD</t>
  </si>
  <si>
    <t>WORKSOURCE</t>
  </si>
  <si>
    <t>ALACHUA/BRADFORD REGIONAL WORKFORCE BOARD</t>
  </si>
  <si>
    <t>CITRUS, LEVY, MARION REGIONAL WORKFORCE DEVELOPMENT BOARD</t>
  </si>
  <si>
    <t>WORFORCE DEVELOPMENT BOARD OF FLAGLER &amp; VOLUSIA COUNTIES, INC.</t>
  </si>
  <si>
    <t>WORKFORCE CENTRAL FLORIDA</t>
  </si>
  <si>
    <t>BREVARD WORKFORCE DEVELOPMENT BOARD, INC.</t>
  </si>
  <si>
    <t>WORKNET PINELLAS</t>
  </si>
  <si>
    <t>HILLSBOROUGH COUNTY WORKFORCE BOARD, INC.</t>
  </si>
  <si>
    <t>PASCO-HERNANDO JOBS &amp; EDUCATION PARTNERSHIP REGIONAL BOARD, INC.</t>
  </si>
  <si>
    <t>POLK COUNTY WORKFORCE DEVELOPMENT BOARD, INC.</t>
  </si>
  <si>
    <t>SUNCOAST WORKFORCE BOARD, INC.</t>
  </si>
  <si>
    <t>HEARTLAND WORKFORCE INVESTMENT BOARD, INC.</t>
  </si>
  <si>
    <t>WORKFORCE DEVELOPMENT BOARD OF THE TREASURE COAST</t>
  </si>
  <si>
    <t>PALM BEACH COUNTY WORKFORCE DEVELOPMENT BOARD</t>
  </si>
  <si>
    <t>BROWARD WORKFORCE DEVELOPMENT BOARD</t>
  </si>
  <si>
    <t>SOUTH FLORIDA WORKFORCE BOARD</t>
  </si>
  <si>
    <t>SOUTHWEST FLORIDA WORKFORCE DEVELOPMENT BOARD</t>
  </si>
  <si>
    <t>WIA ADULT EMPLOYED WORKER OUTCOME  RATE</t>
  </si>
  <si>
    <t>WIA IN-SCHOOL YOUTH OUTCOME RATE</t>
  </si>
  <si>
    <t>CUSTOMER SATISFACTION - WIA INDIVIDUALS</t>
  </si>
  <si>
    <t>CUSTOMER SATISFACTION - WAGNER PEYSER INDIVIDUALS</t>
  </si>
  <si>
    <t>CUSTOMER SATISFACTION - ALL EMPLOYERS</t>
  </si>
  <si>
    <t>WIA YOUNGER YOUTH GOAL ATTAINMENT RATE</t>
  </si>
  <si>
    <t>WELFARE FEDERAL PARTICIPATION RATE</t>
  </si>
  <si>
    <t>WIA OUT-OF-SCHOOL  YOUTH OUTCOME RATE</t>
  </si>
  <si>
    <t>The unduplicated total of those who obtain a credential or obtain a diploma or at exit were in post-secondary education or advanced training or qualified apprenticeships or the military or who had entered employment.</t>
  </si>
  <si>
    <t>The number of Older and Younger Youth exiters minus those exiting for other reasons (deceased, health/medical, institutionalized, active military): who had no high-school diploma or the equivalent at registration (less than 12th grade); and who were in secondary school at registration</t>
  </si>
  <si>
    <t>All YY and OY (include those jointly served as adults), and youth 18-21 served as adults only, minus those exiting for other reasons (deceased, health/medical, institutionalized, active military): who were not in secondary school at registration and who were not in secondary school at exit.</t>
  </si>
  <si>
    <t>DAYS LAPSED</t>
  </si>
  <si>
    <t>VETS ENTERED EMPLOYMENT</t>
  </si>
  <si>
    <t>REGIONS 100 PERCENT OR GREATER</t>
  </si>
  <si>
    <t>REGIONS BELOW 80 PERCENT</t>
  </si>
  <si>
    <t xml:space="preserve">  AT 100% OR BETTER</t>
  </si>
  <si>
    <t xml:space="preserve">  BETWEEN 80 AND 99%</t>
  </si>
  <si>
    <t xml:space="preserve">  BELOW 80% </t>
  </si>
  <si>
    <t>Purple:   Performance was 100% or greater</t>
  </si>
  <si>
    <t xml:space="preserve">Orange:  Had entry in denominator, and performance was below 80% </t>
  </si>
  <si>
    <t>Gray:     Performance was 80 to 99%</t>
  </si>
  <si>
    <t>The Y-T-D (Year-To-Date) view shows all data from July 1, 2005 through the current reporting month.</t>
  </si>
  <si>
    <t xml:space="preserve">The Monthly Management Report contains monthly performance data as well as cumulative performance data for measures contained in each Region's Performance Contract with AWI.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Red/Green Report, the data for such measures are collected at different points in time. Therefore, aggregates for those measures contained in the Monthly Management Report  will not exactly equal the official results shown on the quarterly Red/Green Report. </t>
  </si>
  <si>
    <t>PLACED</t>
  </si>
  <si>
    <t>IN-SCHOOL EXITS</t>
  </si>
  <si>
    <t>OUT-OF-SCHOOL EXITS</t>
  </si>
  <si>
    <t xml:space="preserve">The number of families receiving TANF assistance that include an adult or minor head-of-household who is engaged in work for the month. </t>
  </si>
  <si>
    <t>The number of families receiving TANF assistance during the month that include an adult or minor head-of-household, minus the number of families that are subject to a penalty for refusing to work in that month.</t>
  </si>
  <si>
    <t>RECEIVED TANF</t>
  </si>
  <si>
    <t>WORK ENGAGED</t>
  </si>
  <si>
    <t>POSITIVE OUTCOMES</t>
  </si>
  <si>
    <t>YOUTH EXITERS</t>
  </si>
  <si>
    <t>The number of WIA Younger Youth (14-18) that exited the program with positive outcomes (enter employment, military, apprenticeship programs, post-secondary education, and/or did stay in secondary education or receive a diploma).</t>
  </si>
  <si>
    <t>The number of WIA Younger Youth (14-18) that exited the program.</t>
  </si>
  <si>
    <t>N24</t>
  </si>
  <si>
    <t>D24</t>
  </si>
  <si>
    <t>WIA YOUNGER YOUTH POSITIVE OUTCOME RATE</t>
  </si>
  <si>
    <t>CUSTOMER SATISFACTION - WAGNER-PEYSER INDIVIDUALS</t>
  </si>
  <si>
    <t>W-P EXITERS</t>
  </si>
  <si>
    <t>VETERAN EXITERS</t>
  </si>
  <si>
    <t>The number of exiters who were identified as placed in OSMIS or found in the Department of Revenue New Hire data in the 90 days following their exit (date of last reportable service).</t>
  </si>
  <si>
    <t>The number of participants who were unemployed at their date of participation and were exited after 90 days without a reportable service.</t>
  </si>
  <si>
    <t xml:space="preserve">256   </t>
  </si>
  <si>
    <t xml:space="preserve">127   </t>
  </si>
  <si>
    <t xml:space="preserve">48   </t>
  </si>
  <si>
    <t xml:space="preserve">134   </t>
  </si>
  <si>
    <t xml:space="preserve">78   </t>
  </si>
  <si>
    <t xml:space="preserve">22   </t>
  </si>
  <si>
    <t xml:space="preserve">34   </t>
  </si>
  <si>
    <t xml:space="preserve">500   </t>
  </si>
  <si>
    <t xml:space="preserve">128   </t>
  </si>
  <si>
    <t xml:space="preserve">92   </t>
  </si>
  <si>
    <t xml:space="preserve">408   </t>
  </si>
  <si>
    <t xml:space="preserve">532   </t>
  </si>
  <si>
    <t xml:space="preserve">229   </t>
  </si>
  <si>
    <t xml:space="preserve">267   </t>
  </si>
  <si>
    <t xml:space="preserve">458   </t>
  </si>
  <si>
    <t xml:space="preserve">113   </t>
  </si>
  <si>
    <t xml:space="preserve">162   </t>
  </si>
  <si>
    <t xml:space="preserve">86   </t>
  </si>
  <si>
    <t xml:space="preserve">33   </t>
  </si>
  <si>
    <t xml:space="preserve">170   </t>
  </si>
  <si>
    <t xml:space="preserve">190   </t>
  </si>
  <si>
    <t xml:space="preserve">365   </t>
  </si>
  <si>
    <t xml:space="preserve">283   </t>
  </si>
  <si>
    <t xml:space="preserve">169   </t>
  </si>
  <si>
    <t xml:space="preserve">4,884   </t>
  </si>
  <si>
    <t xml:space="preserve">91   </t>
  </si>
  <si>
    <t xml:space="preserve">56   </t>
  </si>
  <si>
    <t xml:space="preserve">18   </t>
  </si>
  <si>
    <t xml:space="preserve">45   </t>
  </si>
  <si>
    <t xml:space="preserve">28   </t>
  </si>
  <si>
    <t xml:space="preserve">7   </t>
  </si>
  <si>
    <t xml:space="preserve">12   </t>
  </si>
  <si>
    <t xml:space="preserve">224   </t>
  </si>
  <si>
    <t xml:space="preserve">54   </t>
  </si>
  <si>
    <t xml:space="preserve">74   </t>
  </si>
  <si>
    <t xml:space="preserve">182   </t>
  </si>
  <si>
    <t xml:space="preserve">99   </t>
  </si>
  <si>
    <t xml:space="preserve">137   </t>
  </si>
  <si>
    <t xml:space="preserve">183   </t>
  </si>
  <si>
    <t xml:space="preserve">61   </t>
  </si>
  <si>
    <t xml:space="preserve">73   </t>
  </si>
  <si>
    <t xml:space="preserve">57   </t>
  </si>
  <si>
    <t xml:space="preserve">16   </t>
  </si>
  <si>
    <t xml:space="preserve">66   </t>
  </si>
  <si>
    <t xml:space="preserve">55   </t>
  </si>
  <si>
    <t xml:space="preserve">133   </t>
  </si>
  <si>
    <t xml:space="preserve">93   </t>
  </si>
  <si>
    <t xml:space="preserve">1,883   </t>
  </si>
  <si>
    <t xml:space="preserve">8,991   </t>
  </si>
  <si>
    <t xml:space="preserve">13,121   </t>
  </si>
  <si>
    <t xml:space="preserve">4,975   </t>
  </si>
  <si>
    <t xml:space="preserve">3,543   </t>
  </si>
  <si>
    <t>WAGNER-PEYSER JOB ORDER WAGE RATE</t>
  </si>
  <si>
    <t>kk</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</si>
</sst>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000"/>
    <numFmt numFmtId="168" formatCode="_(* #,##0.0_);_(* \(#,##0.0\);_(* &quot;-&quot;??_);_(@_)"/>
    <numFmt numFmtId="169" formatCode="0.0"/>
    <numFmt numFmtId="170" formatCode="&quot;$&quot;#,##0.00"/>
    <numFmt numFmtId="171" formatCode="_(* #,##0.000_);_(* \(#,##0.000\);_(* &quot;-&quot;??_);_(@_)"/>
    <numFmt numFmtId="172" formatCode="0.000000000000000%"/>
    <numFmt numFmtId="173" formatCode="&quot;$&quot;#,##0"/>
    <numFmt numFmtId="174" formatCode="0.0E+00;\ĝ"/>
    <numFmt numFmtId="175" formatCode="0.0E+00;\䒈"/>
    <numFmt numFmtId="176" formatCode="0E+00;\䒈"/>
    <numFmt numFmtId="177" formatCode="0.00E+00;\䒈"/>
    <numFmt numFmtId="178" formatCode="0.000E+00;\䒈"/>
    <numFmt numFmtId="179" formatCode="0.000000"/>
    <numFmt numFmtId="180" formatCode="0.000%"/>
    <numFmt numFmtId="181" formatCode="0.00000000000000%"/>
    <numFmt numFmtId="182" formatCode="0.0000000000000%"/>
    <numFmt numFmtId="183" formatCode="0.000000000000%"/>
    <numFmt numFmtId="184" formatCode="0.00000000000%"/>
    <numFmt numFmtId="185" formatCode="General_)"/>
    <numFmt numFmtId="186" formatCode="_(* #,##0.0000_);_(* \(#,##0.0000\);_(* &quot;-&quot;??_);_(@_)"/>
    <numFmt numFmtId="187" formatCode="_(* #,##0.00000_);_(* \(#,##0.00000\);_(* &quot;-&quot;??_);_(@_)"/>
    <numFmt numFmtId="188" formatCode="_(* #,##0.000000_);_(* \(#,##0.000000\);_(* &quot;-&quot;??_);_(@_)"/>
    <numFmt numFmtId="189" formatCode="0.0\ %"/>
    <numFmt numFmtId="190" formatCode="0.0000000"/>
    <numFmt numFmtId="191" formatCode="0.0000%"/>
    <numFmt numFmtId="192" formatCode="0.00000000"/>
    <numFmt numFmtId="193" formatCode="#,##0_);\(#,##0_)"/>
    <numFmt numFmtId="194" formatCode="00000"/>
    <numFmt numFmtId="195" formatCode="_(* #,##0_);_(* \(#,##0\);_(* &quot;-&quot;??_);_(@_)"/>
    <numFmt numFmtId="196" formatCode="&quot;Yes&quot;;&quot;Yes&quot;;&quot;No&quot;"/>
    <numFmt numFmtId="197" formatCode="&quot;True&quot;;&quot;True&quot;;&quot;False&quot;"/>
    <numFmt numFmtId="198" formatCode="&quot;On&quot;;&quot;On&quot;;&quot;Off&quot;"/>
    <numFmt numFmtId="199" formatCode="#,##0.0_);\(#,##0.0\)"/>
    <numFmt numFmtId="200" formatCode="[$-409]dddd\,\ mmmm\ dd\,\ yyyy"/>
    <numFmt numFmtId="201" formatCode="[$-409]h:mm:ss\ AM/PM"/>
    <numFmt numFmtId="202" formatCode="[$€-2]\ #,##0.00_);[Red]\([$€-2]\ #,##0.00\)"/>
    <numFmt numFmtId="203" formatCode="##########0"/>
    <numFmt numFmtId="204" formatCode="#,###,###,##0.00"/>
    <numFmt numFmtId="205" formatCode="0;[Red]0"/>
    <numFmt numFmtId="206" formatCode="###,###,##0.00"/>
  </numFmts>
  <fonts count="33">
    <font>
      <sz val="10"/>
      <name val="Arial"/>
      <family val="0"/>
    </font>
    <font>
      <b/>
      <sz val="12"/>
      <name val="Arial"/>
      <family val="2"/>
    </font>
    <font>
      <b/>
      <sz val="10"/>
      <name val="Arial"/>
      <family val="2"/>
    </font>
    <font>
      <b/>
      <sz val="10"/>
      <color indexed="9"/>
      <name val="Arial"/>
      <family val="2"/>
    </font>
    <font>
      <sz val="10"/>
      <color indexed="9"/>
      <name val="Arial"/>
      <family val="2"/>
    </font>
    <font>
      <b/>
      <sz val="10"/>
      <color indexed="8"/>
      <name val="Arial"/>
      <family val="2"/>
    </font>
    <font>
      <sz val="12"/>
      <name val="Arial"/>
      <family val="2"/>
    </font>
    <font>
      <b/>
      <sz val="12"/>
      <color indexed="9"/>
      <name val="Arial"/>
      <family val="2"/>
    </font>
    <font>
      <b/>
      <sz val="8"/>
      <name val="Arial"/>
      <family val="2"/>
    </font>
    <font>
      <sz val="14"/>
      <name val="Arial"/>
      <family val="2"/>
    </font>
    <font>
      <sz val="10"/>
      <color indexed="10"/>
      <name val="Arial"/>
      <family val="2"/>
    </font>
    <font>
      <sz val="8"/>
      <name val="Arial"/>
      <family val="2"/>
    </font>
    <font>
      <sz val="8"/>
      <color indexed="9"/>
      <name val="Arial"/>
      <family val="2"/>
    </font>
    <font>
      <b/>
      <sz val="16"/>
      <name val="Arial"/>
      <family val="2"/>
    </font>
    <font>
      <sz val="10"/>
      <color indexed="8"/>
      <name val="Arial"/>
      <family val="2"/>
    </font>
    <font>
      <b/>
      <sz val="10"/>
      <color indexed="53"/>
      <name val="Arial"/>
      <family val="2"/>
    </font>
    <font>
      <sz val="16"/>
      <name val="Arial"/>
      <family val="2"/>
    </font>
    <font>
      <b/>
      <i/>
      <sz val="10"/>
      <name val="Arial"/>
      <family val="2"/>
    </font>
    <font>
      <sz val="10"/>
      <name val="Times New Roman"/>
      <family val="1"/>
    </font>
    <font>
      <u val="single"/>
      <sz val="10"/>
      <color indexed="12"/>
      <name val="Arial"/>
      <family val="0"/>
    </font>
    <font>
      <u val="single"/>
      <sz val="10"/>
      <color indexed="36"/>
      <name val="Arial"/>
      <family val="0"/>
    </font>
    <font>
      <b/>
      <i/>
      <sz val="10"/>
      <color indexed="10"/>
      <name val="Arial"/>
      <family val="2"/>
    </font>
    <font>
      <b/>
      <i/>
      <sz val="10"/>
      <color indexed="12"/>
      <name val="Arial"/>
      <family val="2"/>
    </font>
    <font>
      <b/>
      <i/>
      <sz val="12"/>
      <color indexed="10"/>
      <name val="Times New Roman"/>
      <family val="1"/>
    </font>
    <font>
      <sz val="10"/>
      <color indexed="8"/>
      <name val="Tahoma"/>
      <family val="0"/>
    </font>
    <font>
      <sz val="10"/>
      <color indexed="12"/>
      <name val="Arial"/>
      <family val="2"/>
    </font>
    <font>
      <b/>
      <sz val="10"/>
      <color indexed="12"/>
      <name val="Arial"/>
      <family val="2"/>
    </font>
    <font>
      <sz val="9"/>
      <name val="Arial"/>
      <family val="2"/>
    </font>
    <font>
      <sz val="10"/>
      <name val="Tahoma"/>
      <family val="2"/>
    </font>
    <font>
      <sz val="9.75"/>
      <color indexed="8"/>
      <name val="Arial"/>
      <family val="0"/>
    </font>
    <font>
      <sz val="10"/>
      <color indexed="8"/>
      <name val="Verdana"/>
      <family val="2"/>
    </font>
    <font>
      <sz val="8"/>
      <color indexed="8"/>
      <name val="Arial"/>
      <family val="2"/>
    </font>
    <font>
      <b/>
      <sz val="10"/>
      <color indexed="8"/>
      <name val="Tahoma"/>
      <family val="2"/>
    </font>
  </fonts>
  <fills count="22">
    <fill>
      <patternFill/>
    </fill>
    <fill>
      <patternFill patternType="gray125"/>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51"/>
        <bgColor indexed="64"/>
      </patternFill>
    </fill>
    <fill>
      <patternFill patternType="solid">
        <fgColor indexed="13"/>
        <bgColor indexed="64"/>
      </patternFill>
    </fill>
    <fill>
      <patternFill patternType="solid">
        <fgColor indexed="44"/>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46"/>
        <bgColor indexed="64"/>
      </patternFill>
    </fill>
    <fill>
      <patternFill patternType="solid">
        <fgColor indexed="20"/>
        <bgColor indexed="64"/>
      </patternFill>
    </fill>
    <fill>
      <patternFill patternType="solid">
        <fgColor indexed="53"/>
        <bgColor indexed="64"/>
      </patternFill>
    </fill>
    <fill>
      <patternFill patternType="solid">
        <fgColor indexed="17"/>
        <bgColor indexed="64"/>
      </patternFill>
    </fill>
    <fill>
      <patternFill patternType="solid">
        <fgColor indexed="10"/>
        <bgColor indexed="64"/>
      </patternFill>
    </fill>
    <fill>
      <patternFill patternType="solid">
        <fgColor indexed="14"/>
        <bgColor indexed="64"/>
      </patternFill>
    </fill>
    <fill>
      <patternFill patternType="solid">
        <fgColor indexed="49"/>
        <bgColor indexed="64"/>
      </patternFill>
    </fill>
    <fill>
      <patternFill patternType="solid">
        <fgColor indexed="15"/>
        <bgColor indexed="64"/>
      </patternFill>
    </fill>
    <fill>
      <patternFill patternType="solid">
        <fgColor indexed="16"/>
        <bgColor indexed="64"/>
      </patternFill>
    </fill>
    <fill>
      <patternFill patternType="solid">
        <fgColor indexed="12"/>
        <bgColor indexed="64"/>
      </patternFill>
    </fill>
  </fills>
  <borders count="24">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style="medium"/>
    </border>
    <border>
      <left style="thin"/>
      <right style="thin"/>
      <top style="thin"/>
      <bottom style="double"/>
    </border>
    <border>
      <left style="thin">
        <color indexed="12"/>
      </left>
      <right style="thin">
        <color indexed="12"/>
      </right>
      <top style="thin">
        <color indexed="12"/>
      </top>
      <bottom style="thin">
        <color indexed="12"/>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thin">
        <color indexed="12"/>
      </left>
      <right style="thin">
        <color indexed="12"/>
      </right>
      <top style="thin">
        <color indexed="12"/>
      </top>
      <bottom>
        <color indexed="63"/>
      </bottom>
    </border>
    <border>
      <left style="medium"/>
      <right style="thin"/>
      <top>
        <color indexed="63"/>
      </top>
      <bottom>
        <color indexed="63"/>
      </bottom>
    </border>
  </borders>
  <cellStyleXfs count="27">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24" fillId="0" borderId="0">
      <alignment/>
      <protection/>
    </xf>
    <xf numFmtId="0" fontId="24" fillId="0" borderId="0">
      <alignment/>
      <protection/>
    </xf>
    <xf numFmtId="0" fontId="24" fillId="0" borderId="0">
      <alignment/>
      <protection/>
    </xf>
  </cellStyleXfs>
  <cellXfs count="628">
    <xf numFmtId="0" fontId="0" fillId="0" borderId="0" xfId="0" applyAlignment="1">
      <alignment/>
    </xf>
    <xf numFmtId="0" fontId="0" fillId="0" borderId="0" xfId="0" applyAlignment="1">
      <alignment horizontal="center"/>
    </xf>
    <xf numFmtId="0" fontId="0" fillId="0" borderId="0" xfId="0" applyFont="1" applyAlignment="1">
      <alignment horizontal="center"/>
    </xf>
    <xf numFmtId="0" fontId="0" fillId="0" borderId="1" xfId="0" applyFont="1" applyBorder="1" applyAlignment="1">
      <alignment horizontal="center"/>
    </xf>
    <xf numFmtId="17" fontId="0" fillId="2" borderId="2" xfId="0" applyNumberFormat="1" applyFill="1" applyBorder="1" applyAlignment="1">
      <alignment horizontal="center"/>
    </xf>
    <xf numFmtId="0" fontId="0" fillId="3" borderId="2" xfId="0" applyFont="1" applyFill="1" applyBorder="1" applyAlignment="1">
      <alignment horizontal="center"/>
    </xf>
    <xf numFmtId="0" fontId="0" fillId="4" borderId="2" xfId="0" applyFill="1" applyBorder="1" applyAlignment="1">
      <alignment horizontal="center"/>
    </xf>
    <xf numFmtId="0" fontId="0" fillId="2" borderId="2" xfId="0" applyFont="1" applyFill="1" applyBorder="1" applyAlignment="1">
      <alignment horizontal="center"/>
    </xf>
    <xf numFmtId="0" fontId="0" fillId="2" borderId="2" xfId="23" applyNumberFormat="1" applyFont="1" applyFill="1" applyBorder="1" applyAlignment="1">
      <alignment horizontal="center"/>
    </xf>
    <xf numFmtId="9" fontId="0" fillId="0" borderId="0" xfId="23" applyNumberFormat="1" applyFont="1" applyFill="1" applyBorder="1" applyAlignment="1">
      <alignment horizontal="center"/>
    </xf>
    <xf numFmtId="164" fontId="0" fillId="0" borderId="3" xfId="23" applyNumberFormat="1" applyBorder="1" applyAlignment="1">
      <alignment horizontal="center"/>
    </xf>
    <xf numFmtId="164" fontId="0" fillId="0" borderId="0" xfId="23" applyNumberFormat="1" applyBorder="1" applyAlignment="1">
      <alignment horizontal="center"/>
    </xf>
    <xf numFmtId="2" fontId="0" fillId="0" borderId="0" xfId="0" applyNumberFormat="1" applyAlignment="1">
      <alignment horizontal="center"/>
    </xf>
    <xf numFmtId="17" fontId="0" fillId="0" borderId="0" xfId="0" applyNumberFormat="1" applyFont="1" applyAlignment="1" quotePrefix="1">
      <alignment/>
    </xf>
    <xf numFmtId="0" fontId="0" fillId="0" borderId="0" xfId="0" applyFont="1" applyAlignment="1">
      <alignment/>
    </xf>
    <xf numFmtId="0" fontId="0" fillId="0" borderId="0" xfId="0" applyFont="1" applyAlignment="1" quotePrefix="1">
      <alignment horizontal="center"/>
    </xf>
    <xf numFmtId="0" fontId="2" fillId="5" borderId="2" xfId="0" applyFont="1" applyFill="1" applyBorder="1" applyAlignment="1">
      <alignment horizontal="center" vertical="center"/>
    </xf>
    <xf numFmtId="0" fontId="0" fillId="0" borderId="2" xfId="0" applyBorder="1" applyAlignment="1">
      <alignment horizontal="center"/>
    </xf>
    <xf numFmtId="0" fontId="0" fillId="6" borderId="2" xfId="0" applyFill="1" applyBorder="1" applyAlignment="1">
      <alignment horizontal="center"/>
    </xf>
    <xf numFmtId="0" fontId="0" fillId="5" borderId="2" xfId="0" applyFill="1" applyBorder="1" applyAlignment="1">
      <alignment horizontal="center"/>
    </xf>
    <xf numFmtId="0" fontId="0" fillId="3" borderId="2" xfId="0" applyFill="1" applyBorder="1" applyAlignment="1">
      <alignment horizontal="center"/>
    </xf>
    <xf numFmtId="0" fontId="2" fillId="6" borderId="2" xfId="0" applyFont="1" applyFill="1" applyBorder="1" applyAlignment="1">
      <alignment horizontal="center" vertical="center"/>
    </xf>
    <xf numFmtId="0" fontId="0" fillId="5" borderId="2" xfId="0" applyFill="1" applyBorder="1" applyAlignment="1">
      <alignment/>
    </xf>
    <xf numFmtId="0" fontId="2" fillId="7" borderId="2" xfId="0" applyFont="1" applyFill="1" applyBorder="1" applyAlignment="1">
      <alignment horizontal="center" vertical="center"/>
    </xf>
    <xf numFmtId="2" fontId="0" fillId="2" borderId="2" xfId="0" applyNumberFormat="1" applyFont="1" applyFill="1" applyBorder="1" applyAlignment="1">
      <alignment horizontal="center"/>
    </xf>
    <xf numFmtId="0" fontId="0" fillId="8" borderId="2" xfId="0" applyFill="1" applyBorder="1" applyAlignment="1">
      <alignment horizontal="center"/>
    </xf>
    <xf numFmtId="0" fontId="0" fillId="9" borderId="2" xfId="0" applyFill="1" applyBorder="1" applyAlignment="1">
      <alignment horizontal="center"/>
    </xf>
    <xf numFmtId="0" fontId="0" fillId="3" borderId="2" xfId="0" applyFill="1" applyBorder="1" applyAlignment="1">
      <alignment/>
    </xf>
    <xf numFmtId="164" fontId="2" fillId="6" borderId="2" xfId="23" applyNumberFormat="1" applyFont="1" applyFill="1" applyBorder="1" applyAlignment="1">
      <alignment horizontal="center" vertical="center"/>
    </xf>
    <xf numFmtId="2" fontId="0" fillId="0" borderId="0" xfId="15" applyNumberFormat="1" applyFont="1" applyAlignment="1">
      <alignment horizontal="center"/>
    </xf>
    <xf numFmtId="2" fontId="0" fillId="0" borderId="1" xfId="15" applyNumberFormat="1" applyFont="1" applyBorder="1" applyAlignment="1">
      <alignment horizontal="center"/>
    </xf>
    <xf numFmtId="2" fontId="0" fillId="2" borderId="2" xfId="0" applyNumberFormat="1" applyFill="1" applyBorder="1" applyAlignment="1">
      <alignment horizontal="center"/>
    </xf>
    <xf numFmtId="0" fontId="8" fillId="3"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6" fillId="0" borderId="4" xfId="0" applyFont="1" applyBorder="1" applyAlignment="1">
      <alignment horizontal="center" vertical="center"/>
    </xf>
    <xf numFmtId="0" fontId="0" fillId="3" borderId="0" xfId="0" applyFill="1" applyAlignment="1">
      <alignment horizontal="center"/>
    </xf>
    <xf numFmtId="0" fontId="0" fillId="9" borderId="0" xfId="0" applyFill="1" applyAlignment="1">
      <alignment horizontal="center"/>
    </xf>
    <xf numFmtId="0" fontId="0" fillId="4" borderId="5" xfId="0" applyFill="1" applyBorder="1" applyAlignment="1">
      <alignment horizontal="center"/>
    </xf>
    <xf numFmtId="0" fontId="0" fillId="3" borderId="5" xfId="0" applyFill="1" applyBorder="1" applyAlignment="1">
      <alignment horizontal="center"/>
    </xf>
    <xf numFmtId="0" fontId="0" fillId="7" borderId="5" xfId="0" applyFill="1" applyBorder="1" applyAlignment="1">
      <alignment horizontal="center"/>
    </xf>
    <xf numFmtId="0" fontId="0" fillId="9" borderId="5" xfId="0" applyFill="1" applyBorder="1" applyAlignment="1">
      <alignment horizontal="center"/>
    </xf>
    <xf numFmtId="0" fontId="0" fillId="7" borderId="2" xfId="0" applyFont="1" applyFill="1" applyBorder="1" applyAlignment="1">
      <alignment horizontal="center"/>
    </xf>
    <xf numFmtId="0" fontId="0" fillId="0" borderId="0" xfId="0" applyAlignment="1" quotePrefix="1">
      <alignment horizontal="center"/>
    </xf>
    <xf numFmtId="0" fontId="0" fillId="0" borderId="0" xfId="0" applyAlignment="1" quotePrefix="1">
      <alignment/>
    </xf>
    <xf numFmtId="0" fontId="9"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9" fillId="0" borderId="0" xfId="0" applyFont="1" applyAlignment="1">
      <alignment horizontal="center"/>
    </xf>
    <xf numFmtId="0" fontId="2" fillId="0" borderId="2" xfId="0" applyFont="1" applyFill="1" applyBorder="1" applyAlignment="1">
      <alignment horizontal="center" vertical="center" wrapText="1"/>
    </xf>
    <xf numFmtId="0" fontId="0" fillId="0" borderId="0" xfId="0" applyFill="1" applyAlignment="1">
      <alignment/>
    </xf>
    <xf numFmtId="0" fontId="0" fillId="10" borderId="2" xfId="0" applyFill="1" applyBorder="1" applyAlignment="1">
      <alignment horizontal="center" vertical="center"/>
    </xf>
    <xf numFmtId="0" fontId="0" fillId="2" borderId="2" xfId="0" applyFill="1" applyBorder="1" applyAlignment="1">
      <alignment horizontal="center"/>
    </xf>
    <xf numFmtId="0" fontId="0" fillId="0" borderId="0" xfId="0" applyAlignment="1" quotePrefix="1">
      <alignment/>
    </xf>
    <xf numFmtId="0" fontId="1" fillId="0" borderId="0" xfId="0" applyFont="1" applyAlignment="1">
      <alignment horizontal="left" vertical="center"/>
    </xf>
    <xf numFmtId="0" fontId="2" fillId="3" borderId="2" xfId="0" applyFont="1" applyFill="1" applyBorder="1" applyAlignment="1">
      <alignment horizontal="center" vertical="center"/>
    </xf>
    <xf numFmtId="0" fontId="0" fillId="0" borderId="2" xfId="0" applyFont="1" applyBorder="1" applyAlignment="1">
      <alignment horizontal="center"/>
    </xf>
    <xf numFmtId="165" fontId="0" fillId="0" borderId="0" xfId="23" applyNumberFormat="1" applyAlignment="1">
      <alignment horizontal="center"/>
    </xf>
    <xf numFmtId="9" fontId="0" fillId="0" borderId="0" xfId="23" applyAlignment="1">
      <alignment horizontal="center"/>
    </xf>
    <xf numFmtId="0" fontId="0" fillId="0" borderId="0" xfId="0" applyNumberFormat="1" applyAlignment="1">
      <alignment/>
    </xf>
    <xf numFmtId="164" fontId="0" fillId="0" borderId="0" xfId="23" applyNumberFormat="1" applyFill="1" applyAlignment="1">
      <alignment horizontal="center"/>
    </xf>
    <xf numFmtId="0" fontId="2" fillId="2" borderId="2" xfId="0" applyFont="1" applyFill="1" applyBorder="1" applyAlignment="1">
      <alignment horizontal="center" vertical="center"/>
    </xf>
    <xf numFmtId="164" fontId="0" fillId="0" borderId="0" xfId="23" applyNumberFormat="1" applyAlignment="1">
      <alignment horizontal="center"/>
    </xf>
    <xf numFmtId="9" fontId="0" fillId="0" borderId="2" xfId="23" applyBorder="1" applyAlignment="1">
      <alignment horizontal="center"/>
    </xf>
    <xf numFmtId="2" fontId="0" fillId="4" borderId="2" xfId="0" applyNumberFormat="1" applyFill="1" applyBorder="1" applyAlignment="1">
      <alignment horizontal="center"/>
    </xf>
    <xf numFmtId="0" fontId="0" fillId="11" borderId="2" xfId="0" applyFont="1" applyFill="1" applyBorder="1" applyAlignment="1">
      <alignment horizontal="center"/>
    </xf>
    <xf numFmtId="0" fontId="0" fillId="0" borderId="5" xfId="0" applyBorder="1" applyAlignment="1">
      <alignment horizontal="center" vertical="center"/>
    </xf>
    <xf numFmtId="0" fontId="0" fillId="0" borderId="2" xfId="0" applyBorder="1" applyAlignment="1" quotePrefix="1">
      <alignment horizontal="right" vertical="center"/>
    </xf>
    <xf numFmtId="0" fontId="0" fillId="0" borderId="2" xfId="0" applyBorder="1" applyAlignment="1" quotePrefix="1">
      <alignment horizontal="center" vertical="center"/>
    </xf>
    <xf numFmtId="0" fontId="0" fillId="5" borderId="2" xfId="0" applyFill="1" applyBorder="1" applyAlignment="1" quotePrefix="1">
      <alignment horizontal="right" vertical="center"/>
    </xf>
    <xf numFmtId="0" fontId="0" fillId="5" borderId="2" xfId="0" applyFill="1" applyBorder="1" applyAlignment="1" quotePrefix="1">
      <alignment horizontal="center" vertical="center"/>
    </xf>
    <xf numFmtId="189" fontId="0" fillId="4" borderId="2" xfId="0" applyNumberFormat="1" applyFill="1" applyBorder="1" applyAlignment="1" quotePrefix="1">
      <alignment horizontal="center" vertical="center"/>
    </xf>
    <xf numFmtId="0" fontId="2" fillId="5" borderId="6" xfId="0" applyFont="1" applyFill="1" applyBorder="1" applyAlignment="1">
      <alignment horizontal="center" vertical="center"/>
    </xf>
    <xf numFmtId="39" fontId="0" fillId="0" borderId="0" xfId="0" applyNumberFormat="1" applyAlignment="1">
      <alignment/>
    </xf>
    <xf numFmtId="0" fontId="0" fillId="7" borderId="2" xfId="0" applyFill="1" applyBorder="1" applyAlignment="1">
      <alignment horizontal="center"/>
    </xf>
    <xf numFmtId="0" fontId="0" fillId="12" borderId="2" xfId="0" applyFill="1" applyBorder="1" applyAlignment="1">
      <alignment horizontal="center"/>
    </xf>
    <xf numFmtId="167" fontId="0" fillId="0" borderId="0" xfId="0" applyNumberFormat="1" applyAlignment="1" quotePrefix="1">
      <alignment horizontal="center"/>
    </xf>
    <xf numFmtId="165" fontId="0" fillId="0" borderId="0" xfId="0" applyNumberFormat="1" applyAlignment="1" quotePrefix="1">
      <alignment/>
    </xf>
    <xf numFmtId="167" fontId="0" fillId="0" borderId="0" xfId="0" applyNumberFormat="1" applyAlignment="1">
      <alignment horizontal="center"/>
    </xf>
    <xf numFmtId="167" fontId="0" fillId="0" borderId="0" xfId="0" applyNumberFormat="1" applyAlignment="1" quotePrefix="1">
      <alignment/>
    </xf>
    <xf numFmtId="189" fontId="0" fillId="5" borderId="2" xfId="0" applyNumberFormat="1" applyFill="1" applyBorder="1" applyAlignment="1" quotePrefix="1">
      <alignment horizontal="center" vertical="center"/>
    </xf>
    <xf numFmtId="0" fontId="3" fillId="13" borderId="2" xfId="0" applyFont="1" applyFill="1" applyBorder="1" applyAlignment="1">
      <alignment horizontal="center" vertical="center"/>
    </xf>
    <xf numFmtId="164" fontId="3" fillId="13" borderId="2" xfId="23" applyNumberFormat="1" applyFont="1" applyFill="1" applyBorder="1" applyAlignment="1">
      <alignment horizontal="center" vertical="center"/>
    </xf>
    <xf numFmtId="0" fontId="3" fillId="14" borderId="2" xfId="0" applyFont="1" applyFill="1" applyBorder="1" applyAlignment="1">
      <alignment horizontal="center" vertical="center"/>
    </xf>
    <xf numFmtId="164" fontId="3" fillId="14" borderId="2" xfId="23" applyNumberFormat="1" applyFont="1" applyFill="1" applyBorder="1" applyAlignment="1">
      <alignment horizontal="center" vertical="center"/>
    </xf>
    <xf numFmtId="0" fontId="4" fillId="14" borderId="2" xfId="0" applyFont="1" applyFill="1" applyBorder="1" applyAlignment="1">
      <alignment horizontal="center"/>
    </xf>
    <xf numFmtId="0" fontId="0" fillId="0" borderId="2" xfId="0" applyFont="1" applyFill="1" applyBorder="1" applyAlignment="1">
      <alignment horizontal="center"/>
    </xf>
    <xf numFmtId="0" fontId="0" fillId="9" borderId="2" xfId="0" applyFont="1" applyFill="1" applyBorder="1" applyAlignment="1">
      <alignment horizontal="center"/>
    </xf>
    <xf numFmtId="0" fontId="10" fillId="14" borderId="2" xfId="0" applyFont="1" applyFill="1" applyBorder="1" applyAlignment="1">
      <alignment horizontal="center" vertical="center"/>
    </xf>
    <xf numFmtId="0" fontId="9" fillId="13" borderId="2" xfId="0" applyFont="1" applyFill="1" applyBorder="1" applyAlignment="1">
      <alignment horizontal="center" vertical="center"/>
    </xf>
    <xf numFmtId="164" fontId="12" fillId="13" borderId="2" xfId="0" applyNumberFormat="1" applyFont="1" applyFill="1" applyBorder="1" applyAlignment="1">
      <alignment horizontal="center" vertical="center"/>
    </xf>
    <xf numFmtId="164" fontId="12" fillId="14" borderId="2" xfId="0" applyNumberFormat="1" applyFont="1" applyFill="1" applyBorder="1" applyAlignment="1">
      <alignment horizontal="center" vertical="center"/>
    </xf>
    <xf numFmtId="9" fontId="12" fillId="13" borderId="2" xfId="23" applyFont="1" applyFill="1" applyBorder="1" applyAlignment="1">
      <alignment horizontal="center" vertical="center"/>
    </xf>
    <xf numFmtId="9" fontId="12" fillId="14" borderId="2" xfId="0" applyNumberFormat="1" applyFont="1" applyFill="1" applyBorder="1" applyAlignment="1">
      <alignment horizontal="center" vertical="center"/>
    </xf>
    <xf numFmtId="0" fontId="16" fillId="0" borderId="0" xfId="0" applyFont="1" applyAlignment="1">
      <alignment horizontal="center"/>
    </xf>
    <xf numFmtId="0" fontId="17" fillId="0" borderId="0" xfId="0" applyFont="1" applyAlignment="1">
      <alignment/>
    </xf>
    <xf numFmtId="2" fontId="0" fillId="2" borderId="2" xfId="0" applyNumberFormat="1" applyFill="1" applyBorder="1" applyAlignment="1" quotePrefix="1">
      <alignment horizontal="center"/>
    </xf>
    <xf numFmtId="2" fontId="0" fillId="3" borderId="4" xfId="15" applyNumberFormat="1" applyFont="1" applyFill="1" applyBorder="1" applyAlignment="1">
      <alignment horizontal="center"/>
    </xf>
    <xf numFmtId="2" fontId="0" fillId="3" borderId="4" xfId="0" applyNumberFormat="1" applyFill="1" applyBorder="1" applyAlignment="1" quotePrefix="1">
      <alignment horizontal="center"/>
    </xf>
    <xf numFmtId="2" fontId="0" fillId="3" borderId="7" xfId="15" applyNumberFormat="1" applyFont="1" applyFill="1" applyBorder="1" applyAlignment="1">
      <alignment horizontal="center"/>
    </xf>
    <xf numFmtId="0" fontId="0" fillId="4" borderId="6" xfId="0" applyFill="1" applyBorder="1" applyAlignment="1">
      <alignment horizontal="center"/>
    </xf>
    <xf numFmtId="0" fontId="0" fillId="3" borderId="6" xfId="0" applyFont="1" applyFill="1" applyBorder="1" applyAlignment="1">
      <alignment horizontal="center"/>
    </xf>
    <xf numFmtId="0" fontId="0" fillId="4" borderId="6" xfId="0" applyFont="1" applyFill="1" applyBorder="1" applyAlignment="1">
      <alignment horizontal="center"/>
    </xf>
    <xf numFmtId="0" fontId="0" fillId="5" borderId="8" xfId="0" applyFill="1" applyBorder="1" applyAlignment="1">
      <alignment/>
    </xf>
    <xf numFmtId="0" fontId="0" fillId="5" borderId="9" xfId="0" applyFill="1" applyBorder="1" applyAlignment="1">
      <alignment/>
    </xf>
    <xf numFmtId="0" fontId="0" fillId="5" borderId="6" xfId="0" applyFill="1" applyBorder="1" applyAlignment="1">
      <alignment horizontal="center"/>
    </xf>
    <xf numFmtId="193" fontId="0" fillId="3" borderId="4" xfId="15" applyNumberFormat="1" applyFill="1" applyBorder="1" applyAlignment="1">
      <alignment/>
    </xf>
    <xf numFmtId="37" fontId="0" fillId="3" borderId="5" xfId="15" applyNumberFormat="1" applyFill="1" applyBorder="1" applyAlignment="1">
      <alignment/>
    </xf>
    <xf numFmtId="37" fontId="0" fillId="3" borderId="5" xfId="15" applyNumberFormat="1" applyFill="1" applyBorder="1" applyAlignment="1">
      <alignment/>
    </xf>
    <xf numFmtId="37" fontId="0" fillId="3" borderId="4" xfId="15" applyNumberFormat="1" applyFill="1" applyBorder="1" applyAlignment="1">
      <alignment/>
    </xf>
    <xf numFmtId="37" fontId="0" fillId="3" borderId="4" xfId="15" applyNumberFormat="1" applyFill="1" applyBorder="1" applyAlignment="1">
      <alignment/>
    </xf>
    <xf numFmtId="37" fontId="0" fillId="3" borderId="7" xfId="15" applyNumberFormat="1" applyFill="1" applyBorder="1" applyAlignment="1">
      <alignment/>
    </xf>
    <xf numFmtId="37" fontId="0" fillId="3" borderId="7" xfId="15" applyNumberFormat="1" applyFill="1" applyBorder="1" applyAlignment="1">
      <alignment/>
    </xf>
    <xf numFmtId="0" fontId="2" fillId="8" borderId="6" xfId="0" applyFont="1" applyFill="1" applyBorder="1" applyAlignment="1">
      <alignment/>
    </xf>
    <xf numFmtId="0" fontId="0" fillId="8" borderId="8" xfId="0" applyFill="1" applyBorder="1" applyAlignment="1">
      <alignment/>
    </xf>
    <xf numFmtId="0" fontId="0" fillId="8" borderId="9" xfId="0" applyFill="1" applyBorder="1" applyAlignment="1">
      <alignment/>
    </xf>
    <xf numFmtId="0" fontId="2" fillId="8" borderId="8" xfId="0" applyFont="1" applyFill="1" applyBorder="1" applyAlignment="1">
      <alignment/>
    </xf>
    <xf numFmtId="0" fontId="2" fillId="8" borderId="9" xfId="0" applyFont="1" applyFill="1" applyBorder="1" applyAlignment="1">
      <alignment/>
    </xf>
    <xf numFmtId="0" fontId="2" fillId="5" borderId="6" xfId="0" applyFont="1" applyFill="1" applyBorder="1" applyAlignment="1">
      <alignment/>
    </xf>
    <xf numFmtId="0" fontId="2" fillId="5" borderId="8" xfId="0" applyFont="1" applyFill="1" applyBorder="1" applyAlignment="1">
      <alignment/>
    </xf>
    <xf numFmtId="0" fontId="2" fillId="5" borderId="9" xfId="0" applyFont="1" applyFill="1" applyBorder="1" applyAlignment="1">
      <alignment/>
    </xf>
    <xf numFmtId="0" fontId="0" fillId="2" borderId="6" xfId="0" applyFont="1" applyFill="1" applyBorder="1" applyAlignment="1">
      <alignment horizontal="center"/>
    </xf>
    <xf numFmtId="0" fontId="0" fillId="2" borderId="2" xfId="0" applyFill="1" applyBorder="1" applyAlignment="1" quotePrefix="1">
      <alignment/>
    </xf>
    <xf numFmtId="37" fontId="0" fillId="0" borderId="0" xfId="0" applyNumberFormat="1" applyAlignment="1">
      <alignment/>
    </xf>
    <xf numFmtId="0" fontId="2" fillId="6" borderId="2" xfId="0" applyFont="1" applyFill="1" applyBorder="1" applyAlignment="1">
      <alignment horizontal="center"/>
    </xf>
    <xf numFmtId="9" fontId="0" fillId="2" borderId="9" xfId="23" applyNumberFormat="1" applyFont="1" applyFill="1" applyBorder="1" applyAlignment="1">
      <alignment horizontal="center"/>
    </xf>
    <xf numFmtId="37" fontId="0" fillId="2" borderId="2" xfId="0" applyNumberFormat="1" applyFill="1" applyBorder="1" applyAlignment="1">
      <alignment/>
    </xf>
    <xf numFmtId="2" fontId="0" fillId="0" borderId="0" xfId="15" applyNumberFormat="1" applyFont="1" applyBorder="1" applyAlignment="1">
      <alignment horizontal="center"/>
    </xf>
    <xf numFmtId="0" fontId="0" fillId="3" borderId="2" xfId="0" applyNumberFormat="1" applyFill="1" applyBorder="1" applyAlignment="1">
      <alignment horizontal="center"/>
    </xf>
    <xf numFmtId="9" fontId="0" fillId="2" borderId="2" xfId="23" applyFill="1" applyBorder="1" applyAlignment="1">
      <alignment horizontal="center"/>
    </xf>
    <xf numFmtId="164" fontId="0" fillId="0" borderId="0" xfId="23" applyNumberFormat="1" applyAlignment="1" quotePrefix="1">
      <alignment horizontal="center"/>
    </xf>
    <xf numFmtId="169" fontId="0" fillId="0" borderId="0" xfId="0" applyNumberFormat="1" applyAlignment="1" quotePrefix="1">
      <alignment horizontal="center"/>
    </xf>
    <xf numFmtId="9" fontId="0" fillId="5" borderId="2" xfId="23" applyFill="1" applyBorder="1" applyAlignment="1">
      <alignment horizontal="center"/>
    </xf>
    <xf numFmtId="9" fontId="0" fillId="5" borderId="2" xfId="0" applyNumberFormat="1" applyFill="1" applyBorder="1" applyAlignment="1">
      <alignment horizontal="center"/>
    </xf>
    <xf numFmtId="0" fontId="4" fillId="0" borderId="0" xfId="0" applyFont="1" applyAlignment="1">
      <alignment/>
    </xf>
    <xf numFmtId="164" fontId="0" fillId="9" borderId="2" xfId="23" applyNumberFormat="1" applyFill="1" applyBorder="1" applyAlignment="1">
      <alignment horizontal="center"/>
    </xf>
    <xf numFmtId="0" fontId="0" fillId="0" borderId="10" xfId="0" applyBorder="1" applyAlignment="1">
      <alignment/>
    </xf>
    <xf numFmtId="0" fontId="0" fillId="0" borderId="11" xfId="0" applyBorder="1" applyAlignment="1">
      <alignment/>
    </xf>
    <xf numFmtId="37" fontId="0" fillId="0" borderId="0" xfId="0" applyNumberFormat="1" applyBorder="1" applyAlignment="1">
      <alignment/>
    </xf>
    <xf numFmtId="0" fontId="0" fillId="0" borderId="0" xfId="0" applyAlignment="1">
      <alignment horizontal="left" wrapText="1"/>
    </xf>
    <xf numFmtId="3" fontId="0" fillId="0" borderId="0" xfId="0" applyNumberFormat="1" applyAlignment="1">
      <alignment/>
    </xf>
    <xf numFmtId="0" fontId="2" fillId="0" borderId="0" xfId="0" applyFont="1" applyAlignment="1">
      <alignment/>
    </xf>
    <xf numFmtId="2" fontId="0" fillId="0" borderId="0" xfId="0" applyNumberFormat="1" applyAlignment="1">
      <alignment/>
    </xf>
    <xf numFmtId="167" fontId="0" fillId="0" borderId="0" xfId="0" applyNumberFormat="1" applyAlignment="1">
      <alignment/>
    </xf>
    <xf numFmtId="0" fontId="2" fillId="8" borderId="3" xfId="0" applyFont="1" applyFill="1" applyBorder="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37" fontId="0" fillId="2" borderId="2" xfId="15" applyNumberFormat="1" applyFill="1" applyBorder="1" applyAlignment="1">
      <alignment/>
    </xf>
    <xf numFmtId="37" fontId="0" fillId="0" borderId="0" xfId="15" applyNumberFormat="1" applyAlignment="1">
      <alignment horizontal="right"/>
    </xf>
    <xf numFmtId="37" fontId="0" fillId="2" borderId="2" xfId="15" applyNumberFormat="1" applyFill="1" applyBorder="1" applyAlignment="1">
      <alignment/>
    </xf>
    <xf numFmtId="169" fontId="0" fillId="0" borderId="0" xfId="0" applyNumberFormat="1" applyAlignment="1">
      <alignment/>
    </xf>
    <xf numFmtId="37" fontId="0" fillId="2" borderId="7" xfId="15" applyNumberFormat="1" applyFill="1" applyBorder="1" applyAlignment="1">
      <alignment/>
    </xf>
    <xf numFmtId="37" fontId="0" fillId="3" borderId="4" xfId="0" applyNumberFormat="1" applyFill="1" applyBorder="1" applyAlignment="1">
      <alignment/>
    </xf>
    <xf numFmtId="37" fontId="0" fillId="3" borderId="7" xfId="0" applyNumberFormat="1" applyFill="1" applyBorder="1" applyAlignment="1">
      <alignment/>
    </xf>
    <xf numFmtId="37" fontId="0" fillId="3" borderId="5" xfId="0" applyNumberFormat="1" applyFill="1" applyBorder="1" applyAlignment="1">
      <alignment/>
    </xf>
    <xf numFmtId="195" fontId="0" fillId="2" borderId="2" xfId="15" applyNumberFormat="1" applyFill="1" applyBorder="1" applyAlignment="1">
      <alignment/>
    </xf>
    <xf numFmtId="37" fontId="0" fillId="0" borderId="0" xfId="0" applyNumberFormat="1" applyAlignment="1">
      <alignment/>
    </xf>
    <xf numFmtId="37" fontId="0" fillId="0" borderId="0" xfId="15" applyNumberFormat="1" applyFont="1" applyAlignment="1">
      <alignment/>
    </xf>
    <xf numFmtId="37" fontId="0" fillId="0" borderId="0" xfId="15" applyNumberFormat="1" applyAlignment="1">
      <alignment/>
    </xf>
    <xf numFmtId="37" fontId="0" fillId="0" borderId="3" xfId="15" applyNumberFormat="1" applyFont="1" applyBorder="1" applyAlignment="1">
      <alignment/>
    </xf>
    <xf numFmtId="37" fontId="0" fillId="0" borderId="0" xfId="15" applyNumberFormat="1" applyFont="1" applyBorder="1" applyAlignment="1">
      <alignment/>
    </xf>
    <xf numFmtId="37" fontId="0" fillId="0" borderId="1" xfId="15" applyNumberFormat="1" applyFont="1" applyBorder="1" applyAlignment="1">
      <alignment/>
    </xf>
    <xf numFmtId="37" fontId="14" fillId="0" borderId="0" xfId="0" applyNumberFormat="1" applyFont="1" applyFill="1" applyBorder="1" applyAlignment="1">
      <alignment/>
    </xf>
    <xf numFmtId="37" fontId="0" fillId="0" borderId="0" xfId="15" applyNumberFormat="1" applyFont="1" applyFill="1" applyBorder="1" applyAlignment="1">
      <alignment/>
    </xf>
    <xf numFmtId="1" fontId="0" fillId="2" borderId="2" xfId="23" applyNumberFormat="1" applyFill="1" applyBorder="1" applyAlignment="1">
      <alignment horizontal="center"/>
    </xf>
    <xf numFmtId="164" fontId="0" fillId="0" borderId="0" xfId="23" applyNumberFormat="1" applyFont="1" applyAlignment="1" quotePrefix="1">
      <alignment horizontal="left"/>
    </xf>
    <xf numFmtId="193" fontId="0" fillId="2" borderId="2" xfId="15" applyNumberFormat="1" applyFill="1" applyBorder="1" applyAlignment="1">
      <alignment/>
    </xf>
    <xf numFmtId="0" fontId="4" fillId="15" borderId="2" xfId="0" applyFont="1" applyFill="1" applyBorder="1" applyAlignment="1">
      <alignment horizontal="center"/>
    </xf>
    <xf numFmtId="0" fontId="14" fillId="13" borderId="2" xfId="0" applyFont="1" applyFill="1" applyBorder="1" applyAlignment="1">
      <alignment horizontal="center"/>
    </xf>
    <xf numFmtId="0" fontId="0" fillId="0" borderId="6" xfId="0" applyBorder="1" applyAlignment="1">
      <alignment/>
    </xf>
    <xf numFmtId="0" fontId="0" fillId="0" borderId="8" xfId="0" applyBorder="1" applyAlignment="1">
      <alignment/>
    </xf>
    <xf numFmtId="0" fontId="0" fillId="0" borderId="9" xfId="0" applyBorder="1" applyAlignment="1">
      <alignment/>
    </xf>
    <xf numFmtId="0" fontId="0" fillId="10" borderId="6" xfId="0" applyFill="1" applyBorder="1" applyAlignment="1">
      <alignment/>
    </xf>
    <xf numFmtId="0" fontId="0" fillId="10" borderId="8" xfId="0" applyFill="1" applyBorder="1" applyAlignment="1">
      <alignment/>
    </xf>
    <xf numFmtId="0" fontId="0" fillId="10" borderId="9" xfId="0" applyFill="1" applyBorder="1" applyAlignment="1">
      <alignment/>
    </xf>
    <xf numFmtId="0" fontId="0" fillId="14" borderId="6" xfId="0" applyFill="1" applyBorder="1" applyAlignment="1">
      <alignment/>
    </xf>
    <xf numFmtId="0" fontId="0" fillId="14" borderId="8" xfId="0" applyFill="1" applyBorder="1" applyAlignment="1">
      <alignment/>
    </xf>
    <xf numFmtId="0" fontId="0" fillId="14" borderId="9" xfId="0" applyFill="1" applyBorder="1" applyAlignment="1">
      <alignment/>
    </xf>
    <xf numFmtId="0" fontId="4" fillId="13" borderId="6" xfId="0" applyFont="1" applyFill="1" applyBorder="1" applyAlignment="1">
      <alignment/>
    </xf>
    <xf numFmtId="0" fontId="4" fillId="13" borderId="8" xfId="0" applyFont="1" applyFill="1" applyBorder="1" applyAlignment="1">
      <alignment/>
    </xf>
    <xf numFmtId="0" fontId="4" fillId="13" borderId="9" xfId="0" applyFont="1" applyFill="1" applyBorder="1" applyAlignment="1">
      <alignment/>
    </xf>
    <xf numFmtId="0" fontId="4" fillId="15" borderId="6" xfId="0" applyFont="1" applyFill="1" applyBorder="1" applyAlignment="1">
      <alignment/>
    </xf>
    <xf numFmtId="0" fontId="4" fillId="15" borderId="8" xfId="0" applyFont="1" applyFill="1" applyBorder="1" applyAlignment="1">
      <alignment/>
    </xf>
    <xf numFmtId="0" fontId="4" fillId="15" borderId="9" xfId="0" applyFont="1" applyFill="1" applyBorder="1" applyAlignment="1">
      <alignment/>
    </xf>
    <xf numFmtId="0" fontId="4" fillId="16" borderId="6" xfId="0" applyFont="1" applyFill="1" applyBorder="1" applyAlignment="1">
      <alignment/>
    </xf>
    <xf numFmtId="0" fontId="4" fillId="16" borderId="8" xfId="0" applyFont="1" applyFill="1" applyBorder="1" applyAlignment="1">
      <alignment/>
    </xf>
    <xf numFmtId="0" fontId="4" fillId="16" borderId="9" xfId="0" applyFont="1" applyFill="1" applyBorder="1" applyAlignment="1">
      <alignment/>
    </xf>
    <xf numFmtId="0" fontId="0" fillId="5" borderId="12" xfId="0" applyFill="1" applyBorder="1" applyAlignment="1">
      <alignment/>
    </xf>
    <xf numFmtId="0" fontId="0" fillId="5" borderId="3" xfId="0" applyFill="1" applyBorder="1" applyAlignment="1">
      <alignment/>
    </xf>
    <xf numFmtId="0" fontId="0" fillId="5" borderId="13" xfId="0" applyFill="1" applyBorder="1" applyAlignment="1">
      <alignment/>
    </xf>
    <xf numFmtId="0" fontId="0" fillId="5" borderId="14" xfId="0" applyFill="1" applyBorder="1" applyAlignment="1">
      <alignment/>
    </xf>
    <xf numFmtId="0" fontId="0" fillId="5" borderId="0" xfId="0" applyFill="1" applyBorder="1" applyAlignment="1">
      <alignment/>
    </xf>
    <xf numFmtId="0" fontId="0" fillId="5" borderId="10" xfId="0" applyFill="1" applyBorder="1" applyAlignment="1">
      <alignment/>
    </xf>
    <xf numFmtId="0" fontId="0" fillId="5" borderId="15" xfId="0" applyFill="1" applyBorder="1" applyAlignment="1">
      <alignment/>
    </xf>
    <xf numFmtId="0" fontId="0" fillId="5" borderId="1" xfId="0" applyFill="1" applyBorder="1" applyAlignment="1">
      <alignment/>
    </xf>
    <xf numFmtId="0" fontId="0" fillId="5" borderId="11" xfId="0" applyFill="1" applyBorder="1" applyAlignment="1">
      <alignment/>
    </xf>
    <xf numFmtId="0" fontId="0" fillId="9" borderId="12" xfId="0" applyFill="1" applyBorder="1" applyAlignment="1">
      <alignment/>
    </xf>
    <xf numFmtId="0" fontId="0" fillId="9" borderId="3" xfId="0" applyFill="1" applyBorder="1" applyAlignment="1">
      <alignment/>
    </xf>
    <xf numFmtId="0" fontId="0" fillId="9" borderId="13" xfId="0" applyFill="1" applyBorder="1" applyAlignment="1">
      <alignment/>
    </xf>
    <xf numFmtId="0" fontId="0" fillId="9" borderId="14" xfId="0" applyFill="1" applyBorder="1" applyAlignment="1">
      <alignment/>
    </xf>
    <xf numFmtId="0" fontId="0" fillId="9" borderId="0" xfId="0" applyFill="1" applyBorder="1" applyAlignment="1">
      <alignment/>
    </xf>
    <xf numFmtId="0" fontId="0" fillId="9" borderId="10" xfId="0" applyFill="1" applyBorder="1" applyAlignment="1">
      <alignment/>
    </xf>
    <xf numFmtId="0" fontId="0" fillId="9" borderId="15" xfId="0" applyFill="1" applyBorder="1" applyAlignment="1">
      <alignment/>
    </xf>
    <xf numFmtId="0" fontId="0" fillId="9" borderId="1" xfId="0" applyFill="1" applyBorder="1" applyAlignment="1">
      <alignment/>
    </xf>
    <xf numFmtId="0" fontId="0" fillId="9" borderId="11" xfId="0" applyFill="1" applyBorder="1" applyAlignment="1">
      <alignment/>
    </xf>
    <xf numFmtId="0" fontId="2" fillId="8" borderId="13" xfId="0" applyFont="1" applyFill="1" applyBorder="1" applyAlignment="1">
      <alignment/>
    </xf>
    <xf numFmtId="0" fontId="25" fillId="0" borderId="0" xfId="0" applyFont="1" applyAlignment="1">
      <alignment/>
    </xf>
    <xf numFmtId="0" fontId="26" fillId="0" borderId="0" xfId="0" applyFont="1" applyAlignment="1">
      <alignment/>
    </xf>
    <xf numFmtId="164" fontId="0" fillId="0" borderId="2" xfId="23" applyNumberFormat="1" applyFont="1" applyBorder="1" applyAlignment="1" quotePrefix="1">
      <alignment horizontal="center"/>
    </xf>
    <xf numFmtId="0" fontId="0" fillId="3" borderId="12" xfId="0" applyFill="1" applyBorder="1" applyAlignment="1">
      <alignment/>
    </xf>
    <xf numFmtId="0" fontId="0" fillId="3" borderId="3" xfId="0" applyFill="1" applyBorder="1" applyAlignment="1">
      <alignment/>
    </xf>
    <xf numFmtId="0" fontId="0" fillId="3" borderId="13" xfId="0" applyFill="1" applyBorder="1" applyAlignment="1">
      <alignment/>
    </xf>
    <xf numFmtId="0" fontId="0" fillId="3" borderId="14" xfId="0" applyFill="1" applyBorder="1" applyAlignment="1">
      <alignment/>
    </xf>
    <xf numFmtId="0" fontId="0" fillId="3" borderId="0" xfId="0" applyFill="1" applyBorder="1" applyAlignment="1">
      <alignment/>
    </xf>
    <xf numFmtId="0" fontId="0" fillId="3" borderId="10" xfId="0" applyFill="1" applyBorder="1" applyAlignment="1">
      <alignment/>
    </xf>
    <xf numFmtId="0" fontId="0" fillId="3" borderId="15" xfId="0" applyFill="1" applyBorder="1" applyAlignment="1">
      <alignment/>
    </xf>
    <xf numFmtId="0" fontId="0" fillId="3" borderId="1" xfId="0" applyFill="1" applyBorder="1" applyAlignment="1">
      <alignment/>
    </xf>
    <xf numFmtId="0" fontId="0" fillId="3" borderId="11" xfId="0" applyFill="1" applyBorder="1" applyAlignment="1">
      <alignment/>
    </xf>
    <xf numFmtId="164" fontId="0" fillId="0" borderId="2" xfId="23" applyNumberFormat="1" applyBorder="1" applyAlignment="1">
      <alignment horizontal="center"/>
    </xf>
    <xf numFmtId="0" fontId="0" fillId="8" borderId="12" xfId="0" applyFill="1" applyBorder="1" applyAlignment="1">
      <alignment/>
    </xf>
    <xf numFmtId="0" fontId="0" fillId="8" borderId="3" xfId="0" applyFill="1" applyBorder="1" applyAlignment="1">
      <alignment/>
    </xf>
    <xf numFmtId="0" fontId="0" fillId="8" borderId="13" xfId="0" applyFill="1" applyBorder="1" applyAlignment="1">
      <alignment/>
    </xf>
    <xf numFmtId="0" fontId="0" fillId="8" borderId="14" xfId="0" applyFill="1" applyBorder="1" applyAlignment="1">
      <alignment horizontal="centerContinuous"/>
    </xf>
    <xf numFmtId="0" fontId="0" fillId="8" borderId="0" xfId="0" applyFill="1" applyBorder="1" applyAlignment="1">
      <alignment horizontal="centerContinuous"/>
    </xf>
    <xf numFmtId="0" fontId="0" fillId="8" borderId="10" xfId="0" applyFill="1" applyBorder="1" applyAlignment="1">
      <alignment horizontal="centerContinuous"/>
    </xf>
    <xf numFmtId="0" fontId="0" fillId="8" borderId="15" xfId="0" applyFill="1" applyBorder="1" applyAlignment="1">
      <alignment/>
    </xf>
    <xf numFmtId="0" fontId="0" fillId="8" borderId="1" xfId="0" applyFill="1" applyBorder="1" applyAlignment="1">
      <alignment/>
    </xf>
    <xf numFmtId="0" fontId="0" fillId="8" borderId="11" xfId="0" applyFill="1" applyBorder="1" applyAlignment="1">
      <alignment/>
    </xf>
    <xf numFmtId="0" fontId="0" fillId="0" borderId="0" xfId="0" applyAlignment="1">
      <alignment wrapText="1"/>
    </xf>
    <xf numFmtId="37" fontId="0" fillId="0" borderId="14" xfId="0" applyNumberFormat="1" applyBorder="1" applyAlignment="1">
      <alignment/>
    </xf>
    <xf numFmtId="0" fontId="0" fillId="10" borderId="2" xfId="0" applyFill="1" applyBorder="1" applyAlignment="1">
      <alignment horizontal="center"/>
    </xf>
    <xf numFmtId="0" fontId="4" fillId="0" borderId="0" xfId="0" applyFont="1" applyAlignment="1">
      <alignment horizontal="center" vertical="center"/>
    </xf>
    <xf numFmtId="0" fontId="24" fillId="0" borderId="0" xfId="0" applyFont="1" applyAlignment="1">
      <alignment horizontal="right" wrapText="1"/>
    </xf>
    <xf numFmtId="0" fontId="2" fillId="0" borderId="0" xfId="0" applyNumberFormat="1" applyFont="1" applyAlignment="1">
      <alignment/>
    </xf>
    <xf numFmtId="37" fontId="24" fillId="0" borderId="0" xfId="0" applyNumberFormat="1" applyFont="1" applyAlignment="1">
      <alignment/>
    </xf>
    <xf numFmtId="37" fontId="0" fillId="2" borderId="2" xfId="15" applyNumberFormat="1" applyFont="1" applyFill="1" applyBorder="1" applyAlignment="1">
      <alignment/>
    </xf>
    <xf numFmtId="37" fontId="0" fillId="2" borderId="2" xfId="22" applyNumberFormat="1" applyFont="1" applyFill="1" applyBorder="1" applyAlignment="1">
      <alignment/>
      <protection/>
    </xf>
    <xf numFmtId="37" fontId="24" fillId="0" borderId="0" xfId="22" applyNumberFormat="1" applyFont="1">
      <alignment vertical="top"/>
      <protection/>
    </xf>
    <xf numFmtId="3" fontId="24" fillId="0" borderId="0" xfId="25" applyNumberFormat="1" applyFont="1" applyFill="1">
      <alignment vertical="top"/>
      <protection/>
    </xf>
    <xf numFmtId="3" fontId="24" fillId="0" borderId="0" xfId="24" applyNumberFormat="1" applyFont="1" applyFill="1">
      <alignment vertical="top"/>
      <protection/>
    </xf>
    <xf numFmtId="0" fontId="24" fillId="0" borderId="0" xfId="24" applyFill="1">
      <alignment/>
      <protection/>
    </xf>
    <xf numFmtId="195" fontId="27" fillId="2" borderId="8" xfId="15" applyNumberFormat="1" applyFont="1" applyFill="1" applyBorder="1" applyAlignment="1">
      <alignment horizontal="center"/>
    </xf>
    <xf numFmtId="3" fontId="24" fillId="0" borderId="0" xfId="25" applyNumberFormat="1" applyFont="1" applyFill="1">
      <alignment/>
      <protection/>
    </xf>
    <xf numFmtId="3" fontId="27" fillId="2" borderId="16" xfId="0" applyNumberFormat="1" applyFont="1" applyFill="1" applyBorder="1" applyAlignment="1">
      <alignment horizontal="right"/>
    </xf>
    <xf numFmtId="3" fontId="28" fillId="0" borderId="0" xfId="25" applyNumberFormat="1" applyFont="1" applyFill="1">
      <alignment/>
      <protection/>
    </xf>
    <xf numFmtId="195" fontId="27" fillId="2" borderId="16" xfId="15" applyNumberFormat="1" applyFont="1" applyFill="1" applyBorder="1" applyAlignment="1">
      <alignment horizontal="right"/>
    </xf>
    <xf numFmtId="0" fontId="0" fillId="0" borderId="0" xfId="0" applyFont="1" applyBorder="1" applyAlignment="1">
      <alignment horizontal="center"/>
    </xf>
    <xf numFmtId="165" fontId="0" fillId="2" borderId="2" xfId="0" applyNumberFormat="1" applyFill="1" applyBorder="1" applyAlignment="1">
      <alignment horizontal="center"/>
    </xf>
    <xf numFmtId="164" fontId="0" fillId="2" borderId="2" xfId="23" applyNumberFormat="1" applyFill="1" applyBorder="1" applyAlignment="1">
      <alignment horizontal="center"/>
    </xf>
    <xf numFmtId="0" fontId="0" fillId="0" borderId="0" xfId="0" applyBorder="1" applyAlignment="1">
      <alignment/>
    </xf>
    <xf numFmtId="0" fontId="0" fillId="0" borderId="0" xfId="0" applyFont="1" applyFill="1" applyBorder="1" applyAlignment="1">
      <alignment horizontal="center"/>
    </xf>
    <xf numFmtId="164" fontId="0" fillId="0" borderId="10" xfId="23" applyNumberFormat="1" applyBorder="1" applyAlignment="1">
      <alignment horizontal="center"/>
    </xf>
    <xf numFmtId="1" fontId="24" fillId="0" borderId="0" xfId="0" applyNumberFormat="1" applyFont="1" applyAlignment="1">
      <alignment/>
    </xf>
    <xf numFmtId="0" fontId="0" fillId="0" borderId="0" xfId="0" applyFill="1" applyBorder="1" applyAlignment="1">
      <alignment/>
    </xf>
    <xf numFmtId="0" fontId="0" fillId="0" borderId="0" xfId="0" applyFill="1" applyBorder="1" applyAlignment="1">
      <alignment horizontal="center"/>
    </xf>
    <xf numFmtId="0" fontId="2" fillId="0" borderId="0" xfId="0" applyFont="1" applyFill="1" applyBorder="1" applyAlignment="1">
      <alignment/>
    </xf>
    <xf numFmtId="37" fontId="0" fillId="0" borderId="0" xfId="15" applyNumberFormat="1" applyFill="1" applyBorder="1" applyAlignment="1">
      <alignment/>
    </xf>
    <xf numFmtId="0" fontId="24" fillId="0" borderId="0" xfId="26" applyFont="1" applyFill="1" applyBorder="1">
      <alignment/>
      <protection/>
    </xf>
    <xf numFmtId="37" fontId="0" fillId="0" borderId="0" xfId="15" applyNumberFormat="1" applyFill="1" applyBorder="1" applyAlignment="1">
      <alignment/>
    </xf>
    <xf numFmtId="195" fontId="0" fillId="0" borderId="0" xfId="15" applyNumberFormat="1" applyFill="1" applyBorder="1" applyAlignment="1">
      <alignment/>
    </xf>
    <xf numFmtId="37" fontId="0" fillId="0" borderId="0" xfId="0" applyNumberFormat="1" applyFill="1" applyBorder="1" applyAlignment="1">
      <alignment/>
    </xf>
    <xf numFmtId="37" fontId="0" fillId="0" borderId="0" xfId="0" applyNumberFormat="1" applyFill="1" applyBorder="1" applyAlignment="1">
      <alignment/>
    </xf>
    <xf numFmtId="37" fontId="0" fillId="3" borderId="0" xfId="0" applyNumberFormat="1" applyFill="1" applyAlignment="1">
      <alignment/>
    </xf>
    <xf numFmtId="37" fontId="0" fillId="3" borderId="0" xfId="15" applyNumberFormat="1" applyFont="1" applyFill="1" applyAlignment="1">
      <alignment/>
    </xf>
    <xf numFmtId="37" fontId="0" fillId="3" borderId="14" xfId="0" applyNumberFormat="1" applyFill="1" applyBorder="1" applyAlignment="1">
      <alignment/>
    </xf>
    <xf numFmtId="37" fontId="0" fillId="3" borderId="0" xfId="0" applyNumberFormat="1" applyFill="1" applyBorder="1" applyAlignment="1">
      <alignment/>
    </xf>
    <xf numFmtId="37" fontId="0" fillId="2" borderId="17" xfId="0" applyNumberFormat="1" applyFill="1" applyBorder="1" applyAlignment="1">
      <alignment/>
    </xf>
    <xf numFmtId="37" fontId="0" fillId="2" borderId="2" xfId="15" applyNumberFormat="1" applyFont="1" applyFill="1" applyBorder="1" applyAlignment="1">
      <alignment/>
    </xf>
    <xf numFmtId="37" fontId="18" fillId="3" borderId="0" xfId="0" applyNumberFormat="1" applyFont="1" applyFill="1" applyAlignment="1">
      <alignment/>
    </xf>
    <xf numFmtId="37" fontId="0" fillId="3" borderId="0" xfId="15" applyNumberFormat="1" applyFont="1" applyFill="1" applyAlignment="1">
      <alignment/>
    </xf>
    <xf numFmtId="0" fontId="2" fillId="8" borderId="12" xfId="0" applyFont="1" applyFill="1" applyBorder="1" applyAlignment="1">
      <alignment/>
    </xf>
    <xf numFmtId="37" fontId="0" fillId="2" borderId="7" xfId="0" applyNumberFormat="1" applyFill="1" applyBorder="1" applyAlignment="1">
      <alignment/>
    </xf>
    <xf numFmtId="37" fontId="0" fillId="3" borderId="0" xfId="0" applyNumberFormat="1" applyFill="1" applyAlignment="1">
      <alignment/>
    </xf>
    <xf numFmtId="0" fontId="0" fillId="2" borderId="2" xfId="0" applyFill="1" applyBorder="1" applyAlignment="1">
      <alignment/>
    </xf>
    <xf numFmtId="0" fontId="2" fillId="5" borderId="12" xfId="0" applyFont="1" applyFill="1" applyBorder="1" applyAlignment="1">
      <alignment/>
    </xf>
    <xf numFmtId="0" fontId="2" fillId="5" borderId="3" xfId="0" applyFont="1" applyFill="1" applyBorder="1" applyAlignment="1">
      <alignment/>
    </xf>
    <xf numFmtId="0" fontId="2" fillId="5" borderId="13" xfId="0" applyFont="1" applyFill="1" applyBorder="1" applyAlignment="1">
      <alignment/>
    </xf>
    <xf numFmtId="1" fontId="0" fillId="0" borderId="0" xfId="0" applyNumberFormat="1" applyAlignment="1">
      <alignment horizontal="center"/>
    </xf>
    <xf numFmtId="2" fontId="0" fillId="4" borderId="2" xfId="0" applyNumberFormat="1" applyFill="1" applyBorder="1" applyAlignment="1">
      <alignment/>
    </xf>
    <xf numFmtId="2" fontId="0" fillId="2" borderId="2" xfId="0" applyNumberFormat="1" applyFill="1" applyBorder="1" applyAlignment="1">
      <alignment/>
    </xf>
    <xf numFmtId="0" fontId="0" fillId="2" borderId="8" xfId="0" applyFill="1" applyBorder="1" applyAlignment="1">
      <alignment horizontal="center"/>
    </xf>
    <xf numFmtId="0" fontId="0" fillId="0" borderId="8" xfId="0" applyBorder="1" applyAlignment="1">
      <alignment horizontal="center"/>
    </xf>
    <xf numFmtId="1" fontId="0" fillId="2" borderId="2" xfId="0" applyNumberFormat="1" applyFill="1" applyBorder="1" applyAlignment="1">
      <alignment horizontal="center"/>
    </xf>
    <xf numFmtId="0" fontId="0" fillId="0" borderId="0" xfId="22">
      <alignment/>
      <protection/>
    </xf>
    <xf numFmtId="9" fontId="0" fillId="2" borderId="5" xfId="23" applyNumberFormat="1" applyFont="1" applyFill="1" applyBorder="1" applyAlignment="1">
      <alignment horizontal="center"/>
    </xf>
    <xf numFmtId="0" fontId="0" fillId="0" borderId="8" xfId="0" applyFont="1" applyBorder="1" applyAlignment="1">
      <alignment horizontal="center"/>
    </xf>
    <xf numFmtId="165" fontId="0" fillId="0" borderId="8" xfId="0" applyNumberFormat="1" applyBorder="1" applyAlignment="1">
      <alignment horizontal="center"/>
    </xf>
    <xf numFmtId="0" fontId="0" fillId="0" borderId="3" xfId="0" applyFont="1" applyBorder="1" applyAlignment="1">
      <alignment horizontal="center"/>
    </xf>
    <xf numFmtId="165" fontId="0" fillId="0" borderId="3" xfId="0" applyNumberFormat="1" applyBorder="1" applyAlignment="1">
      <alignment horizontal="center"/>
    </xf>
    <xf numFmtId="165" fontId="0" fillId="0" borderId="0" xfId="0" applyNumberFormat="1" applyBorder="1" applyAlignment="1">
      <alignment horizontal="center"/>
    </xf>
    <xf numFmtId="165" fontId="0" fillId="0" borderId="1" xfId="0" applyNumberFormat="1" applyBorder="1" applyAlignment="1">
      <alignment horizontal="center"/>
    </xf>
    <xf numFmtId="2" fontId="24" fillId="0" borderId="0" xfId="0" applyNumberFormat="1" applyFont="1" applyAlignment="1">
      <alignment horizontal="center"/>
    </xf>
    <xf numFmtId="0" fontId="0" fillId="0" borderId="2" xfId="0" applyFill="1" applyBorder="1" applyAlignment="1" quotePrefix="1">
      <alignment horizontal="right" vertical="center"/>
    </xf>
    <xf numFmtId="0" fontId="0" fillId="0" borderId="2" xfId="0" applyFill="1" applyBorder="1" applyAlignment="1" quotePrefix="1">
      <alignment horizontal="center" vertical="center"/>
    </xf>
    <xf numFmtId="0" fontId="0" fillId="0" borderId="2" xfId="0" applyNumberFormat="1" applyBorder="1" applyAlignment="1" quotePrefix="1">
      <alignment horizontal="right" vertical="center"/>
    </xf>
    <xf numFmtId="0" fontId="0" fillId="0" borderId="2" xfId="0" applyNumberFormat="1" applyFill="1" applyBorder="1" applyAlignment="1" quotePrefix="1">
      <alignment horizontal="right" vertical="center"/>
    </xf>
    <xf numFmtId="164" fontId="0" fillId="0" borderId="8" xfId="23" applyNumberFormat="1" applyBorder="1" applyAlignment="1">
      <alignment horizontal="center"/>
    </xf>
    <xf numFmtId="164" fontId="0" fillId="0" borderId="9" xfId="23" applyNumberFormat="1" applyBorder="1" applyAlignment="1">
      <alignment horizontal="center"/>
    </xf>
    <xf numFmtId="164" fontId="12" fillId="13" borderId="2" xfId="23" applyNumberFormat="1" applyFont="1" applyFill="1" applyBorder="1" applyAlignment="1">
      <alignment horizontal="center" vertical="center"/>
    </xf>
    <xf numFmtId="164" fontId="12" fillId="14" borderId="2" xfId="23" applyNumberFormat="1" applyFont="1" applyFill="1" applyBorder="1" applyAlignment="1">
      <alignment horizontal="center" vertical="center"/>
    </xf>
    <xf numFmtId="169" fontId="0" fillId="0" borderId="3" xfId="23" applyNumberFormat="1" applyBorder="1" applyAlignment="1">
      <alignment horizontal="center"/>
    </xf>
    <xf numFmtId="169" fontId="0" fillId="2" borderId="2" xfId="23" applyNumberFormat="1" applyFill="1" applyBorder="1" applyAlignment="1">
      <alignment horizontal="center"/>
    </xf>
    <xf numFmtId="37" fontId="0" fillId="10" borderId="2" xfId="15" applyNumberFormat="1" applyFill="1" applyBorder="1" applyAlignment="1">
      <alignment/>
    </xf>
    <xf numFmtId="0" fontId="0" fillId="0" borderId="0" xfId="0" applyFont="1" applyAlignment="1">
      <alignment horizontal="justify"/>
    </xf>
    <xf numFmtId="0" fontId="0" fillId="0" borderId="4" xfId="0" applyFont="1" applyFill="1" applyBorder="1" applyAlignment="1">
      <alignment horizontal="center"/>
    </xf>
    <xf numFmtId="0" fontId="0" fillId="10" borderId="2" xfId="0" applyFont="1" applyFill="1" applyBorder="1" applyAlignment="1">
      <alignment horizontal="center"/>
    </xf>
    <xf numFmtId="37" fontId="0" fillId="3" borderId="12" xfId="15" applyNumberFormat="1" applyFill="1" applyBorder="1" applyAlignment="1">
      <alignment/>
    </xf>
    <xf numFmtId="37" fontId="0" fillId="3" borderId="14" xfId="15" applyNumberFormat="1" applyFill="1" applyBorder="1" applyAlignment="1">
      <alignment/>
    </xf>
    <xf numFmtId="37" fontId="0" fillId="3" borderId="15" xfId="15" applyNumberFormat="1" applyFill="1" applyBorder="1" applyAlignment="1">
      <alignment/>
    </xf>
    <xf numFmtId="37" fontId="0" fillId="3" borderId="0" xfId="15" applyNumberFormat="1" applyFill="1" applyBorder="1" applyAlignment="1">
      <alignment/>
    </xf>
    <xf numFmtId="37" fontId="0" fillId="3" borderId="3" xfId="15" applyNumberFormat="1" applyFill="1" applyBorder="1" applyAlignment="1">
      <alignment/>
    </xf>
    <xf numFmtId="37" fontId="0" fillId="3" borderId="13" xfId="15" applyNumberFormat="1" applyFill="1" applyBorder="1" applyAlignment="1">
      <alignment/>
    </xf>
    <xf numFmtId="37" fontId="0" fillId="3" borderId="10" xfId="15" applyNumberFormat="1" applyFill="1" applyBorder="1" applyAlignment="1">
      <alignment/>
    </xf>
    <xf numFmtId="37" fontId="0" fillId="3" borderId="1" xfId="15" applyNumberFormat="1" applyFill="1" applyBorder="1" applyAlignment="1">
      <alignment/>
    </xf>
    <xf numFmtId="37" fontId="0" fillId="3" borderId="11" xfId="15" applyNumberFormat="1" applyFill="1" applyBorder="1" applyAlignment="1">
      <alignment/>
    </xf>
    <xf numFmtId="37" fontId="0" fillId="0" borderId="4" xfId="15" applyNumberFormat="1" applyFont="1" applyFill="1" applyBorder="1" applyAlignment="1">
      <alignment/>
    </xf>
    <xf numFmtId="3" fontId="24" fillId="0" borderId="0" xfId="0" applyNumberFormat="1" applyFont="1" applyAlignment="1">
      <alignment/>
    </xf>
    <xf numFmtId="3" fontId="29" fillId="0" borderId="0" xfId="0" applyNumberFormat="1" applyFont="1" applyAlignment="1">
      <alignment vertical="center"/>
    </xf>
    <xf numFmtId="0" fontId="0" fillId="0" borderId="2" xfId="0" applyBorder="1" applyAlignment="1">
      <alignment/>
    </xf>
    <xf numFmtId="37" fontId="0" fillId="0" borderId="4" xfId="15" applyNumberFormat="1" applyFill="1" applyBorder="1" applyAlignment="1">
      <alignment/>
    </xf>
    <xf numFmtId="0" fontId="30" fillId="3" borderId="0" xfId="0" applyFont="1" applyFill="1" applyAlignment="1">
      <alignment horizontal="right" wrapText="1"/>
    </xf>
    <xf numFmtId="1" fontId="0" fillId="0" borderId="0" xfId="0" applyNumberFormat="1" applyAlignment="1">
      <alignment/>
    </xf>
    <xf numFmtId="193" fontId="0" fillId="3" borderId="14" xfId="15" applyNumberFormat="1" applyFill="1" applyBorder="1" applyAlignment="1">
      <alignment/>
    </xf>
    <xf numFmtId="203" fontId="14" fillId="3" borderId="0" xfId="0" applyNumberFormat="1" applyFont="1" applyFill="1" applyBorder="1" applyAlignment="1">
      <alignment horizontal="right" vertical="top"/>
    </xf>
    <xf numFmtId="203" fontId="14" fillId="3" borderId="3" xfId="0" applyNumberFormat="1" applyFont="1" applyFill="1" applyBorder="1" applyAlignment="1">
      <alignment horizontal="right" vertical="top"/>
    </xf>
    <xf numFmtId="193" fontId="0" fillId="3" borderId="15" xfId="15" applyNumberFormat="1" applyFill="1" applyBorder="1" applyAlignment="1">
      <alignment/>
    </xf>
    <xf numFmtId="203" fontId="14" fillId="3" borderId="1" xfId="0" applyNumberFormat="1" applyFont="1" applyFill="1" applyBorder="1" applyAlignment="1">
      <alignment horizontal="right" vertical="top"/>
    </xf>
    <xf numFmtId="1" fontId="14" fillId="3" borderId="0" xfId="0" applyNumberFormat="1" applyFont="1" applyFill="1" applyBorder="1" applyAlignment="1">
      <alignment horizontal="right" vertical="top"/>
    </xf>
    <xf numFmtId="1" fontId="14" fillId="3" borderId="3" xfId="0" applyNumberFormat="1" applyFont="1" applyFill="1" applyBorder="1" applyAlignment="1">
      <alignment horizontal="right" vertical="top"/>
    </xf>
    <xf numFmtId="1" fontId="14" fillId="3" borderId="1" xfId="0" applyNumberFormat="1" applyFont="1" applyFill="1" applyBorder="1" applyAlignment="1">
      <alignment horizontal="right" vertical="top"/>
    </xf>
    <xf numFmtId="3" fontId="24" fillId="2" borderId="2" xfId="0" applyNumberFormat="1" applyFont="1" applyFill="1" applyBorder="1" applyAlignment="1">
      <alignment/>
    </xf>
    <xf numFmtId="1" fontId="0" fillId="3" borderId="4" xfId="15" applyNumberFormat="1" applyFill="1" applyBorder="1" applyAlignment="1">
      <alignment/>
    </xf>
    <xf numFmtId="1" fontId="0" fillId="2" borderId="2" xfId="0" applyNumberFormat="1" applyFill="1" applyBorder="1" applyAlignment="1">
      <alignment/>
    </xf>
    <xf numFmtId="0" fontId="0" fillId="2" borderId="0" xfId="0" applyFill="1" applyAlignment="1">
      <alignment/>
    </xf>
    <xf numFmtId="1" fontId="24" fillId="3" borderId="0" xfId="0" applyNumberFormat="1" applyFont="1" applyFill="1" applyAlignment="1">
      <alignment/>
    </xf>
    <xf numFmtId="0" fontId="0" fillId="3" borderId="0" xfId="0" applyFill="1" applyAlignment="1">
      <alignment/>
    </xf>
    <xf numFmtId="203" fontId="14" fillId="0" borderId="0" xfId="0" applyNumberFormat="1" applyFont="1" applyFill="1" applyBorder="1" applyAlignment="1">
      <alignment horizontal="right" vertical="top"/>
    </xf>
    <xf numFmtId="0" fontId="2" fillId="5" borderId="2" xfId="0" applyFont="1" applyFill="1" applyBorder="1" applyAlignment="1">
      <alignment/>
    </xf>
    <xf numFmtId="1" fontId="31" fillId="0" borderId="0" xfId="0" applyNumberFormat="1" applyFont="1" applyFill="1" applyBorder="1" applyAlignment="1">
      <alignment horizontal="right" vertical="top"/>
    </xf>
    <xf numFmtId="1" fontId="31" fillId="2" borderId="2" xfId="0" applyNumberFormat="1" applyFont="1" applyFill="1" applyBorder="1" applyAlignment="1">
      <alignment horizontal="right" vertical="top"/>
    </xf>
    <xf numFmtId="1" fontId="14" fillId="3" borderId="10" xfId="0" applyNumberFormat="1" applyFont="1" applyFill="1" applyBorder="1" applyAlignment="1">
      <alignment horizontal="right" vertical="top"/>
    </xf>
    <xf numFmtId="1" fontId="14" fillId="3" borderId="11" xfId="0" applyNumberFormat="1" applyFont="1" applyFill="1" applyBorder="1" applyAlignment="1">
      <alignment horizontal="right" vertical="top"/>
    </xf>
    <xf numFmtId="203" fontId="14" fillId="3" borderId="13" xfId="0" applyNumberFormat="1" applyFont="1" applyFill="1" applyBorder="1" applyAlignment="1">
      <alignment horizontal="right" vertical="top"/>
    </xf>
    <xf numFmtId="203" fontId="14" fillId="3" borderId="10" xfId="0" applyNumberFormat="1" applyFont="1" applyFill="1" applyBorder="1" applyAlignment="1">
      <alignment horizontal="right" vertical="top"/>
    </xf>
    <xf numFmtId="203" fontId="14" fillId="3" borderId="11" xfId="0" applyNumberFormat="1" applyFont="1" applyFill="1" applyBorder="1" applyAlignment="1">
      <alignment horizontal="right" vertical="top"/>
    </xf>
    <xf numFmtId="1" fontId="14" fillId="3" borderId="13" xfId="0" applyNumberFormat="1" applyFont="1" applyFill="1" applyBorder="1" applyAlignment="1">
      <alignment horizontal="right" vertical="top"/>
    </xf>
    <xf numFmtId="37" fontId="0" fillId="0" borderId="4" xfId="0" applyNumberFormat="1" applyFill="1" applyBorder="1" applyAlignment="1">
      <alignment/>
    </xf>
    <xf numFmtId="37" fontId="0" fillId="0" borderId="7" xfId="0" applyNumberFormat="1" applyFill="1" applyBorder="1" applyAlignment="1">
      <alignment/>
    </xf>
    <xf numFmtId="37" fontId="0" fillId="0" borderId="0" xfId="0" applyNumberFormat="1" applyFill="1" applyAlignment="1">
      <alignment/>
    </xf>
    <xf numFmtId="37" fontId="0" fillId="0" borderId="0" xfId="0" applyNumberFormat="1" applyFill="1" applyAlignment="1">
      <alignment/>
    </xf>
    <xf numFmtId="0" fontId="24" fillId="3" borderId="0" xfId="24" applyFill="1">
      <alignment/>
      <protection/>
    </xf>
    <xf numFmtId="39" fontId="0" fillId="3" borderId="12" xfId="15" applyNumberFormat="1" applyFill="1" applyBorder="1" applyAlignment="1">
      <alignment/>
    </xf>
    <xf numFmtId="39" fontId="0" fillId="3" borderId="3" xfId="15" applyNumberFormat="1" applyFill="1" applyBorder="1" applyAlignment="1">
      <alignment/>
    </xf>
    <xf numFmtId="39" fontId="0" fillId="3" borderId="14" xfId="15" applyNumberFormat="1" applyFill="1" applyBorder="1" applyAlignment="1">
      <alignment/>
    </xf>
    <xf numFmtId="39" fontId="0" fillId="3" borderId="0" xfId="15" applyNumberFormat="1" applyFill="1" applyBorder="1" applyAlignment="1">
      <alignment/>
    </xf>
    <xf numFmtId="39" fontId="0" fillId="3" borderId="15" xfId="15" applyNumberFormat="1" applyFill="1" applyBorder="1" applyAlignment="1">
      <alignment/>
    </xf>
    <xf numFmtId="39" fontId="0" fillId="3" borderId="1" xfId="15" applyNumberFormat="1" applyFill="1" applyBorder="1" applyAlignment="1">
      <alignment/>
    </xf>
    <xf numFmtId="39" fontId="0" fillId="2" borderId="7" xfId="15" applyNumberFormat="1" applyFill="1" applyBorder="1" applyAlignment="1">
      <alignment/>
    </xf>
    <xf numFmtId="2" fontId="0" fillId="3" borderId="4" xfId="15" applyNumberFormat="1" applyFill="1" applyBorder="1" applyAlignment="1">
      <alignment/>
    </xf>
    <xf numFmtId="2" fontId="0" fillId="2" borderId="2" xfId="15" applyNumberFormat="1" applyFill="1" applyBorder="1" applyAlignment="1">
      <alignment/>
    </xf>
    <xf numFmtId="3" fontId="0" fillId="0" borderId="2" xfId="0" applyNumberFormat="1" applyFont="1" applyBorder="1" applyAlignment="1">
      <alignment horizontal="right" vertical="center"/>
    </xf>
    <xf numFmtId="3" fontId="0" fillId="2" borderId="2" xfId="0" applyNumberFormat="1" applyFont="1" applyFill="1" applyBorder="1" applyAlignment="1">
      <alignment horizontal="right" vertical="center"/>
    </xf>
    <xf numFmtId="3" fontId="0" fillId="0" borderId="2" xfId="0" applyNumberFormat="1" applyFont="1" applyBorder="1" applyAlignment="1">
      <alignment vertical="center"/>
    </xf>
    <xf numFmtId="3" fontId="0" fillId="0" borderId="2" xfId="0" applyNumberFormat="1" applyFont="1" applyBorder="1" applyAlignment="1">
      <alignment/>
    </xf>
    <xf numFmtId="3" fontId="0" fillId="6" borderId="2" xfId="0" applyNumberFormat="1" applyFont="1" applyFill="1" applyBorder="1" applyAlignment="1">
      <alignment/>
    </xf>
    <xf numFmtId="205" fontId="24" fillId="0" borderId="0" xfId="0" applyNumberFormat="1" applyFont="1" applyAlignment="1">
      <alignment horizontal="right" wrapText="1"/>
    </xf>
    <xf numFmtId="205" fontId="0" fillId="0" borderId="0" xfId="15" applyNumberFormat="1" applyFont="1" applyAlignment="1">
      <alignment/>
    </xf>
    <xf numFmtId="37" fontId="0" fillId="0" borderId="0" xfId="15" applyNumberFormat="1" applyFont="1" applyAlignment="1">
      <alignment/>
    </xf>
    <xf numFmtId="205" fontId="0" fillId="0" borderId="0" xfId="0" applyNumberFormat="1" applyAlignment="1">
      <alignment/>
    </xf>
    <xf numFmtId="206" fontId="31" fillId="17" borderId="18" xfId="0" applyNumberFormat="1" applyFont="1" applyFill="1" applyBorder="1" applyAlignment="1">
      <alignment horizontal="right" vertical="top"/>
    </xf>
    <xf numFmtId="1" fontId="31" fillId="3" borderId="0" xfId="0" applyNumberFormat="1" applyFont="1" applyFill="1" applyBorder="1" applyAlignment="1">
      <alignment horizontal="right" vertical="top"/>
    </xf>
    <xf numFmtId="0" fontId="0" fillId="0" borderId="19" xfId="0" applyBorder="1" applyAlignment="1">
      <alignment/>
    </xf>
    <xf numFmtId="37" fontId="0" fillId="3" borderId="19" xfId="15" applyNumberFormat="1" applyFill="1" applyBorder="1" applyAlignment="1">
      <alignment/>
    </xf>
    <xf numFmtId="1" fontId="31" fillId="3" borderId="19" xfId="0" applyNumberFormat="1" applyFont="1" applyFill="1" applyBorder="1" applyAlignment="1">
      <alignment horizontal="right" vertical="top"/>
    </xf>
    <xf numFmtId="37" fontId="0" fillId="3" borderId="0" xfId="15" applyNumberFormat="1" applyFill="1" applyBorder="1" applyAlignment="1">
      <alignment/>
    </xf>
    <xf numFmtId="193" fontId="0" fillId="3" borderId="0" xfId="15" applyNumberFormat="1" applyFill="1" applyBorder="1" applyAlignment="1">
      <alignment/>
    </xf>
    <xf numFmtId="37" fontId="0" fillId="3" borderId="20" xfId="15" applyNumberFormat="1" applyFill="1" applyBorder="1" applyAlignment="1">
      <alignment/>
    </xf>
    <xf numFmtId="193" fontId="0" fillId="3" borderId="21" xfId="15" applyNumberFormat="1" applyFill="1" applyBorder="1" applyAlignment="1">
      <alignment/>
    </xf>
    <xf numFmtId="1" fontId="31" fillId="3" borderId="3" xfId="0" applyNumberFormat="1" applyFont="1" applyFill="1" applyBorder="1" applyAlignment="1">
      <alignment horizontal="right" vertical="top"/>
    </xf>
    <xf numFmtId="1" fontId="31" fillId="3" borderId="1" xfId="0" applyNumberFormat="1" applyFont="1" applyFill="1" applyBorder="1" applyAlignment="1">
      <alignment horizontal="right" vertical="top"/>
    </xf>
    <xf numFmtId="206" fontId="0" fillId="0" borderId="0" xfId="0" applyNumberFormat="1" applyAlignment="1">
      <alignment/>
    </xf>
    <xf numFmtId="1" fontId="0" fillId="2" borderId="7" xfId="15" applyNumberFormat="1" applyFill="1" applyBorder="1" applyAlignment="1">
      <alignment/>
    </xf>
    <xf numFmtId="37" fontId="0" fillId="2" borderId="0" xfId="15" applyNumberFormat="1" applyFill="1" applyBorder="1" applyAlignment="1">
      <alignment/>
    </xf>
    <xf numFmtId="1" fontId="0" fillId="2" borderId="0" xfId="15" applyNumberFormat="1" applyFill="1" applyBorder="1" applyAlignment="1">
      <alignment/>
    </xf>
    <xf numFmtId="0" fontId="0" fillId="2" borderId="0" xfId="0" applyFill="1" applyBorder="1" applyAlignment="1">
      <alignment/>
    </xf>
    <xf numFmtId="2" fontId="0" fillId="3" borderId="14" xfId="0" applyNumberFormat="1" applyFill="1" applyBorder="1" applyAlignment="1" quotePrefix="1">
      <alignment horizontal="center"/>
    </xf>
    <xf numFmtId="0" fontId="0" fillId="0" borderId="6" xfId="0" applyFont="1" applyBorder="1" applyAlignment="1">
      <alignment horizontal="center"/>
    </xf>
    <xf numFmtId="37" fontId="0" fillId="3" borderId="0" xfId="0" applyNumberFormat="1" applyFill="1" applyBorder="1" applyAlignment="1">
      <alignment/>
    </xf>
    <xf numFmtId="37" fontId="0" fillId="3" borderId="3" xfId="0" applyNumberFormat="1" applyFill="1" applyBorder="1" applyAlignment="1">
      <alignment/>
    </xf>
    <xf numFmtId="37" fontId="0" fillId="3" borderId="1" xfId="0" applyNumberFormat="1" applyFill="1" applyBorder="1" applyAlignment="1">
      <alignment/>
    </xf>
    <xf numFmtId="3" fontId="0" fillId="2" borderId="7" xfId="0" applyNumberFormat="1" applyFont="1" applyFill="1" applyBorder="1" applyAlignment="1">
      <alignment/>
    </xf>
    <xf numFmtId="0" fontId="0" fillId="2" borderId="7" xfId="0" applyFill="1" applyBorder="1" applyAlignment="1">
      <alignment/>
    </xf>
    <xf numFmtId="1" fontId="0" fillId="3" borderId="0" xfId="0" applyNumberFormat="1" applyFill="1" applyBorder="1" applyAlignment="1">
      <alignment/>
    </xf>
    <xf numFmtId="1" fontId="24" fillId="3" borderId="0" xfId="0" applyNumberFormat="1" applyFont="1" applyFill="1" applyBorder="1" applyAlignment="1">
      <alignment/>
    </xf>
    <xf numFmtId="1" fontId="0" fillId="3" borderId="12" xfId="0" applyNumberFormat="1" applyFill="1" applyBorder="1" applyAlignment="1">
      <alignment/>
    </xf>
    <xf numFmtId="1" fontId="0" fillId="3" borderId="3" xfId="0" applyNumberFormat="1" applyFill="1" applyBorder="1" applyAlignment="1">
      <alignment/>
    </xf>
    <xf numFmtId="1" fontId="24" fillId="3" borderId="3" xfId="0" applyNumberFormat="1" applyFont="1" applyFill="1" applyBorder="1" applyAlignment="1">
      <alignment/>
    </xf>
    <xf numFmtId="1" fontId="0" fillId="3" borderId="14" xfId="0" applyNumberFormat="1" applyFill="1" applyBorder="1" applyAlignment="1">
      <alignment/>
    </xf>
    <xf numFmtId="1" fontId="0" fillId="3" borderId="15" xfId="0" applyNumberFormat="1" applyFill="1" applyBorder="1" applyAlignment="1">
      <alignment/>
    </xf>
    <xf numFmtId="1" fontId="0" fillId="3" borderId="1" xfId="0" applyNumberFormat="1" applyFill="1" applyBorder="1" applyAlignment="1">
      <alignment/>
    </xf>
    <xf numFmtId="1" fontId="0" fillId="2" borderId="7" xfId="0" applyNumberFormat="1" applyFill="1" applyBorder="1" applyAlignment="1">
      <alignment/>
    </xf>
    <xf numFmtId="1" fontId="24" fillId="3" borderId="1" xfId="0" applyNumberFormat="1" applyFont="1" applyFill="1" applyBorder="1" applyAlignment="1">
      <alignment/>
    </xf>
    <xf numFmtId="37" fontId="0" fillId="0" borderId="0" xfId="0" applyNumberFormat="1" applyFont="1" applyBorder="1" applyAlignment="1">
      <alignment/>
    </xf>
    <xf numFmtId="1" fontId="0" fillId="0" borderId="0" xfId="0" applyNumberFormat="1" applyBorder="1" applyAlignment="1" quotePrefix="1">
      <alignment horizontal="right" vertical="center"/>
    </xf>
    <xf numFmtId="37" fontId="0" fillId="0" borderId="12" xfId="0" applyNumberFormat="1" applyFont="1" applyBorder="1" applyAlignment="1">
      <alignment/>
    </xf>
    <xf numFmtId="37" fontId="0" fillId="0" borderId="3" xfId="0" applyNumberFormat="1" applyFont="1" applyBorder="1" applyAlignment="1">
      <alignment/>
    </xf>
    <xf numFmtId="1" fontId="0" fillId="0" borderId="3" xfId="0" applyNumberFormat="1" applyBorder="1" applyAlignment="1" quotePrefix="1">
      <alignment horizontal="right" vertical="center"/>
    </xf>
    <xf numFmtId="1" fontId="0" fillId="0" borderId="13" xfId="0" applyNumberFormat="1" applyBorder="1" applyAlignment="1" quotePrefix="1">
      <alignment horizontal="right" vertical="center"/>
    </xf>
    <xf numFmtId="37" fontId="0" fillId="0" borderId="14" xfId="0" applyNumberFormat="1" applyFont="1" applyBorder="1" applyAlignment="1">
      <alignment/>
    </xf>
    <xf numFmtId="1" fontId="0" fillId="0" borderId="10" xfId="0" applyNumberFormat="1" applyBorder="1" applyAlignment="1" quotePrefix="1">
      <alignment horizontal="right" vertical="center"/>
    </xf>
    <xf numFmtId="37" fontId="0" fillId="0" borderId="15" xfId="0" applyNumberFormat="1" applyFont="1" applyBorder="1" applyAlignment="1">
      <alignment/>
    </xf>
    <xf numFmtId="37" fontId="0" fillId="0" borderId="1" xfId="0" applyNumberFormat="1" applyFont="1" applyBorder="1" applyAlignment="1">
      <alignment/>
    </xf>
    <xf numFmtId="1" fontId="0" fillId="0" borderId="1" xfId="0" applyNumberFormat="1" applyFill="1" applyBorder="1" applyAlignment="1" quotePrefix="1">
      <alignment horizontal="right" vertical="center"/>
    </xf>
    <xf numFmtId="1" fontId="0" fillId="0" borderId="11" xfId="0" applyNumberFormat="1" applyFill="1" applyBorder="1" applyAlignment="1" quotePrefix="1">
      <alignment horizontal="right" vertical="center"/>
    </xf>
    <xf numFmtId="205" fontId="24" fillId="3" borderId="0" xfId="0" applyNumberFormat="1" applyFont="1" applyFill="1" applyAlignment="1">
      <alignment horizontal="right" wrapText="1"/>
    </xf>
    <xf numFmtId="37" fontId="0" fillId="3" borderId="12" xfId="0" applyNumberFormat="1" applyFont="1" applyFill="1" applyBorder="1" applyAlignment="1">
      <alignment/>
    </xf>
    <xf numFmtId="37" fontId="0" fillId="3" borderId="3" xfId="0" applyNumberFormat="1" applyFont="1" applyFill="1" applyBorder="1" applyAlignment="1">
      <alignment/>
    </xf>
    <xf numFmtId="37" fontId="0" fillId="3" borderId="13" xfId="0" applyNumberFormat="1" applyFont="1" applyFill="1" applyBorder="1" applyAlignment="1">
      <alignment/>
    </xf>
    <xf numFmtId="37" fontId="0" fillId="3" borderId="14" xfId="0" applyNumberFormat="1" applyFont="1" applyFill="1" applyBorder="1" applyAlignment="1">
      <alignment/>
    </xf>
    <xf numFmtId="37" fontId="0" fillId="3" borderId="0" xfId="0" applyNumberFormat="1" applyFont="1" applyFill="1" applyBorder="1" applyAlignment="1">
      <alignment/>
    </xf>
    <xf numFmtId="37" fontId="0" fillId="3" borderId="10" xfId="0" applyNumberFormat="1" applyFont="1" applyFill="1" applyBorder="1" applyAlignment="1">
      <alignment/>
    </xf>
    <xf numFmtId="37" fontId="0" fillId="3" borderId="15" xfId="0" applyNumberFormat="1" applyFont="1" applyFill="1" applyBorder="1" applyAlignment="1">
      <alignment/>
    </xf>
    <xf numFmtId="37" fontId="0" fillId="3" borderId="1" xfId="0" applyNumberFormat="1" applyFont="1" applyFill="1" applyBorder="1" applyAlignment="1">
      <alignment/>
    </xf>
    <xf numFmtId="37" fontId="0" fillId="3" borderId="11" xfId="0" applyNumberFormat="1" applyFont="1" applyFill="1" applyBorder="1" applyAlignment="1">
      <alignment/>
    </xf>
    <xf numFmtId="3" fontId="0" fillId="3" borderId="0" xfId="0" applyNumberFormat="1" applyFont="1" applyFill="1" applyBorder="1" applyAlignment="1">
      <alignment/>
    </xf>
    <xf numFmtId="3" fontId="0" fillId="3" borderId="3" xfId="0" applyNumberFormat="1" applyFont="1" applyFill="1" applyBorder="1" applyAlignment="1">
      <alignment vertical="center"/>
    </xf>
    <xf numFmtId="3" fontId="0" fillId="3" borderId="1" xfId="0" applyNumberFormat="1" applyFont="1" applyFill="1" applyBorder="1" applyAlignment="1">
      <alignment/>
    </xf>
    <xf numFmtId="1" fontId="31" fillId="17" borderId="18" xfId="0" applyNumberFormat="1" applyFont="1" applyFill="1" applyBorder="1" applyAlignment="1">
      <alignment horizontal="right" vertical="top"/>
    </xf>
    <xf numFmtId="3" fontId="0" fillId="3" borderId="0" xfId="0" applyNumberFormat="1" applyFill="1" applyAlignment="1">
      <alignment/>
    </xf>
    <xf numFmtId="3" fontId="0" fillId="3" borderId="4" xfId="15" applyNumberFormat="1" applyFill="1" applyBorder="1" applyAlignment="1">
      <alignment/>
    </xf>
    <xf numFmtId="3" fontId="31" fillId="17" borderId="18" xfId="0" applyNumberFormat="1" applyFont="1" applyFill="1" applyBorder="1" applyAlignment="1">
      <alignment horizontal="right" vertical="top"/>
    </xf>
    <xf numFmtId="3" fontId="0" fillId="2" borderId="2" xfId="0" applyNumberFormat="1" applyFill="1" applyBorder="1" applyAlignment="1">
      <alignment/>
    </xf>
    <xf numFmtId="3" fontId="0" fillId="2" borderId="2" xfId="0" applyNumberFormat="1" applyFill="1" applyBorder="1" applyAlignment="1">
      <alignment/>
    </xf>
    <xf numFmtId="3" fontId="24" fillId="3" borderId="0" xfId="0" applyNumberFormat="1" applyFont="1" applyFill="1" applyAlignment="1">
      <alignment/>
    </xf>
    <xf numFmtId="3" fontId="0" fillId="3" borderId="12" xfId="0" applyNumberFormat="1" applyFill="1" applyBorder="1" applyAlignment="1">
      <alignment/>
    </xf>
    <xf numFmtId="3" fontId="0" fillId="3" borderId="3" xfId="0" applyNumberFormat="1" applyFill="1" applyBorder="1" applyAlignment="1">
      <alignment/>
    </xf>
    <xf numFmtId="3" fontId="31" fillId="3" borderId="3" xfId="0" applyNumberFormat="1" applyFont="1" applyFill="1" applyBorder="1" applyAlignment="1">
      <alignment horizontal="right" vertical="top"/>
    </xf>
    <xf numFmtId="3" fontId="0" fillId="3" borderId="14" xfId="0" applyNumberFormat="1" applyFill="1" applyBorder="1" applyAlignment="1">
      <alignment/>
    </xf>
    <xf numFmtId="3" fontId="0" fillId="3" borderId="0" xfId="0" applyNumberFormat="1" applyFill="1" applyBorder="1" applyAlignment="1">
      <alignment/>
    </xf>
    <xf numFmtId="3" fontId="31" fillId="3" borderId="0" xfId="0" applyNumberFormat="1" applyFont="1" applyFill="1" applyBorder="1" applyAlignment="1">
      <alignment horizontal="right" vertical="top"/>
    </xf>
    <xf numFmtId="3" fontId="0" fillId="3" borderId="15" xfId="0" applyNumberFormat="1" applyFill="1" applyBorder="1" applyAlignment="1">
      <alignment/>
    </xf>
    <xf numFmtId="3" fontId="0" fillId="3" borderId="1" xfId="0" applyNumberFormat="1" applyFill="1" applyBorder="1" applyAlignment="1">
      <alignment/>
    </xf>
    <xf numFmtId="3" fontId="31" fillId="3" borderId="1" xfId="0" applyNumberFormat="1" applyFont="1" applyFill="1" applyBorder="1" applyAlignment="1">
      <alignment horizontal="right" vertical="top"/>
    </xf>
    <xf numFmtId="3" fontId="0" fillId="2" borderId="7" xfId="0" applyNumberFormat="1" applyFill="1" applyBorder="1" applyAlignment="1">
      <alignment/>
    </xf>
    <xf numFmtId="3" fontId="24" fillId="3" borderId="3" xfId="0" applyNumberFormat="1" applyFont="1" applyFill="1" applyBorder="1" applyAlignment="1">
      <alignment/>
    </xf>
    <xf numFmtId="3" fontId="24" fillId="3" borderId="0" xfId="0" applyNumberFormat="1" applyFont="1" applyFill="1" applyBorder="1" applyAlignment="1">
      <alignment/>
    </xf>
    <xf numFmtId="3" fontId="0" fillId="2" borderId="7" xfId="0" applyNumberFormat="1" applyFill="1" applyBorder="1" applyAlignment="1">
      <alignment/>
    </xf>
    <xf numFmtId="3" fontId="0" fillId="3" borderId="4" xfId="15" applyNumberFormat="1" applyFill="1" applyBorder="1" applyAlignment="1">
      <alignment/>
    </xf>
    <xf numFmtId="3" fontId="0" fillId="2" borderId="2" xfId="15" applyNumberFormat="1" applyFill="1" applyBorder="1" applyAlignment="1">
      <alignment/>
    </xf>
    <xf numFmtId="3" fontId="0" fillId="2" borderId="0" xfId="0" applyNumberFormat="1" applyFill="1" applyAlignment="1">
      <alignment/>
    </xf>
    <xf numFmtId="3" fontId="0" fillId="3" borderId="12" xfId="15" applyNumberFormat="1" applyFill="1" applyBorder="1" applyAlignment="1">
      <alignment/>
    </xf>
    <xf numFmtId="3" fontId="0" fillId="3" borderId="3" xfId="15" applyNumberFormat="1" applyFill="1" applyBorder="1" applyAlignment="1">
      <alignment/>
    </xf>
    <xf numFmtId="3" fontId="0" fillId="3" borderId="14" xfId="15" applyNumberFormat="1" applyFill="1" applyBorder="1" applyAlignment="1">
      <alignment/>
    </xf>
    <xf numFmtId="3" fontId="0" fillId="3" borderId="0" xfId="15" applyNumberFormat="1" applyFill="1" applyBorder="1" applyAlignment="1">
      <alignment/>
    </xf>
    <xf numFmtId="3" fontId="0" fillId="3" borderId="15" xfId="15" applyNumberFormat="1" applyFill="1" applyBorder="1" applyAlignment="1">
      <alignment/>
    </xf>
    <xf numFmtId="3" fontId="0" fillId="3" borderId="1" xfId="15" applyNumberFormat="1" applyFill="1" applyBorder="1" applyAlignment="1">
      <alignment/>
    </xf>
    <xf numFmtId="3" fontId="0" fillId="2" borderId="7" xfId="15" applyNumberFormat="1" applyFill="1" applyBorder="1" applyAlignment="1">
      <alignment/>
    </xf>
    <xf numFmtId="3" fontId="0" fillId="3" borderId="3" xfId="15" applyNumberFormat="1" applyFill="1" applyBorder="1" applyAlignment="1">
      <alignment/>
    </xf>
    <xf numFmtId="3" fontId="0" fillId="3" borderId="0" xfId="15" applyNumberFormat="1" applyFill="1" applyBorder="1" applyAlignment="1">
      <alignment/>
    </xf>
    <xf numFmtId="3" fontId="0" fillId="3" borderId="1" xfId="15" applyNumberFormat="1" applyFill="1" applyBorder="1" applyAlignment="1">
      <alignment/>
    </xf>
    <xf numFmtId="195" fontId="0" fillId="2" borderId="2" xfId="15" applyNumberFormat="1" applyFill="1" applyBorder="1" applyAlignment="1">
      <alignment horizontal="center"/>
    </xf>
    <xf numFmtId="0" fontId="0" fillId="4" borderId="0" xfId="0" applyFill="1" applyAlignment="1">
      <alignment horizontal="center"/>
    </xf>
    <xf numFmtId="2" fontId="0" fillId="0" borderId="10" xfId="15" applyNumberFormat="1" applyFont="1" applyFill="1" applyBorder="1" applyAlignment="1">
      <alignment horizontal="center"/>
    </xf>
    <xf numFmtId="37" fontId="0" fillId="0" borderId="10" xfId="0" applyNumberFormat="1" applyFill="1" applyBorder="1" applyAlignment="1">
      <alignment/>
    </xf>
    <xf numFmtId="195" fontId="0" fillId="2" borderId="9" xfId="15" applyNumberFormat="1" applyFill="1" applyBorder="1" applyAlignment="1">
      <alignment/>
    </xf>
    <xf numFmtId="0" fontId="0" fillId="3" borderId="0" xfId="0" applyFill="1" applyBorder="1" applyAlignment="1">
      <alignment horizontal="center"/>
    </xf>
    <xf numFmtId="0" fontId="0" fillId="4" borderId="0" xfId="0" applyFill="1" applyBorder="1" applyAlignment="1">
      <alignment horizontal="center"/>
    </xf>
    <xf numFmtId="195" fontId="0" fillId="2" borderId="7" xfId="15" applyNumberFormat="1" applyFill="1" applyBorder="1" applyAlignment="1">
      <alignment horizontal="center"/>
    </xf>
    <xf numFmtId="0" fontId="0" fillId="10" borderId="2" xfId="0" applyFill="1" applyBorder="1" applyAlignment="1">
      <alignment/>
    </xf>
    <xf numFmtId="0" fontId="0" fillId="2" borderId="2" xfId="0" applyFill="1" applyBorder="1" applyAlignment="1">
      <alignment/>
    </xf>
    <xf numFmtId="4" fontId="0" fillId="3" borderId="0" xfId="0" applyNumberFormat="1" applyFill="1" applyAlignment="1">
      <alignment horizontal="center"/>
    </xf>
    <xf numFmtId="2" fontId="0" fillId="3" borderId="0" xfId="0" applyNumberFormat="1" applyFill="1" applyAlignment="1">
      <alignment horizontal="center"/>
    </xf>
    <xf numFmtId="2" fontId="0" fillId="0" borderId="0" xfId="15" applyNumberFormat="1" applyFont="1" applyFill="1" applyAlignment="1">
      <alignment horizontal="center"/>
    </xf>
    <xf numFmtId="3" fontId="0" fillId="0" borderId="2" xfId="0" applyNumberFormat="1" applyFont="1" applyBorder="1" applyAlignment="1">
      <alignment horizontal="right"/>
    </xf>
    <xf numFmtId="3" fontId="0" fillId="2" borderId="2" xfId="0" applyNumberFormat="1" applyFont="1" applyFill="1" applyBorder="1" applyAlignment="1">
      <alignment horizontal="right"/>
    </xf>
    <xf numFmtId="0" fontId="0" fillId="0" borderId="2" xfId="0" applyNumberFormat="1" applyFont="1" applyBorder="1" applyAlignment="1">
      <alignment horizontal="right" vertical="center"/>
    </xf>
    <xf numFmtId="0" fontId="0" fillId="0" borderId="2" xfId="0" applyNumberFormat="1" applyFont="1" applyBorder="1" applyAlignment="1">
      <alignment horizontal="right"/>
    </xf>
    <xf numFmtId="3" fontId="0" fillId="2" borderId="2" xfId="0" applyNumberFormat="1" applyFont="1" applyFill="1" applyBorder="1" applyAlignment="1">
      <alignment/>
    </xf>
    <xf numFmtId="37" fontId="0" fillId="0" borderId="2" xfId="15" applyNumberFormat="1" applyFill="1" applyBorder="1" applyAlignment="1">
      <alignment/>
    </xf>
    <xf numFmtId="0" fontId="0" fillId="0" borderId="2" xfId="0" applyFill="1" applyBorder="1" applyAlignment="1">
      <alignment/>
    </xf>
    <xf numFmtId="0" fontId="0" fillId="2" borderId="2" xfId="0" applyFont="1" applyFill="1" applyBorder="1" applyAlignment="1">
      <alignment/>
    </xf>
    <xf numFmtId="3" fontId="0" fillId="0" borderId="2" xfId="15" applyNumberFormat="1" applyFill="1" applyBorder="1" applyAlignment="1">
      <alignment/>
    </xf>
    <xf numFmtId="3" fontId="0" fillId="2" borderId="2" xfId="15" applyNumberFormat="1" applyFill="1" applyBorder="1" applyAlignment="1">
      <alignment horizontal="right"/>
    </xf>
    <xf numFmtId="0" fontId="31" fillId="17" borderId="18" xfId="0" applyNumberFormat="1" applyFont="1" applyFill="1" applyBorder="1" applyAlignment="1">
      <alignment horizontal="right" vertical="top"/>
    </xf>
    <xf numFmtId="3" fontId="0" fillId="6" borderId="2" xfId="0" applyNumberFormat="1" applyFont="1" applyFill="1" applyBorder="1" applyAlignment="1">
      <alignment horizontal="right"/>
    </xf>
    <xf numFmtId="0" fontId="0" fillId="0" borderId="2" xfId="0" applyBorder="1" applyAlignment="1">
      <alignment/>
    </xf>
    <xf numFmtId="2" fontId="0" fillId="0" borderId="2" xfId="0" applyNumberFormat="1" applyBorder="1" applyAlignment="1">
      <alignment/>
    </xf>
    <xf numFmtId="2" fontId="0" fillId="3" borderId="0" xfId="0" applyNumberFormat="1" applyFill="1" applyAlignment="1">
      <alignment/>
    </xf>
    <xf numFmtId="2" fontId="24" fillId="3" borderId="0" xfId="0" applyNumberFormat="1" applyFont="1" applyFill="1" applyAlignment="1">
      <alignment/>
    </xf>
    <xf numFmtId="2" fontId="31" fillId="3" borderId="5" xfId="0" applyNumberFormat="1" applyFont="1" applyFill="1" applyBorder="1" applyAlignment="1">
      <alignment horizontal="right" vertical="top"/>
    </xf>
    <xf numFmtId="2" fontId="31" fillId="17" borderId="18" xfId="0" applyNumberFormat="1" applyFont="1" applyFill="1" applyBorder="1" applyAlignment="1">
      <alignment horizontal="right" vertical="top"/>
    </xf>
    <xf numFmtId="2" fontId="31" fillId="3" borderId="4" xfId="0" applyNumberFormat="1" applyFont="1" applyFill="1" applyBorder="1" applyAlignment="1">
      <alignment horizontal="right" vertical="top"/>
    </xf>
    <xf numFmtId="2" fontId="31" fillId="3" borderId="7" xfId="0" applyNumberFormat="1" applyFont="1" applyFill="1" applyBorder="1" applyAlignment="1">
      <alignment horizontal="right" vertical="top"/>
    </xf>
    <xf numFmtId="2" fontId="0" fillId="2" borderId="6" xfId="0" applyNumberFormat="1" applyFill="1" applyBorder="1" applyAlignment="1">
      <alignment/>
    </xf>
    <xf numFmtId="2" fontId="24" fillId="2" borderId="2" xfId="0" applyNumberFormat="1" applyFont="1" applyFill="1" applyBorder="1" applyAlignment="1">
      <alignment/>
    </xf>
    <xf numFmtId="2" fontId="0" fillId="0" borderId="0" xfId="0" applyNumberFormat="1" applyAlignment="1">
      <alignment/>
    </xf>
    <xf numFmtId="2" fontId="24" fillId="0" borderId="0" xfId="0" applyNumberFormat="1" applyFont="1" applyAlignment="1">
      <alignment/>
    </xf>
    <xf numFmtId="2" fontId="0" fillId="0" borderId="0" xfId="15" applyNumberFormat="1" applyAlignment="1">
      <alignment/>
    </xf>
    <xf numFmtId="193" fontId="0" fillId="3" borderId="4" xfId="15" applyNumberFormat="1" applyFill="1" applyBorder="1" applyAlignment="1">
      <alignment horizontal="center"/>
    </xf>
    <xf numFmtId="0" fontId="0" fillId="6" borderId="2" xfId="0" applyFill="1" applyBorder="1" applyAlignment="1">
      <alignment/>
    </xf>
    <xf numFmtId="2" fontId="0" fillId="6" borderId="2" xfId="15" applyNumberFormat="1" applyFill="1" applyBorder="1" applyAlignment="1">
      <alignment/>
    </xf>
    <xf numFmtId="0" fontId="0" fillId="0" borderId="0" xfId="0" applyFont="1" applyFill="1" applyAlignment="1">
      <alignment/>
    </xf>
    <xf numFmtId="2" fontId="0" fillId="0" borderId="0" xfId="0" applyNumberFormat="1" applyFill="1" applyAlignment="1">
      <alignment/>
    </xf>
    <xf numFmtId="4" fontId="0" fillId="2" borderId="2" xfId="0" applyNumberFormat="1" applyFill="1" applyBorder="1" applyAlignment="1">
      <alignment/>
    </xf>
    <xf numFmtId="4" fontId="0" fillId="4" borderId="2" xfId="0" applyNumberFormat="1" applyFill="1" applyBorder="1" applyAlignment="1">
      <alignment/>
    </xf>
    <xf numFmtId="4" fontId="0" fillId="4" borderId="0" xfId="0" applyNumberFormat="1" applyFill="1" applyAlignment="1">
      <alignment horizontal="center"/>
    </xf>
    <xf numFmtId="2" fontId="0" fillId="3" borderId="2" xfId="0" applyNumberFormat="1" applyFill="1" applyBorder="1" applyAlignment="1" quotePrefix="1">
      <alignment horizontal="center"/>
    </xf>
    <xf numFmtId="37" fontId="0" fillId="2" borderId="4" xfId="15" applyNumberFormat="1" applyFont="1" applyFill="1" applyBorder="1" applyAlignment="1">
      <alignment/>
    </xf>
    <xf numFmtId="3" fontId="0" fillId="11" borderId="2" xfId="21" applyNumberFormat="1" applyFill="1" applyBorder="1">
      <alignment/>
      <protection/>
    </xf>
    <xf numFmtId="3" fontId="0" fillId="4" borderId="2" xfId="21" applyNumberFormat="1" applyFill="1" applyBorder="1">
      <alignment/>
      <protection/>
    </xf>
    <xf numFmtId="4" fontId="0" fillId="11" borderId="2" xfId="0" applyNumberFormat="1" applyFill="1" applyBorder="1" applyAlignment="1">
      <alignment/>
    </xf>
    <xf numFmtId="0" fontId="0" fillId="18" borderId="2" xfId="0" applyFill="1" applyBorder="1" applyAlignment="1">
      <alignment/>
    </xf>
    <xf numFmtId="0" fontId="0" fillId="18" borderId="2" xfId="0" applyFont="1" applyFill="1" applyBorder="1" applyAlignment="1">
      <alignment/>
    </xf>
    <xf numFmtId="0" fontId="32" fillId="0" borderId="0" xfId="0" applyFont="1" applyAlignment="1">
      <alignment horizontal="right" wrapText="1"/>
    </xf>
    <xf numFmtId="37" fontId="0" fillId="6" borderId="7" xfId="0" applyNumberFormat="1" applyFill="1" applyBorder="1" applyAlignment="1">
      <alignment/>
    </xf>
    <xf numFmtId="0" fontId="2" fillId="6" borderId="0" xfId="0" applyFont="1" applyFill="1" applyAlignment="1">
      <alignment/>
    </xf>
    <xf numFmtId="0" fontId="0" fillId="6" borderId="0" xfId="0" applyFill="1" applyAlignment="1">
      <alignment/>
    </xf>
    <xf numFmtId="37" fontId="0" fillId="3" borderId="4" xfId="15" applyNumberFormat="1" applyFont="1" applyFill="1" applyBorder="1" applyAlignment="1">
      <alignment/>
    </xf>
    <xf numFmtId="37" fontId="0" fillId="2" borderId="2" xfId="15" applyNumberFormat="1" applyFont="1" applyFill="1" applyBorder="1" applyAlignment="1">
      <alignment/>
    </xf>
    <xf numFmtId="37" fontId="0" fillId="2" borderId="7" xfId="15" applyNumberFormat="1" applyFont="1" applyFill="1" applyBorder="1" applyAlignment="1">
      <alignment/>
    </xf>
    <xf numFmtId="2" fontId="0" fillId="2" borderId="2" xfId="15" applyNumberFormat="1" applyFont="1" applyFill="1" applyBorder="1" applyAlignment="1">
      <alignment/>
    </xf>
    <xf numFmtId="195" fontId="0" fillId="2" borderId="2" xfId="15" applyNumberFormat="1" applyFont="1" applyFill="1" applyBorder="1" applyAlignment="1">
      <alignment/>
    </xf>
    <xf numFmtId="0" fontId="31" fillId="17" borderId="22" xfId="0" applyNumberFormat="1" applyFont="1" applyFill="1" applyBorder="1" applyAlignment="1">
      <alignment horizontal="right" vertical="top"/>
    </xf>
    <xf numFmtId="0" fontId="31" fillId="17" borderId="2" xfId="0" applyNumberFormat="1" applyFont="1" applyFill="1" applyBorder="1" applyAlignment="1">
      <alignment horizontal="right" vertical="top"/>
    </xf>
    <xf numFmtId="193" fontId="0" fillId="3" borderId="23" xfId="15" applyNumberFormat="1" applyFill="1" applyBorder="1" applyAlignment="1">
      <alignment/>
    </xf>
    <xf numFmtId="3" fontId="0" fillId="11" borderId="2" xfId="21" applyNumberFormat="1" applyFill="1" applyBorder="1" applyAlignment="1">
      <alignment horizontal="right"/>
      <protection/>
    </xf>
    <xf numFmtId="3" fontId="2" fillId="6" borderId="2" xfId="0" applyNumberFormat="1" applyFont="1" applyFill="1" applyBorder="1" applyAlignment="1">
      <alignment/>
    </xf>
    <xf numFmtId="3" fontId="0" fillId="6" borderId="2" xfId="0" applyNumberFormat="1" applyFont="1" applyFill="1" applyBorder="1" applyAlignment="1">
      <alignment/>
    </xf>
    <xf numFmtId="3" fontId="2" fillId="6" borderId="2" xfId="0" applyNumberFormat="1" applyFont="1" applyFill="1" applyBorder="1" applyAlignment="1">
      <alignment/>
    </xf>
    <xf numFmtId="0" fontId="0" fillId="0" borderId="0" xfId="0" applyFill="1" applyAlignment="1">
      <alignment horizontal="center"/>
    </xf>
    <xf numFmtId="0" fontId="0" fillId="4" borderId="0" xfId="0" applyFill="1" applyAlignment="1">
      <alignment/>
    </xf>
    <xf numFmtId="37" fontId="0" fillId="0" borderId="11" xfId="0" applyNumberFormat="1" applyFill="1" applyBorder="1" applyAlignment="1">
      <alignment/>
    </xf>
    <xf numFmtId="2" fontId="0" fillId="0" borderId="2" xfId="0" applyNumberFormat="1" applyFill="1" applyBorder="1" applyAlignment="1">
      <alignment horizontal="center"/>
    </xf>
    <xf numFmtId="2" fontId="0" fillId="0" borderId="10" xfId="0" applyNumberFormat="1" applyFill="1" applyBorder="1" applyAlignment="1">
      <alignment horizontal="center"/>
    </xf>
    <xf numFmtId="2" fontId="0" fillId="0" borderId="11" xfId="0" applyNumberFormat="1" applyFill="1" applyBorder="1" applyAlignment="1">
      <alignment horizontal="center"/>
    </xf>
    <xf numFmtId="193" fontId="0" fillId="3" borderId="4" xfId="15" applyNumberFormat="1" applyFill="1" applyBorder="1" applyAlignment="1">
      <alignment/>
    </xf>
    <xf numFmtId="3" fontId="0" fillId="4" borderId="2" xfId="0" applyNumberFormat="1" applyFont="1" applyFill="1" applyBorder="1" applyAlignment="1">
      <alignment/>
    </xf>
    <xf numFmtId="3" fontId="2" fillId="2" borderId="2" xfId="0" applyNumberFormat="1" applyFont="1" applyFill="1" applyBorder="1" applyAlignment="1">
      <alignment horizontal="right" vertical="center"/>
    </xf>
    <xf numFmtId="0" fontId="0" fillId="16" borderId="2" xfId="0" applyFill="1" applyBorder="1" applyAlignment="1">
      <alignment/>
    </xf>
    <xf numFmtId="0" fontId="2" fillId="16" borderId="2" xfId="0" applyFont="1" applyFill="1" applyBorder="1" applyAlignment="1">
      <alignment/>
    </xf>
    <xf numFmtId="0" fontId="2" fillId="19" borderId="16" xfId="0" applyFont="1" applyFill="1" applyBorder="1" applyAlignment="1">
      <alignment/>
    </xf>
    <xf numFmtId="0" fontId="4" fillId="16" borderId="0" xfId="0" applyFont="1" applyFill="1" applyAlignment="1">
      <alignment/>
    </xf>
    <xf numFmtId="0" fontId="3" fillId="16" borderId="0" xfId="0" applyFont="1" applyFill="1" applyAlignment="1">
      <alignment/>
    </xf>
    <xf numFmtId="2" fontId="0" fillId="6" borderId="0" xfId="0" applyNumberFormat="1" applyFill="1" applyAlignment="1">
      <alignment/>
    </xf>
    <xf numFmtId="195" fontId="0" fillId="2" borderId="7" xfId="15" applyNumberFormat="1" applyFill="1" applyBorder="1" applyAlignment="1">
      <alignment/>
    </xf>
    <xf numFmtId="37" fontId="0" fillId="6" borderId="4" xfId="15" applyNumberFormat="1" applyFill="1" applyBorder="1" applyAlignment="1">
      <alignment/>
    </xf>
    <xf numFmtId="0" fontId="0" fillId="14" borderId="0" xfId="0" applyFill="1" applyAlignment="1">
      <alignment/>
    </xf>
    <xf numFmtId="37" fontId="0" fillId="14" borderId="4" xfId="15" applyNumberFormat="1" applyFill="1" applyBorder="1" applyAlignment="1">
      <alignment/>
    </xf>
    <xf numFmtId="0" fontId="0" fillId="14" borderId="0" xfId="0" applyFont="1" applyFill="1" applyAlignment="1">
      <alignment/>
    </xf>
    <xf numFmtId="37" fontId="0" fillId="0" borderId="0" xfId="0" applyNumberFormat="1" applyFont="1" applyAlignment="1">
      <alignment/>
    </xf>
    <xf numFmtId="37" fontId="0" fillId="20" borderId="4" xfId="15" applyNumberFormat="1" applyFill="1" applyBorder="1" applyAlignment="1">
      <alignment/>
    </xf>
    <xf numFmtId="37" fontId="0" fillId="20" borderId="2" xfId="15" applyNumberFormat="1" applyFill="1" applyBorder="1" applyAlignment="1">
      <alignment/>
    </xf>
    <xf numFmtId="0" fontId="1" fillId="3" borderId="3"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7" fillId="21" borderId="6" xfId="0" applyFont="1" applyFill="1" applyBorder="1" applyAlignment="1">
      <alignment horizontal="center" vertical="center"/>
    </xf>
    <xf numFmtId="0" fontId="7" fillId="21" borderId="8" xfId="0" applyFont="1" applyFill="1" applyBorder="1" applyAlignment="1">
      <alignment horizontal="center" vertical="center"/>
    </xf>
    <xf numFmtId="0" fontId="7" fillId="21" borderId="9" xfId="0" applyFont="1" applyFill="1" applyBorder="1" applyAlignment="1">
      <alignment horizontal="center" vertical="center"/>
    </xf>
    <xf numFmtId="0" fontId="3" fillId="14" borderId="6" xfId="0" applyFont="1" applyFill="1" applyBorder="1" applyAlignment="1">
      <alignment horizontal="center" vertical="center"/>
    </xf>
    <xf numFmtId="0" fontId="3" fillId="14" borderId="8" xfId="0" applyFont="1" applyFill="1" applyBorder="1" applyAlignment="1">
      <alignment horizontal="center" vertical="center"/>
    </xf>
    <xf numFmtId="0" fontId="3" fillId="14" borderId="9"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9" xfId="0" applyFont="1" applyFill="1" applyBorder="1" applyAlignment="1">
      <alignment horizontal="center" vertical="center"/>
    </xf>
    <xf numFmtId="0" fontId="1" fillId="4" borderId="1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5" fillId="6" borderId="6"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3" fillId="13" borderId="6" xfId="0" applyFont="1" applyFill="1" applyBorder="1" applyAlignment="1">
      <alignment horizontal="center" vertical="center"/>
    </xf>
    <xf numFmtId="0" fontId="3" fillId="13" borderId="8" xfId="0" applyFont="1" applyFill="1" applyBorder="1" applyAlignment="1">
      <alignment horizontal="center" vertical="center"/>
    </xf>
    <xf numFmtId="0" fontId="3" fillId="13" borderId="9" xfId="0" applyFont="1" applyFill="1" applyBorder="1" applyAlignment="1">
      <alignment horizontal="center" vertical="center"/>
    </xf>
    <xf numFmtId="164" fontId="11" fillId="10" borderId="5" xfId="0" applyNumberFormat="1" applyFont="1" applyFill="1" applyBorder="1" applyAlignment="1">
      <alignment horizontal="center" vertical="center"/>
    </xf>
    <xf numFmtId="164" fontId="11" fillId="10" borderId="7"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0" fillId="0" borderId="7" xfId="0" applyBorder="1" applyAlignment="1">
      <alignment horizontal="center" vertical="center"/>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2" fillId="0" borderId="6" xfId="0" applyFont="1" applyFill="1" applyBorder="1" applyAlignment="1">
      <alignment horizontal="center" wrapText="1"/>
    </xf>
    <xf numFmtId="0" fontId="2" fillId="0" borderId="9" xfId="0" applyFont="1" applyFill="1" applyBorder="1" applyAlignment="1">
      <alignment horizontal="center" wrapText="1"/>
    </xf>
    <xf numFmtId="0" fontId="0" fillId="0" borderId="7" xfId="0" applyBorder="1" applyAlignment="1">
      <alignment horizontal="center" vertical="center" wrapText="1"/>
    </xf>
    <xf numFmtId="0" fontId="0" fillId="0" borderId="5" xfId="0" applyBorder="1" applyAlignment="1">
      <alignment horizontal="center" vertical="center"/>
    </xf>
    <xf numFmtId="0" fontId="2" fillId="0" borderId="5" xfId="0" applyFont="1" applyFill="1" applyBorder="1" applyAlignment="1">
      <alignment horizontal="center" vertical="center" wrapText="1"/>
    </xf>
    <xf numFmtId="0" fontId="13" fillId="4" borderId="6" xfId="0" applyFont="1" applyFill="1" applyBorder="1" applyAlignment="1">
      <alignment horizontal="center" vertical="center"/>
    </xf>
    <xf numFmtId="0" fontId="1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0" fillId="5" borderId="6" xfId="0" applyFill="1" applyBorder="1" applyAlignment="1">
      <alignment horizontal="center"/>
    </xf>
    <xf numFmtId="0" fontId="0" fillId="5" borderId="8" xfId="0" applyFill="1" applyBorder="1" applyAlignment="1">
      <alignment horizontal="center"/>
    </xf>
    <xf numFmtId="0" fontId="0" fillId="5" borderId="9" xfId="0" applyFill="1" applyBorder="1" applyAlignment="1">
      <alignment horizontal="center"/>
    </xf>
    <xf numFmtId="0" fontId="0" fillId="8" borderId="6" xfId="0" applyFill="1" applyBorder="1" applyAlignment="1">
      <alignment horizontal="center"/>
    </xf>
    <xf numFmtId="0" fontId="0" fillId="8" borderId="8" xfId="0" applyFill="1" applyBorder="1" applyAlignment="1">
      <alignment horizontal="center"/>
    </xf>
    <xf numFmtId="0" fontId="0" fillId="8" borderId="9" xfId="0" applyFill="1" applyBorder="1" applyAlignment="1">
      <alignment horizontal="center"/>
    </xf>
    <xf numFmtId="0" fontId="0" fillId="2" borderId="6" xfId="0" applyFill="1" applyBorder="1" applyAlignment="1">
      <alignment horizontal="center"/>
    </xf>
    <xf numFmtId="0" fontId="0" fillId="2" borderId="9" xfId="0" applyFill="1" applyBorder="1" applyAlignment="1">
      <alignment horizontal="center"/>
    </xf>
    <xf numFmtId="0" fontId="0" fillId="2" borderId="8" xfId="0" applyFill="1" applyBorder="1" applyAlignment="1">
      <alignment horizontal="center"/>
    </xf>
    <xf numFmtId="0" fontId="7" fillId="21" borderId="12" xfId="0" applyFont="1" applyFill="1" applyBorder="1" applyAlignment="1">
      <alignment horizontal="center" vertical="center"/>
    </xf>
    <xf numFmtId="0" fontId="7" fillId="21" borderId="13" xfId="0" applyFont="1" applyFill="1" applyBorder="1" applyAlignment="1">
      <alignment horizontal="center" vertical="center"/>
    </xf>
    <xf numFmtId="0" fontId="7" fillId="21" borderId="14" xfId="0" applyFont="1" applyFill="1" applyBorder="1" applyAlignment="1">
      <alignment horizontal="center" vertical="center"/>
    </xf>
    <xf numFmtId="0" fontId="7" fillId="21" borderId="10" xfId="0" applyFont="1" applyFill="1" applyBorder="1" applyAlignment="1">
      <alignment horizontal="center" vertical="center"/>
    </xf>
    <xf numFmtId="0" fontId="7" fillId="21" borderId="15" xfId="0" applyFont="1" applyFill="1" applyBorder="1" applyAlignment="1">
      <alignment horizontal="center" vertical="center"/>
    </xf>
    <xf numFmtId="0" fontId="7" fillId="21" borderId="11" xfId="0" applyFont="1" applyFill="1" applyBorder="1" applyAlignment="1">
      <alignment horizontal="center" vertical="center"/>
    </xf>
    <xf numFmtId="0" fontId="0" fillId="0" borderId="6"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9" borderId="12" xfId="0" applyFill="1" applyBorder="1" applyAlignment="1">
      <alignment horizontal="center" vertical="center"/>
    </xf>
    <xf numFmtId="0" fontId="0" fillId="9" borderId="3" xfId="0" applyFill="1" applyBorder="1" applyAlignment="1">
      <alignment horizontal="center" vertical="center"/>
    </xf>
    <xf numFmtId="0" fontId="0" fillId="9" borderId="13" xfId="0" applyFill="1" applyBorder="1" applyAlignment="1">
      <alignment horizontal="center" vertical="center"/>
    </xf>
    <xf numFmtId="0" fontId="0" fillId="9" borderId="15" xfId="0" applyFill="1" applyBorder="1" applyAlignment="1">
      <alignment horizontal="center" vertical="center"/>
    </xf>
    <xf numFmtId="0" fontId="0" fillId="9" borderId="1" xfId="0" applyFill="1" applyBorder="1" applyAlignment="1">
      <alignment horizontal="center" vertical="center"/>
    </xf>
    <xf numFmtId="0" fontId="0" fillId="9" borderId="11" xfId="0" applyFill="1" applyBorder="1" applyAlignment="1">
      <alignment horizontal="center" vertical="center"/>
    </xf>
  </cellXfs>
  <cellStyles count="13">
    <cellStyle name="Normal" xfId="0"/>
    <cellStyle name="Comma" xfId="15"/>
    <cellStyle name="Comma [0]" xfId="16"/>
    <cellStyle name="Currency" xfId="17"/>
    <cellStyle name="Currency [0]" xfId="18"/>
    <cellStyle name="Followed Hyperlink" xfId="19"/>
    <cellStyle name="Hyperlink" xfId="20"/>
    <cellStyle name="Normal_Book1" xfId="21"/>
    <cellStyle name="Normal_DATA" xfId="22"/>
    <cellStyle name="Percent" xfId="23"/>
    <cellStyle name="Percent_Sheet1" xfId="24"/>
    <cellStyle name="Percent_Sheet2" xfId="25"/>
    <cellStyle name="Percent_Sheet3" xfId="26"/>
  </cellStyles>
  <dxfs count="19">
    <dxf>
      <fill>
        <patternFill>
          <bgColor rgb="FFFFFF00"/>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ill>
        <patternFill>
          <bgColor rgb="FFCCFFFF"/>
        </patternFill>
      </fill>
      <border>
        <left style="thin">
          <color rgb="FF000000"/>
        </left>
        <right style="thin">
          <color rgb="FF000000"/>
        </right>
        <top style="thin"/>
        <bottom style="thin">
          <color rgb="FF000000"/>
        </bottom>
      </border>
    </dxf>
    <dxf>
      <fill>
        <patternFill>
          <bgColor rgb="FFCC99FF"/>
        </patternFill>
      </fill>
      <border>
        <left style="thin">
          <color rgb="FF000000"/>
        </left>
        <right style="thin">
          <color rgb="FF000000"/>
        </right>
        <top style="thin"/>
        <bottom style="thin">
          <color rgb="FF000000"/>
        </bottom>
      </border>
    </dxf>
    <dxf>
      <font>
        <b val="0"/>
        <i val="0"/>
        <strike val="0"/>
        <color rgb="FFFFFFFF"/>
      </font>
      <fill>
        <patternFill>
          <bgColor rgb="FFFFFFFF"/>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
      <font>
        <b val="0"/>
        <i val="0"/>
        <color auto="1"/>
      </font>
      <fill>
        <patternFill patternType="none">
          <bgColor indexed="65"/>
        </patternFill>
      </fill>
      <border>
        <left style="thin">
          <color rgb="FF000000"/>
        </left>
        <right style="thin">
          <color rgb="FF000000"/>
        </right>
        <top style="thin"/>
        <bottom style="thin">
          <color rgb="FF000000"/>
        </bottom>
      </border>
    </dxf>
    <dxf>
      <font>
        <b val="0"/>
        <i val="0"/>
        <color rgb="FFFFFFFF"/>
      </font>
      <fill>
        <patternFill>
          <bgColor rgb="FFFF6600"/>
        </patternFill>
      </fill>
      <border>
        <left style="thin">
          <color rgb="FF000000"/>
        </left>
        <right style="thin">
          <color rgb="FF000000"/>
        </right>
        <top style="thin"/>
        <bottom style="thin">
          <color rgb="FF000000"/>
        </bottom>
      </border>
    </dxf>
    <dxf>
      <font>
        <color rgb="FFFFFFFF"/>
      </font>
      <fill>
        <patternFill patternType="solid">
          <bgColor rgb="FF800080"/>
        </patternFill>
      </fill>
      <border/>
    </dxf>
    <dxf>
      <font>
        <color rgb="FF00FF00"/>
      </font>
      <fill>
        <patternFill>
          <bgColor rgb="FF00FF00"/>
        </patternFill>
      </fill>
      <border>
        <left style="thin">
          <color rgb="FF000000"/>
        </left>
        <right style="thin">
          <color rgb="FF000000"/>
        </right>
        <top style="thin"/>
        <bottom style="thin">
          <color rgb="FF000000"/>
        </bottom>
      </border>
    </dxf>
    <dxf>
      <font>
        <color rgb="FFFF99CC"/>
      </font>
      <fill>
        <patternFill>
          <bgColor rgb="FFFF99CC"/>
        </patternFill>
      </fill>
      <border>
        <left style="thin">
          <color rgb="FF000000"/>
        </left>
        <right style="thin">
          <color rgb="FF000000"/>
        </right>
        <top style="thin"/>
        <bottom style="thin">
          <color rgb="FF000000"/>
        </bottom>
      </border>
    </dxf>
    <dxf>
      <font>
        <color rgb="FF000000"/>
      </font>
      <fill>
        <patternFill>
          <bgColor rgb="FFC0C0C0"/>
        </patternFill>
      </fill>
      <border/>
    </dxf>
    <dxf>
      <font>
        <color rgb="FFFFFFFF"/>
      </font>
      <fill>
        <patternFill>
          <bgColor rgb="FF008000"/>
        </patternFill>
      </fill>
      <border/>
    </dxf>
    <dxf>
      <font>
        <color rgb="FFFFFFFF"/>
      </font>
      <fill>
        <patternFill>
          <bgColor rgb="FFFF0000"/>
        </patternFill>
      </fill>
      <border/>
    </dxf>
    <dxf>
      <fill>
        <patternFill>
          <bgColor rgb="FFFF9900"/>
        </patternFill>
      </fill>
      <border/>
    </dxf>
    <dxf>
      <fill>
        <patternFill>
          <bgColor rgb="FFFFFF99"/>
        </patternFill>
      </fill>
      <border>
        <left style="thin">
          <color rgb="FF000000"/>
        </left>
        <right style="thin">
          <color rgb="FF000000"/>
        </right>
        <top style="thin"/>
        <bottom style="thin">
          <color rgb="FF000000"/>
        </bottom>
      </border>
    </dxf>
    <dxf>
      <font>
        <b val="0"/>
        <i val="0"/>
        <color rgb="FFFFFFFF"/>
      </font>
      <fill>
        <patternFill>
          <bgColor rgb="FF800080"/>
        </patternFill>
      </fill>
      <border>
        <left style="thin">
          <color rgb="FF000000"/>
        </left>
        <right style="thin">
          <color rgb="FF000000"/>
        </right>
        <top style="thin"/>
        <bottom style="thin">
          <color rgb="FF000000"/>
        </bottom>
      </border>
    </dxf>
    <dxf>
      <font>
        <color rgb="FFFFFFFF"/>
      </font>
      <fill>
        <patternFill>
          <bgColor rgb="FF008000"/>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8375"/>
          <c:h val="0.94175"/>
        </c:manualLayout>
      </c:layout>
      <c:barChart>
        <c:barDir val="col"/>
        <c:grouping val="clustered"/>
        <c:varyColors val="0"/>
        <c:ser>
          <c:idx val="1"/>
          <c:order val="0"/>
          <c:tx>
            <c:v>&lt; 80%</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Pt>
            <c:idx val="24"/>
            <c:invertIfNegative val="0"/>
            <c:spPr>
              <a:solidFill>
                <a:srgbClr val="0000FF"/>
              </a:solidFill>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ptCount val="25"/>
                <c:pt idx="0">
                  <c:v>0.385</c:v>
                </c:pt>
                <c:pt idx="1">
                  <c:v>0.563</c:v>
                </c:pt>
                <c:pt idx="2">
                  <c:v>0.355</c:v>
                </c:pt>
                <c:pt idx="3">
                  <c:v>0.352</c:v>
                </c:pt>
                <c:pt idx="4">
                  <c:v>0.409</c:v>
                </c:pt>
                <c:pt idx="5">
                  <c:v>0.348</c:v>
                </c:pt>
                <c:pt idx="6">
                  <c:v>0.233</c:v>
                </c:pt>
                <c:pt idx="7">
                  <c:v>0.297</c:v>
                </c:pt>
                <c:pt idx="8">
                  <c:v>0.421</c:v>
                </c:pt>
                <c:pt idx="9">
                  <c:v>0.26</c:v>
                </c:pt>
                <c:pt idx="10">
                  <c:v>0.38</c:v>
                </c:pt>
                <c:pt idx="11">
                  <c:v>0.417</c:v>
                </c:pt>
                <c:pt idx="12">
                  <c:v>0.425</c:v>
                </c:pt>
                <c:pt idx="13">
                  <c:v>0.339</c:v>
                </c:pt>
                <c:pt idx="14">
                  <c:v>0.366</c:v>
                </c:pt>
                <c:pt idx="15">
                  <c:v>0.342</c:v>
                </c:pt>
                <c:pt idx="16">
                  <c:v>0.388</c:v>
                </c:pt>
                <c:pt idx="17">
                  <c:v>0.313</c:v>
                </c:pt>
                <c:pt idx="18">
                  <c:v>0.354</c:v>
                </c:pt>
                <c:pt idx="19">
                  <c:v>0.329</c:v>
                </c:pt>
                <c:pt idx="20">
                  <c:v>0.3</c:v>
                </c:pt>
                <c:pt idx="21">
                  <c:v>0.308</c:v>
                </c:pt>
                <c:pt idx="22">
                  <c:v>0.325</c:v>
                </c:pt>
                <c:pt idx="23">
                  <c:v>0.426</c:v>
                </c:pt>
                <c:pt idx="24">
                  <c:v>0.346</c:v>
                </c:pt>
              </c:numCache>
            </c:numRef>
          </c:val>
        </c:ser>
        <c:ser>
          <c:idx val="3"/>
          <c:order val="3"/>
          <c:tx>
            <c:v>80 - 99%</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Pt>
            <c:idx val="24"/>
            <c:invertIfNegative val="0"/>
            <c:spPr>
              <a:solidFill>
                <a:srgbClr val="0000FF"/>
              </a:solidFill>
            </c:spPr>
          </c:dPt>
          <c:val>
            <c:numRef>
              <c:f>LOOK!$Q$5:$Q$29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dPt>
            <c:idx val="24"/>
            <c:invertIfNegative val="0"/>
            <c:spPr>
              <a:solidFill>
                <a:srgbClr val="0000FF"/>
              </a:solidFill>
            </c:spPr>
          </c:dPt>
          <c:val>
            <c:numRef>
              <c:f>LOOK!$R$5:$R$29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30"/>
        <c:axId val="38609931"/>
        <c:axId val="11945060"/>
      </c:barChart>
      <c:lineChart>
        <c:grouping val="standard"/>
        <c:varyColors val="0"/>
        <c:ser>
          <c:idx val="0"/>
          <c:order val="1"/>
          <c:tx>
            <c:v>100% OF GOAL</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v>80% OF GOAL</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LOOK!$L$5:$L$29</c:f>
              <c:numCach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axId val="38609931"/>
        <c:axId val="11945060"/>
      </c:lineChart>
      <c:catAx>
        <c:axId val="38609931"/>
        <c:scaling>
          <c:orientation val="minMax"/>
        </c:scaling>
        <c:axPos val="b"/>
        <c:delete val="0"/>
        <c:numFmt formatCode="General" sourceLinked="1"/>
        <c:majorTickMark val="out"/>
        <c:minorTickMark val="none"/>
        <c:tickLblPos val="nextTo"/>
        <c:crossAx val="11945060"/>
        <c:crosses val="autoZero"/>
        <c:auto val="0"/>
        <c:lblOffset val="100"/>
        <c:tickLblSkip val="1"/>
        <c:noMultiLvlLbl val="0"/>
      </c:catAx>
      <c:valAx>
        <c:axId val="11945060"/>
        <c:scaling>
          <c:orientation val="minMax"/>
        </c:scaling>
        <c:axPos val="l"/>
        <c:majorGridlines/>
        <c:delete val="0"/>
        <c:numFmt formatCode="0%" sourceLinked="0"/>
        <c:majorTickMark val="out"/>
        <c:minorTickMark val="none"/>
        <c:tickLblPos val="nextTo"/>
        <c:crossAx val="38609931"/>
        <c:crossesAt val="1"/>
        <c:crossBetween val="between"/>
        <c:dispUnits/>
      </c:valAx>
      <c:spPr>
        <a:solidFill>
          <a:srgbClr val="C0C0C0"/>
        </a:solidFill>
        <a:ln w="12700">
          <a:solidFill>
            <a:srgbClr val="808080"/>
          </a:solidFill>
        </a:ln>
      </c:spPr>
    </c:plotArea>
    <c:legend>
      <c:legendPos val="b"/>
      <c:layout>
        <c:manualLayout>
          <c:xMode val="edge"/>
          <c:yMode val="edge"/>
          <c:x val="0.01075"/>
          <c:y val="0.95975"/>
          <c:w val="0.9095"/>
          <c:h val="0.040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11</xdr:row>
      <xdr:rowOff>76200</xdr:rowOff>
    </xdr:from>
    <xdr:to>
      <xdr:col>20</xdr:col>
      <xdr:colOff>600075</xdr:colOff>
      <xdr:row>36</xdr:row>
      <xdr:rowOff>171450</xdr:rowOff>
    </xdr:to>
    <xdr:graphicFrame>
      <xdr:nvGraphicFramePr>
        <xdr:cNvPr id="1" name="Chart 3"/>
        <xdr:cNvGraphicFramePr/>
      </xdr:nvGraphicFramePr>
      <xdr:xfrm>
        <a:off x="5314950" y="2647950"/>
        <a:ext cx="7124700" cy="51339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utnamj\Local%20Settings\Temporary%20Internet%20Files\OLK45\Documents%20and%20Settings\harveyi\Local%20Settings\Temporary%20Internet%20Files\OLK600\MMR_PY_05_06_NO%20STANDARD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floridajobs.org/Documents%20and%20Settings\CARTERT\My%20Documents\Copy%20of%20MMRJune05_updated08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meliness of Data Entry Chart"/>
      <sheetName val="Customer Sat Chart"/>
      <sheetName val="CHART"/>
      <sheetName val="OVERVIEW"/>
      <sheetName val="DEFINITIONS"/>
      <sheetName val="DATA"/>
      <sheetName val="DATA CK"/>
      <sheetName val="GOALS"/>
      <sheetName val="Goals Cust Sat"/>
      <sheetName val="Goals Timeliness"/>
      <sheetName val="LOOK"/>
      <sheetName val="Look Cust Sat"/>
      <sheetName val="Look Timeliness"/>
      <sheetName val="TITLES"/>
      <sheetName val="Titles Cust Sat"/>
      <sheetName val="Titles Timeliness"/>
    </sheetNames>
    <sheetDataSet>
      <sheetData sheetId="13">
        <row r="23">
          <cell r="B23" t="str">
            <v>CUSTOMER SATISFACTION - PLANNED SAMPLE WIA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sheetName val="OVERVIEW"/>
      <sheetName val="DEFINITIONS"/>
      <sheetName val="DATA"/>
      <sheetName val="DATA CK"/>
      <sheetName val="GOALS"/>
      <sheetName val="LOOK"/>
      <sheetName val="TITLES"/>
    </sheetNames>
    <sheetDataSet>
      <sheetData sheetId="7">
        <row r="13">
          <cell r="B13" t="str">
            <v>WIA YOUNGER YOUTH EXITERS WITH POSITIVE OUTCOMES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AA37"/>
  <sheetViews>
    <sheetView showGridLines="0" showRowColHeaders="0" tabSelected="1" zoomScale="75" zoomScaleNormal="75" workbookViewId="0" topLeftCell="A1">
      <selection activeCell="B1" sqref="B1"/>
    </sheetView>
  </sheetViews>
  <sheetFormatPr defaultColWidth="9.140625" defaultRowHeight="12.75"/>
  <cols>
    <col min="1" max="1" width="2.7109375" style="0" customWidth="1"/>
    <col min="2" max="2" width="5.7109375" style="0" customWidth="1"/>
    <col min="3" max="3" width="14.7109375" style="0" customWidth="1"/>
    <col min="4" max="4" width="16.8515625" style="0" customWidth="1"/>
    <col min="5" max="5" width="9.8515625" style="0" bestFit="1" customWidth="1"/>
    <col min="6" max="6" width="8.7109375" style="0" customWidth="1"/>
    <col min="7" max="7" width="10.57421875" style="0" bestFit="1" customWidth="1"/>
    <col min="8" max="8" width="8.7109375" style="0" customWidth="1"/>
    <col min="9" max="9" width="1.7109375" style="0" customWidth="1"/>
    <col min="10" max="10" width="12.7109375" style="0" customWidth="1"/>
    <col min="13" max="13" width="6.7109375" style="0" customWidth="1"/>
    <col min="14" max="14" width="11.8515625" style="0" customWidth="1"/>
    <col min="16" max="16" width="2.7109375" style="0" customWidth="1"/>
    <col min="21" max="21" width="13.421875" style="0" customWidth="1"/>
  </cols>
  <sheetData>
    <row r="1" ht="6" customHeight="1"/>
    <row r="2" spans="2:21" ht="30" customHeight="1">
      <c r="B2" s="556" t="str">
        <f>"MEASURE  "&amp;LOOK!$B$4</f>
        <v>MEASURE  1</v>
      </c>
      <c r="C2" s="579"/>
      <c r="D2" s="579"/>
      <c r="E2" s="580"/>
      <c r="F2" s="133">
        <f>25-F6</f>
        <v>24</v>
      </c>
      <c r="G2" s="581" t="s">
        <v>164</v>
      </c>
      <c r="H2" s="582"/>
      <c r="I2" s="34"/>
      <c r="J2" s="556" t="str">
        <f ca="1">"2005-2006  "&amp;OFFSET(TITLES!$B$4,LOOK!$B$4,0)</f>
        <v>2005-2006  WELFARE ENTERED EMPLOYMENT RATE</v>
      </c>
      <c r="K2" s="557"/>
      <c r="L2" s="557"/>
      <c r="M2" s="557"/>
      <c r="N2" s="557"/>
      <c r="O2" s="557"/>
      <c r="P2" s="557"/>
      <c r="Q2" s="557"/>
      <c r="R2" s="557"/>
      <c r="S2" s="557"/>
      <c r="T2" s="557"/>
      <c r="U2" s="558"/>
    </row>
    <row r="3" ht="6" customHeight="1"/>
    <row r="4" spans="3:21" ht="30" customHeight="1">
      <c r="C4" s="16" t="str">
        <f>IF(LOOK!$C$4=1,"MONTHLY","Y - T - D")</f>
        <v>MONTHLY</v>
      </c>
      <c r="E4" s="583" t="str">
        <f ca="1">IF(LOOK!C4=1,"",TITLES!I5&amp;"  through  ")&amp;OFFSET(TITLES!I4,LOOK!D4,0)</f>
        <v>July 2005</v>
      </c>
      <c r="F4" s="584"/>
      <c r="G4" s="584"/>
      <c r="H4" s="585"/>
      <c r="J4" s="565" t="str">
        <f ca="1">" NUMERATOR - "&amp;OFFSET(TITLES!$E$4,LOOK!$B$4,0)</f>
        <v> NUMERATOR - Unduplicated TANF cases that close due to earned income OR cases that closed TANF (excluding applicants and transitional clients) that have an unsubsidized job open in OSST during the report period.</v>
      </c>
      <c r="K4" s="566"/>
      <c r="L4" s="566"/>
      <c r="M4" s="566"/>
      <c r="N4" s="566"/>
      <c r="O4" s="566"/>
      <c r="P4" s="566"/>
      <c r="Q4" s="566"/>
      <c r="R4" s="566"/>
      <c r="S4" s="566"/>
      <c r="T4" s="566"/>
      <c r="U4" s="567"/>
    </row>
    <row r="5" spans="10:21" ht="6" customHeight="1">
      <c r="J5" s="568"/>
      <c r="K5" s="569"/>
      <c r="L5" s="569"/>
      <c r="M5" s="569"/>
      <c r="N5" s="569"/>
      <c r="O5" s="569"/>
      <c r="P5" s="569"/>
      <c r="Q5" s="569"/>
      <c r="R5" s="569"/>
      <c r="S5" s="569"/>
      <c r="T5" s="569"/>
      <c r="U5" s="570"/>
    </row>
    <row r="6" spans="2:21" ht="34.5" customHeight="1">
      <c r="B6" s="586" t="s">
        <v>295</v>
      </c>
      <c r="C6" s="587"/>
      <c r="D6" s="587"/>
      <c r="E6" s="588"/>
      <c r="F6" s="133">
        <v>1</v>
      </c>
      <c r="G6" s="80">
        <f>COUNTIF(LOOK!$R$5:$R$28,"&gt;0")</f>
        <v>0</v>
      </c>
      <c r="H6" s="81">
        <f>G6/24</f>
        <v>0</v>
      </c>
      <c r="J6" s="571"/>
      <c r="K6" s="572"/>
      <c r="L6" s="572"/>
      <c r="M6" s="572"/>
      <c r="N6" s="572"/>
      <c r="O6" s="572"/>
      <c r="P6" s="572"/>
      <c r="Q6" s="572"/>
      <c r="R6" s="572"/>
      <c r="S6" s="572"/>
      <c r="T6" s="572"/>
      <c r="U6" s="573"/>
    </row>
    <row r="7" ht="7.5" customHeight="1"/>
    <row r="8" spans="2:21" ht="33.75" customHeight="1">
      <c r="B8" s="562" t="s">
        <v>57</v>
      </c>
      <c r="C8" s="563"/>
      <c r="D8" s="563"/>
      <c r="E8" s="564"/>
      <c r="F8" s="231">
        <f>LOOK!J48</f>
        <v>0</v>
      </c>
      <c r="G8" s="21">
        <f>COUNTIF(LOOK!$Q$5:$Q$28,"&gt;0")</f>
        <v>0</v>
      </c>
      <c r="H8" s="28">
        <f>G8/24</f>
        <v>0</v>
      </c>
      <c r="J8" s="574" t="str">
        <f ca="1">" DENOMINATOR - "&amp;OFFSET(TITLES!$F$4,LOOK!$B$4,0)</f>
        <v> DENOMINATOR - The sum of Temporary Assistance to Needy Families (TANF) cases that were closed during the period.</v>
      </c>
      <c r="K8" s="552"/>
      <c r="L8" s="552"/>
      <c r="M8" s="552"/>
      <c r="N8" s="552"/>
      <c r="O8" s="552"/>
      <c r="P8" s="552"/>
      <c r="Q8" s="552"/>
      <c r="R8" s="552"/>
      <c r="S8" s="552"/>
      <c r="T8" s="552"/>
      <c r="U8" s="553"/>
    </row>
    <row r="9" spans="10:21" ht="7.5" customHeight="1">
      <c r="J9" s="554"/>
      <c r="K9" s="555"/>
      <c r="L9" s="555"/>
      <c r="M9" s="555"/>
      <c r="N9" s="555"/>
      <c r="O9" s="555"/>
      <c r="P9" s="555"/>
      <c r="Q9" s="555"/>
      <c r="R9" s="555"/>
      <c r="S9" s="555"/>
      <c r="T9" s="555"/>
      <c r="U9" s="575"/>
    </row>
    <row r="10" spans="2:21" ht="33.75" customHeight="1">
      <c r="B10" s="559" t="s">
        <v>296</v>
      </c>
      <c r="C10" s="560"/>
      <c r="D10" s="560"/>
      <c r="E10" s="561"/>
      <c r="G10" s="82">
        <f>COUNTIF(LOOK!$P$5:$P$28,"&gt;0")</f>
        <v>24</v>
      </c>
      <c r="H10" s="83">
        <f>G10/24</f>
        <v>1</v>
      </c>
      <c r="J10" s="576"/>
      <c r="K10" s="577"/>
      <c r="L10" s="577"/>
      <c r="M10" s="577"/>
      <c r="N10" s="577"/>
      <c r="O10" s="577"/>
      <c r="P10" s="577"/>
      <c r="Q10" s="577"/>
      <c r="R10" s="577"/>
      <c r="S10" s="577"/>
      <c r="T10" s="577"/>
      <c r="U10" s="578"/>
    </row>
    <row r="11" ht="7.5" customHeight="1"/>
    <row r="12" spans="2:8" ht="36.75" customHeight="1">
      <c r="B12" s="16" t="s">
        <v>45</v>
      </c>
      <c r="C12" s="33" t="str">
        <f>TITLES!C3</f>
        <v>DUE TO EARNINGS</v>
      </c>
      <c r="D12" s="32" t="str">
        <f>TITLES!D3</f>
        <v>CASES CLOSED</v>
      </c>
      <c r="E12" s="23" t="s">
        <v>50</v>
      </c>
      <c r="F12" s="23" t="s">
        <v>46</v>
      </c>
      <c r="G12" s="23" t="s">
        <v>171</v>
      </c>
      <c r="H12" s="23" t="s">
        <v>43</v>
      </c>
    </row>
    <row r="13" spans="2:8" ht="15" customHeight="1">
      <c r="B13" s="60">
        <v>1</v>
      </c>
      <c r="C13" s="294" t="str">
        <f>IF([0]!NT=1,TEXT(LOOK!B5,"###,###   "),IF([0]!NT=2,TEXT(LOOK!B5,"$ 0.00     "),IF([0]!NT=3,TEXT(LOOK!B5,"0.0         "),IF([0]!NT=4,TEXT(LOOK!B5,"0 %"),IF([0]!NT=5,TEXT(LOOK!B5,"0.0 %"),TEXT(LOOK!B5,"0.00 %"))))))</f>
        <v>42   </v>
      </c>
      <c r="D13" s="294" t="str">
        <f>IF([0]!NT=1,TEXT(LOOK!C5,"###,###   "),IF([0]!NT=2,TEXT(LOOK!C5,"$ 0.00     "),IF([0]!NT=3,TEXT(LOOK!C5,"0.0         "),IF([0]!NT=4,TEXT(LOOK!C5,"0 %"),IF([0]!NT=5,TEXT(LOOK!C5,"0.0 %"),TEXT(LOOK!C5,"0.00 %"))))))</f>
        <v>109   </v>
      </c>
      <c r="E13" s="66" t="str">
        <f>IF(ISERR(LOOK!O5),0,IF([0]!RT=1,TEXT(LOOK!O5,"###,###   "),IF([0]!RT=2,TEXT(LOOK!O5,"$ 0.00     "),IF([0]!RT=3,TEXT(LOOK!O5,"0.0   "),IF([0]!RT=4,TEXT(LOOK!O5,"0 %   "),IF([0]!RT=5,TEXT(LOOK!O5,"0.0 % "),TEXT(LOOK!O5,"0.00 %  ")))))))</f>
        <v>38.5 % </v>
      </c>
      <c r="F13" s="67" t="str">
        <f>IF([0]!ST=1,TEXT(LOOK!D5,"###,###   "),IF([0]!ST=2,TEXT(LOOK!D5,"$ 0.00     "),IF([0]!ST=3,TEXT(LOOK!D5,"0.0   "),IF([0]!ST=4,TEXT(LOOK!D5,"0 %   "),IF([0]!ST=5,TEXT(LOOK!D5,"0.0 % "),TEXT(LOOK!D5,"0.00 %"))))))</f>
        <v>100.0 % </v>
      </c>
      <c r="G13" s="70">
        <f>IF(ISERR(LOOK!O5),0,IF(LOOK!$N5&gt;=LOOK!$N$3,"+ "&amp;LOOK!$N$3&amp;"00%",LOOK!$N5))</f>
        <v>0.385</v>
      </c>
      <c r="H13" s="65">
        <f>IF(ISERR(LOOK!O5),1,IF(LOOK!$N$2="S",RANK(LOOK!N5,LOOK!N$5:N$28,IF(LOOK!$A$4=3,-1,0)),RANK(LOOK!O5,LOOK!O$5:O$28,IF(LOOK!$A$4=3,-1,0))))</f>
        <v>8</v>
      </c>
    </row>
    <row r="14" spans="2:8" ht="15" customHeight="1">
      <c r="B14" s="60">
        <v>2</v>
      </c>
      <c r="C14" s="294" t="str">
        <f>IF([0]!NT=1,TEXT(LOOK!B6,"###,###   "),IF([0]!NT=2,TEXT(LOOK!B6,"$ 0.00     "),IF([0]!NT=3,TEXT(LOOK!B6,"0.0         "),IF([0]!NT=4,TEXT(LOOK!B6,"0 %"),IF([0]!NT=5,TEXT(LOOK!B6,"0.0 %"),TEXT(LOOK!B6,"0.00 %"))))))</f>
        <v>9   </v>
      </c>
      <c r="D14" s="294" t="str">
        <f>IF([0]!NT=1,TEXT(LOOK!C6,"###,###   "),IF([0]!NT=2,TEXT(LOOK!C6,"$ 0.00     "),IF([0]!NT=3,TEXT(LOOK!C6,"0.0         "),IF([0]!NT=4,TEXT(LOOK!C6,"0 %"),IF([0]!NT=5,TEXT(LOOK!C6,"0.0 %"),TEXT(LOOK!C6,"0.00 %"))))))</f>
        <v>16   </v>
      </c>
      <c r="E14" s="66" t="str">
        <f>IF(ISERR(LOOK!O6),0,IF([0]!RT=1,TEXT(LOOK!O6,"###,###   "),IF([0]!RT=2,TEXT(LOOK!O6,"$ 0.00     "),IF([0]!RT=3,TEXT(LOOK!O6,"0.0   "),IF([0]!RT=4,TEXT(LOOK!O6,"0 %   "),IF([0]!RT=5,TEXT(LOOK!O6,"0.0 % "),TEXT(LOOK!O6,"0.00 %  ")))))))</f>
        <v>56.3 % </v>
      </c>
      <c r="F14" s="67" t="str">
        <f>IF([0]!ST=1,TEXT(LOOK!D6,"###,###   "),IF([0]!ST=2,TEXT(LOOK!D6,"$ 0.00     "),IF([0]!ST=3,TEXT(LOOK!D6,"0.0   "),IF([0]!ST=4,TEXT(LOOK!D6,"0 %   "),IF([0]!ST=5,TEXT(LOOK!D6,"0.0 % "),TEXT(LOOK!D6,"0.00 %"))))))</f>
        <v>100.0 % </v>
      </c>
      <c r="G14" s="70">
        <f>IF(ISERR(LOOK!O6),0,IF(LOOK!$N6&gt;=LOOK!$N$3,"+ "&amp;LOOK!$N$3&amp;"00%",LOOK!$N6))</f>
        <v>0.563</v>
      </c>
      <c r="H14" s="65">
        <f>IF(ISERR(LOOK!O6),1,IF(LOOK!$N$2="S",RANK(LOOK!N6,LOOK!N$5:N$28,IF(LOOK!$A$4=3,-1,0)),RANK(LOOK!O6,LOOK!O$5:O$28,IF(LOOK!$A$4=3,-1,0))))</f>
        <v>1</v>
      </c>
    </row>
    <row r="15" spans="2:8" ht="15" customHeight="1">
      <c r="B15" s="60">
        <v>3</v>
      </c>
      <c r="C15" s="295" t="str">
        <f>IF([0]!NT=1,TEXT(LOOK!B7,"###,###   "),IF([0]!NT=2,TEXT(LOOK!B7,"$ 0.00     "),IF([0]!NT=3,TEXT(LOOK!B7,"0.0         "),IF([0]!NT=4,TEXT(LOOK!B7,"0 %"),IF([0]!NT=5,TEXT(LOOK!B7,"0.0 %"),TEXT(LOOK!B7,"0.00 %"))))))</f>
        <v>11   </v>
      </c>
      <c r="D15" s="294" t="str">
        <f>IF([0]!NT=1,TEXT(LOOK!C7,"###,###   "),IF([0]!NT=2,TEXT(LOOK!C7,"$ 0.00     "),IF([0]!NT=3,TEXT(LOOK!C7,"0.0         "),IF([0]!NT=4,TEXT(LOOK!C7,"0 %"),IF([0]!NT=5,TEXT(LOOK!C7,"0.0 %"),TEXT(LOOK!C7,"0.00 %"))))))</f>
        <v>31   </v>
      </c>
      <c r="E15" s="66" t="str">
        <f>IF(ISERR(LOOK!O7),0,IF([0]!RT=1,TEXT(LOOK!O7,"###,###   "),IF([0]!RT=2,TEXT(LOOK!O7,"$ 0.00     "),IF([0]!RT=3,TEXT(LOOK!O7,"0.0   "),IF([0]!RT=4,TEXT(LOOK!O7,"0 %   "),IF([0]!RT=5,TEXT(LOOK!O7,"0.0 % "),TEXT(LOOK!O7,"0.00 %  ")))))))</f>
        <v>35.5 % </v>
      </c>
      <c r="F15" s="67" t="str">
        <f>IF([0]!ST=1,TEXT(LOOK!D7,"###,###   "),IF([0]!ST=2,TEXT(LOOK!D7,"$ 0.00     "),IF([0]!ST=3,TEXT(LOOK!D7,"0.0   "),IF([0]!ST=4,TEXT(LOOK!D7,"0 %   "),IF([0]!ST=5,TEXT(LOOK!D7,"0.0 % "),TEXT(LOOK!D7,"0.00 %"))))))</f>
        <v>100.0 % </v>
      </c>
      <c r="G15" s="70">
        <f>IF(ISERR(LOOK!O7),0,IF(LOOK!$N7&gt;=LOOK!$N$3,"+ "&amp;LOOK!$N$3&amp;"00%",LOOK!$N7))</f>
        <v>0.355</v>
      </c>
      <c r="H15" s="65">
        <f>IF(ISERR(LOOK!O7),1,IF(LOOK!$N$2="S",RANK(LOOK!N7,LOOK!N$5:N$28,IF(LOOK!$A$4=3,-1,0)),RANK(LOOK!O7,LOOK!O$5:O$28,IF(LOOK!$A$4=3,-1,0))))</f>
        <v>11</v>
      </c>
    </row>
    <row r="16" spans="2:8" ht="15" customHeight="1">
      <c r="B16" s="60">
        <v>4</v>
      </c>
      <c r="C16" s="294" t="str">
        <f>IF([0]!NT=1,TEXT(LOOK!B8,"###,###   "),IF([0]!NT=2,TEXT(LOOK!B8,"$ 0.00     "),IF([0]!NT=3,TEXT(LOOK!B8,"0.0         "),IF([0]!NT=4,TEXT(LOOK!B8,"0 %"),IF([0]!NT=5,TEXT(LOOK!B8,"0.0 %"),TEXT(LOOK!B8,"0.00 %"))))))</f>
        <v>32   </v>
      </c>
      <c r="D16" s="294" t="str">
        <f>IF([0]!NT=1,TEXT(LOOK!C8,"###,###   "),IF([0]!NT=2,TEXT(LOOK!C8,"$ 0.00     "),IF([0]!NT=3,TEXT(LOOK!C8,"0.0         "),IF([0]!NT=4,TEXT(LOOK!C8,"0 %"),IF([0]!NT=5,TEXT(LOOK!C8,"0.0 %"),TEXT(LOOK!C8,"0.00 %"))))))</f>
        <v>91   </v>
      </c>
      <c r="E16" s="66" t="str">
        <f>IF(ISERR(LOOK!O8),0,IF([0]!RT=1,TEXT(LOOK!O8,"###,###   "),IF([0]!RT=2,TEXT(LOOK!O8,"$ 0.00     "),IF([0]!RT=3,TEXT(LOOK!O8,"0.0   "),IF([0]!RT=4,TEXT(LOOK!O8,"0 %   "),IF([0]!RT=5,TEXT(LOOK!O8,"0.0 % "),TEXT(LOOK!O8,"0.00 %  ")))))))</f>
        <v>35.2 % </v>
      </c>
      <c r="F16" s="67" t="str">
        <f>IF([0]!ST=1,TEXT(LOOK!D8,"###,###   "),IF([0]!ST=2,TEXT(LOOK!D8,"$ 0.00     "),IF([0]!ST=3,TEXT(LOOK!D8,"0.0   "),IF([0]!ST=4,TEXT(LOOK!D8,"0 %   "),IF([0]!ST=5,TEXT(LOOK!D8,"0.0 % "),TEXT(LOOK!D8,"0.00 %"))))))</f>
        <v>100.0 % </v>
      </c>
      <c r="G16" s="70">
        <f>IF(ISERR(LOOK!O8),0,IF(LOOK!$N8&gt;=LOOK!$N$3,"+ "&amp;LOOK!$N$3&amp;"00%",LOOK!$N8))</f>
        <v>0.352</v>
      </c>
      <c r="H16" s="65">
        <f>IF(ISERR(LOOK!O8),1,IF(LOOK!$N$2="S",RANK(LOOK!N8,LOOK!N$5:N$28,IF(LOOK!$A$4=3,-1,0)),RANK(LOOK!O8,LOOK!O$5:O$28,IF(LOOK!$A$4=3,-1,0))))</f>
        <v>13</v>
      </c>
    </row>
    <row r="17" spans="2:8" ht="15" customHeight="1">
      <c r="B17" s="60">
        <v>5</v>
      </c>
      <c r="C17" s="294" t="str">
        <f>IF([0]!NT=1,TEXT(LOOK!B9,"###,###   "),IF([0]!NT=2,TEXT(LOOK!B9,"$ 0.00     "),IF([0]!NT=3,TEXT(LOOK!B9,"0.0         "),IF([0]!NT=4,TEXT(LOOK!B9,"0 %"),IF([0]!NT=5,TEXT(LOOK!B9,"0.0 %"),TEXT(LOOK!B9,"0.00 %"))))))</f>
        <v>65   </v>
      </c>
      <c r="D17" s="294" t="str">
        <f>IF([0]!NT=1,TEXT(LOOK!C9,"###,###   "),IF([0]!NT=2,TEXT(LOOK!C9,"$ 0.00     "),IF([0]!NT=3,TEXT(LOOK!C9,"0.0         "),IF([0]!NT=4,TEXT(LOOK!C9,"0 %"),IF([0]!NT=5,TEXT(LOOK!C9,"0.0 %"),TEXT(LOOK!C9,"0.00 %"))))))</f>
        <v>159   </v>
      </c>
      <c r="E17" s="66" t="str">
        <f>IF(ISERR(LOOK!O9),0,IF([0]!RT=1,TEXT(LOOK!O9,"###,###   "),IF([0]!RT=2,TEXT(LOOK!O9,"$ 0.00     "),IF([0]!RT=3,TEXT(LOOK!O9,"0.0   "),IF([0]!RT=4,TEXT(LOOK!O9,"0 %   "),IF([0]!RT=5,TEXT(LOOK!O9,"0.0 % "),TEXT(LOOK!O9,"0.00 %  ")))))))</f>
        <v>40.9 % </v>
      </c>
      <c r="F17" s="67" t="str">
        <f>IF([0]!ST=1,TEXT(LOOK!D9,"###,###   "),IF([0]!ST=2,TEXT(LOOK!D9,"$ 0.00     "),IF([0]!ST=3,TEXT(LOOK!D9,"0.0   "),IF([0]!ST=4,TEXT(LOOK!D9,"0 %   "),IF([0]!ST=5,TEXT(LOOK!D9,"0.0 % "),TEXT(LOOK!D9,"0.00 %"))))))</f>
        <v>100.0 % </v>
      </c>
      <c r="G17" s="70">
        <f>IF(ISERR(LOOK!O9),0,IF(LOOK!$N9&gt;=LOOK!$N$3,"+ "&amp;LOOK!$N$3&amp;"00%",LOOK!$N9))</f>
        <v>0.409</v>
      </c>
      <c r="H17" s="65">
        <f>IF(ISERR(LOOK!O9),1,IF(LOOK!$N$2="S",RANK(LOOK!N9,LOOK!N$5:N$28,IF(LOOK!$A$4=3,-1,0)),RANK(LOOK!O9,LOOK!O$5:O$28,IF(LOOK!$A$4=3,-1,0))))</f>
        <v>6</v>
      </c>
    </row>
    <row r="18" spans="2:8" ht="15" customHeight="1">
      <c r="B18" s="60">
        <v>6</v>
      </c>
      <c r="C18" s="294" t="str">
        <f>IF([0]!NT=1,TEXT(LOOK!B10,"###,###   "),IF([0]!NT=2,TEXT(LOOK!B10,"$ 0.00     "),IF([0]!NT=3,TEXT(LOOK!B10,"0.0         "),IF([0]!NT=4,TEXT(LOOK!B10,"0 %"),IF([0]!NT=5,TEXT(LOOK!B10,"0.0 %"),TEXT(LOOK!B10,"0.00 %"))))))</f>
        <v>24   </v>
      </c>
      <c r="D18" s="294" t="str">
        <f>IF([0]!NT=1,TEXT(LOOK!C10,"###,###   "),IF([0]!NT=2,TEXT(LOOK!C10,"$ 0.00     "),IF([0]!NT=3,TEXT(LOOK!C10,"0.0         "),IF([0]!NT=4,TEXT(LOOK!C10,"0 %"),IF([0]!NT=5,TEXT(LOOK!C10,"0.0 %"),TEXT(LOOK!C10,"0.00 %"))))))</f>
        <v>69   </v>
      </c>
      <c r="E18" s="66" t="str">
        <f>IF(ISERR(LOOK!O10),0,IF([0]!RT=1,TEXT(LOOK!O10,"###,###   "),IF([0]!RT=2,TEXT(LOOK!O10,"$ 0.00     "),IF([0]!RT=3,TEXT(LOOK!O10,"0.0   "),IF([0]!RT=4,TEXT(LOOK!O10,"0 %   "),IF([0]!RT=5,TEXT(LOOK!O10,"0.0 % "),TEXT(LOOK!O10,"0.00 %  ")))))))</f>
        <v>34.8 % </v>
      </c>
      <c r="F18" s="67" t="str">
        <f>IF([0]!ST=1,TEXT(LOOK!D10,"###,###   "),IF([0]!ST=2,TEXT(LOOK!D10,"$ 0.00     "),IF([0]!ST=3,TEXT(LOOK!D10,"0.0   "),IF([0]!ST=4,TEXT(LOOK!D10,"0 %   "),IF([0]!ST=5,TEXT(LOOK!D10,"0.0 % "),TEXT(LOOK!D10,"0.00 %"))))))</f>
        <v>100.0 % </v>
      </c>
      <c r="G18" s="70">
        <f>IF(ISERR(LOOK!O10),0,IF(LOOK!$N10&gt;=LOOK!$N$3,"+ "&amp;LOOK!$N$3&amp;"00%",LOOK!$N10))</f>
        <v>0.348</v>
      </c>
      <c r="H18" s="65">
        <f>IF(ISERR(LOOK!O10),1,IF(LOOK!$N$2="S",RANK(LOOK!N10,LOOK!N$5:N$28,IF(LOOK!$A$4=3,-1,0)),RANK(LOOK!O10,LOOK!O$5:O$28,IF(LOOK!$A$4=3,-1,0))))</f>
        <v>14</v>
      </c>
    </row>
    <row r="19" spans="2:8" ht="15" customHeight="1">
      <c r="B19" s="60">
        <v>7</v>
      </c>
      <c r="C19" s="294" t="str">
        <f>IF([0]!NT=1,TEXT(LOOK!B11,"###,###   "),IF([0]!NT=2,TEXT(LOOK!B11,"$ 0.00     "),IF([0]!NT=3,TEXT(LOOK!B11,"0.0         "),IF([0]!NT=4,TEXT(LOOK!B11,"0 %"),IF([0]!NT=5,TEXT(LOOK!B11,"0.0 %"),TEXT(LOOK!B11,"0.00 %"))))))</f>
        <v>10   </v>
      </c>
      <c r="D19" s="294" t="str">
        <f>IF([0]!NT=1,TEXT(LOOK!C11,"###,###   "),IF([0]!NT=2,TEXT(LOOK!C11,"$ 0.00     "),IF([0]!NT=3,TEXT(LOOK!C11,"0.0         "),IF([0]!NT=4,TEXT(LOOK!C11,"0 %"),IF([0]!NT=5,TEXT(LOOK!C11,"0.0 %"),TEXT(LOOK!C11,"0.00 %"))))))</f>
        <v>43   </v>
      </c>
      <c r="E19" s="66" t="str">
        <f>IF(ISERR(LOOK!O11),0,IF([0]!RT=1,TEXT(LOOK!O11,"###,###   "),IF([0]!RT=2,TEXT(LOOK!O11,"$ 0.00     "),IF([0]!RT=3,TEXT(LOOK!O11,"0.0   "),IF([0]!RT=4,TEXT(LOOK!O11,"0 %   "),IF([0]!RT=5,TEXT(LOOK!O11,"0.0 % "),TEXT(LOOK!O11,"0.00 %  ")))))))</f>
        <v>23.3 % </v>
      </c>
      <c r="F19" s="67" t="str">
        <f>IF([0]!ST=1,TEXT(LOOK!D11,"###,###   "),IF([0]!ST=2,TEXT(LOOK!D11,"$ 0.00     "),IF([0]!ST=3,TEXT(LOOK!D11,"0.0   "),IF([0]!ST=4,TEXT(LOOK!D11,"0 %   "),IF([0]!ST=5,TEXT(LOOK!D11,"0.0 % "),TEXT(LOOK!D11,"0.00 %"))))))</f>
        <v>100.0 % </v>
      </c>
      <c r="G19" s="70">
        <f>IF(ISERR(LOOK!O11),0,IF(LOOK!$N11&gt;=LOOK!$N$3,"+ "&amp;LOOK!$N$3&amp;"00%",LOOK!$N11))</f>
        <v>0.233</v>
      </c>
      <c r="H19" s="65">
        <f>IF(ISERR(LOOK!O11),1,IF(LOOK!$N$2="S",RANK(LOOK!N11,LOOK!N$5:N$28,IF(LOOK!$A$4=3,-1,0)),RANK(LOOK!O11,LOOK!O$5:O$28,IF(LOOK!$A$4=3,-1,0))))</f>
        <v>24</v>
      </c>
    </row>
    <row r="20" spans="2:8" ht="15" customHeight="1">
      <c r="B20" s="60">
        <v>8</v>
      </c>
      <c r="C20" s="294" t="str">
        <f>IF([0]!NT=1,TEXT(LOOK!B12,"###,###   "),IF([0]!NT=2,TEXT(LOOK!B12,"$ 0.00     "),IF([0]!NT=3,TEXT(LOOK!B12,"0.0         "),IF([0]!NT=4,TEXT(LOOK!B12,"0 %"),IF([0]!NT=5,TEXT(LOOK!B12,"0.0 %"),TEXT(LOOK!B12,"0.00 %"))))))</f>
        <v>74   </v>
      </c>
      <c r="D20" s="294" t="str">
        <f>IF([0]!NT=1,TEXT(LOOK!C12,"###,###   "),IF([0]!NT=2,TEXT(LOOK!C12,"$ 0.00     "),IF([0]!NT=3,TEXT(LOOK!C12,"0.0         "),IF([0]!NT=4,TEXT(LOOK!C12,"0 %"),IF([0]!NT=5,TEXT(LOOK!C12,"0.0 %"),TEXT(LOOK!C12,"0.00 %"))))))</f>
        <v>249   </v>
      </c>
      <c r="E20" s="66" t="str">
        <f>IF(ISERR(LOOK!O12),0,IF([0]!RT=1,TEXT(LOOK!O12,"###,###   "),IF([0]!RT=2,TEXT(LOOK!O12,"$ 0.00     "),IF([0]!RT=3,TEXT(LOOK!O12,"0.0   "),IF([0]!RT=4,TEXT(LOOK!O12,"0 %   "),IF([0]!RT=5,TEXT(LOOK!O12,"0.0 % "),TEXT(LOOK!O12,"0.00 %  ")))))))</f>
        <v>29.7 % </v>
      </c>
      <c r="F20" s="67" t="str">
        <f>IF([0]!ST=1,TEXT(LOOK!D12,"###,###   "),IF([0]!ST=2,TEXT(LOOK!D12,"$ 0.00     "),IF([0]!ST=3,TEXT(LOOK!D12,"0.0   "),IF([0]!ST=4,TEXT(LOOK!D12,"0 %   "),IF([0]!ST=5,TEXT(LOOK!D12,"0.0 % "),TEXT(LOOK!D12,"0.00 %"))))))</f>
        <v>100.0 % </v>
      </c>
      <c r="G20" s="70">
        <f>IF(ISERR(LOOK!O12),0,IF(LOOK!$N12&gt;=LOOK!$N$3,"+ "&amp;LOOK!$N$3&amp;"00%",LOOK!$N12))</f>
        <v>0.297</v>
      </c>
      <c r="H20" s="65">
        <f>IF(ISERR(LOOK!O12),1,IF(LOOK!$N$2="S",RANK(LOOK!N12,LOOK!N$5:N$28,IF(LOOK!$A$4=3,-1,0)),RANK(LOOK!O12,LOOK!O$5:O$28,IF(LOOK!$A$4=3,-1,0))))</f>
        <v>22</v>
      </c>
    </row>
    <row r="21" spans="2:27" ht="15" customHeight="1">
      <c r="B21" s="60">
        <v>9</v>
      </c>
      <c r="C21" s="294" t="str">
        <f>IF([0]!NT=1,TEXT(LOOK!B13,"###,###   "),IF([0]!NT=2,TEXT(LOOK!B13,"$ 0.00     "),IF([0]!NT=3,TEXT(LOOK!B13,"0.0         "),IF([0]!NT=4,TEXT(LOOK!B13,"0 %"),IF([0]!NT=5,TEXT(LOOK!B13,"0.0 %"),TEXT(LOOK!B13,"0.00 %"))))))</f>
        <v>32   </v>
      </c>
      <c r="D21" s="294" t="str">
        <f>IF([0]!NT=1,TEXT(LOOK!C13,"###,###   "),IF([0]!NT=2,TEXT(LOOK!C13,"$ 0.00     "),IF([0]!NT=3,TEXT(LOOK!C13,"0.0         "),IF([0]!NT=4,TEXT(LOOK!C13,"0 %"),IF([0]!NT=5,TEXT(LOOK!C13,"0.0 %"),TEXT(LOOK!C13,"0.00 %"))))))</f>
        <v>76   </v>
      </c>
      <c r="E21" s="66" t="str">
        <f>IF(ISERR(LOOK!O13),0,IF([0]!RT=1,TEXT(LOOK!O13,"###,###   "),IF([0]!RT=2,TEXT(LOOK!O13,"$ 0.00     "),IF([0]!RT=3,TEXT(LOOK!O13,"0.0   "),IF([0]!RT=4,TEXT(LOOK!O13,"0 %   "),IF([0]!RT=5,TEXT(LOOK!O13,"0.0 % "),TEXT(LOOK!O13,"0.00 %  ")))))))</f>
        <v>42.1 % </v>
      </c>
      <c r="F21" s="67" t="str">
        <f>IF([0]!ST=1,TEXT(LOOK!D13,"###,###   "),IF([0]!ST=2,TEXT(LOOK!D13,"$ 0.00     "),IF([0]!ST=3,TEXT(LOOK!D13,"0.0   "),IF([0]!ST=4,TEXT(LOOK!D13,"0 %   "),IF([0]!ST=5,TEXT(LOOK!D13,"0.0 % "),TEXT(LOOK!D13,"0.00 %"))))))</f>
        <v>100.0 % </v>
      </c>
      <c r="G21" s="70">
        <f>IF(ISERR(LOOK!O13),0,IF(LOOK!$N13&gt;=LOOK!$N$3,"+ "&amp;LOOK!$N$3&amp;"00%",LOOK!$N13))</f>
        <v>0.421</v>
      </c>
      <c r="H21" s="65">
        <f>IF(ISERR(LOOK!O13),1,IF(LOOK!$N$2="S",RANK(LOOK!N13,LOOK!N$5:N$28,IF(LOOK!$A$4=3,-1,0)),RANK(LOOK!O13,LOOK!O$5:O$28,IF(LOOK!$A$4=3,-1,0))))</f>
        <v>4</v>
      </c>
      <c r="AA21" s="49"/>
    </row>
    <row r="22" spans="2:8" ht="15" customHeight="1">
      <c r="B22" s="60">
        <v>10</v>
      </c>
      <c r="C22" s="294" t="str">
        <f>IF([0]!NT=1,TEXT(LOOK!B14,"###,###   "),IF([0]!NT=2,TEXT(LOOK!B14,"$ 0.00     "),IF([0]!NT=3,TEXT(LOOK!B14,"0.0         "),IF([0]!NT=4,TEXT(LOOK!B14,"0 %"),IF([0]!NT=5,TEXT(LOOK!B14,"0.0 %"),TEXT(LOOK!B14,"0.00 %"))))))</f>
        <v>25   </v>
      </c>
      <c r="D22" s="294" t="str">
        <f>IF([0]!NT=1,TEXT(LOOK!C14,"###,###   "),IF([0]!NT=2,TEXT(LOOK!C14,"$ 0.00     "),IF([0]!NT=3,TEXT(LOOK!C14,"0.0         "),IF([0]!NT=4,TEXT(LOOK!C14,"0 %"),IF([0]!NT=5,TEXT(LOOK!C14,"0.0 %"),TEXT(LOOK!C14,"0.00 %"))))))</f>
        <v>96   </v>
      </c>
      <c r="E22" s="66" t="str">
        <f>IF(ISERR(LOOK!O14),0,IF([0]!RT=1,TEXT(LOOK!O14,"###,###   "),IF([0]!RT=2,TEXT(LOOK!O14,"$ 0.00     "),IF([0]!RT=3,TEXT(LOOK!O14,"0.0   "),IF([0]!RT=4,TEXT(LOOK!O14,"0 %   "),IF([0]!RT=5,TEXT(LOOK!O14,"0.0 % "),TEXT(LOOK!O14,"0.00 %  ")))))))</f>
        <v>26.0 % </v>
      </c>
      <c r="F22" s="67" t="str">
        <f>IF([0]!ST=1,TEXT(LOOK!D14,"###,###   "),IF([0]!ST=2,TEXT(LOOK!D14,"$ 0.00     "),IF([0]!ST=3,TEXT(LOOK!D14,"0.0   "),IF([0]!ST=4,TEXT(LOOK!D14,"0 %   "),IF([0]!ST=5,TEXT(LOOK!D14,"0.0 % "),TEXT(LOOK!D14,"0.00 %"))))))</f>
        <v>100.0 % </v>
      </c>
      <c r="G22" s="70">
        <f>IF(ISERR(LOOK!O14),0,IF(LOOK!$N14&gt;=LOOK!$N$3,"+ "&amp;LOOK!$N$3&amp;"00%",LOOK!$N14))</f>
        <v>0.26</v>
      </c>
      <c r="H22" s="65">
        <f>IF(ISERR(LOOK!O14),1,IF(LOOK!$N$2="S",RANK(LOOK!N14,LOOK!N$5:N$28,IF(LOOK!$A$4=3,-1,0)),RANK(LOOK!O14,LOOK!O$5:O$28,IF(LOOK!$A$4=3,-1,0))))</f>
        <v>23</v>
      </c>
    </row>
    <row r="23" spans="2:8" ht="15" customHeight="1">
      <c r="B23" s="60">
        <v>11</v>
      </c>
      <c r="C23" s="294" t="str">
        <f>IF([0]!NT=1,TEXT(LOOK!B15,"###,###   "),IF([0]!NT=2,TEXT(LOOK!B15,"$ 0.00     "),IF([0]!NT=3,TEXT(LOOK!B15,"0.0         "),IF([0]!NT=4,TEXT(LOOK!B15,"0 %"),IF([0]!NT=5,TEXT(LOOK!B15,"0.0 %"),TEXT(LOOK!B15,"0.00 %"))))))</f>
        <v>49   </v>
      </c>
      <c r="D23" s="294" t="str">
        <f>IF([0]!NT=1,TEXT(LOOK!C15,"###,###   "),IF([0]!NT=2,TEXT(LOOK!C15,"$ 0.00     "),IF([0]!NT=3,TEXT(LOOK!C15,"0.0         "),IF([0]!NT=4,TEXT(LOOK!C15,"0 %"),IF([0]!NT=5,TEXT(LOOK!C15,"0.0 %"),TEXT(LOOK!C15,"0.00 %"))))))</f>
        <v>129   </v>
      </c>
      <c r="E23" s="66" t="str">
        <f>IF(ISERR(LOOK!O15),0,IF([0]!RT=1,TEXT(LOOK!O15,"###,###   "),IF([0]!RT=2,TEXT(LOOK!O15,"$ 0.00     "),IF([0]!RT=3,TEXT(LOOK!O15,"0.0   "),IF([0]!RT=4,TEXT(LOOK!O15,"0 %   "),IF([0]!RT=5,TEXT(LOOK!O15,"0.0 % "),TEXT(LOOK!O15,"0.00 %  ")))))))</f>
        <v>38.0 % </v>
      </c>
      <c r="F23" s="67" t="str">
        <f>IF([0]!ST=1,TEXT(LOOK!D15,"###,###   "),IF([0]!ST=2,TEXT(LOOK!D15,"$ 0.00     "),IF([0]!ST=3,TEXT(LOOK!D15,"0.0   "),IF([0]!ST=4,TEXT(LOOK!D15,"0 %   "),IF([0]!ST=5,TEXT(LOOK!D15,"0.0 % "),TEXT(LOOK!D15,"0.00 %"))))))</f>
        <v>100.0 % </v>
      </c>
      <c r="G23" s="70">
        <f>IF(ISERR(LOOK!O15),0,IF(LOOK!$N15&gt;=LOOK!$N$3,"+ "&amp;LOOK!$N$3&amp;"00%",LOOK!$N15))</f>
        <v>0.38</v>
      </c>
      <c r="H23" s="65">
        <f>IF(ISERR(LOOK!O15),1,IF(LOOK!$N$2="S",RANK(LOOK!N15,LOOK!N$5:N$28,IF(LOOK!$A$4=3,-1,0)),RANK(LOOK!O15,LOOK!O$5:O$28,IF(LOOK!$A$4=3,-1,0))))</f>
        <v>9</v>
      </c>
    </row>
    <row r="24" spans="2:8" ht="15" customHeight="1">
      <c r="B24" s="60">
        <v>12</v>
      </c>
      <c r="C24" s="294" t="str">
        <f>IF([0]!NT=1,TEXT(LOOK!B16,"###,###   "),IF([0]!NT=2,TEXT(LOOK!B16,"$ 0.00     "),IF([0]!NT=3,TEXT(LOOK!B16,"0.0         "),IF([0]!NT=4,TEXT(LOOK!B16,"0 %"),IF([0]!NT=5,TEXT(LOOK!B16,"0.0 %"),TEXT(LOOK!B16,"0.00 %"))))))</f>
        <v>267   </v>
      </c>
      <c r="D24" s="294" t="str">
        <f>IF([0]!NT=1,TEXT(LOOK!C16,"###,###   "),IF([0]!NT=2,TEXT(LOOK!C16,"$ 0.00     "),IF([0]!NT=3,TEXT(LOOK!C16,"0.0         "),IF([0]!NT=4,TEXT(LOOK!C16,"0 %"),IF([0]!NT=5,TEXT(LOOK!C16,"0.0 %"),TEXT(LOOK!C16,"0.00 %"))))))</f>
        <v>640   </v>
      </c>
      <c r="E24" s="66" t="str">
        <f>IF(ISERR(LOOK!O16),0,IF([0]!RT=1,TEXT(LOOK!O16,"###,###   "),IF([0]!RT=2,TEXT(LOOK!O16,"$ 0.00     "),IF([0]!RT=3,TEXT(LOOK!O16,"0.0   "),IF([0]!RT=4,TEXT(LOOK!O16,"0 %   "),IF([0]!RT=5,TEXT(LOOK!O16,"0.0 % "),TEXT(LOOK!O16,"0.00 %  ")))))))</f>
        <v>41.7 % </v>
      </c>
      <c r="F24" s="67" t="str">
        <f>IF([0]!ST=1,TEXT(LOOK!D16,"###,###   "),IF([0]!ST=2,TEXT(LOOK!D16,"$ 0.00     "),IF([0]!ST=3,TEXT(LOOK!D16,"0.0   "),IF([0]!ST=4,TEXT(LOOK!D16,"0 %   "),IF([0]!ST=5,TEXT(LOOK!D16,"0.0 % "),TEXT(LOOK!D16,"0.00 %"))))))</f>
        <v>100.0 % </v>
      </c>
      <c r="G24" s="70">
        <f>IF(ISERR(LOOK!O16),0,IF(LOOK!$N16&gt;=LOOK!$N$3,"+ "&amp;LOOK!$N$3&amp;"00%",LOOK!$N16))</f>
        <v>0.417</v>
      </c>
      <c r="H24" s="65">
        <f>IF(ISERR(LOOK!O16),1,IF(LOOK!$N$2="S",RANK(LOOK!N16,LOOK!N$5:N$28,IF(LOOK!$A$4=3,-1,0)),RANK(LOOK!O16,LOOK!O$5:O$28,IF(LOOK!$A$4=3,-1,0))))</f>
        <v>5</v>
      </c>
    </row>
    <row r="25" spans="2:8" ht="15" customHeight="1">
      <c r="B25" s="60">
        <v>13</v>
      </c>
      <c r="C25" s="294" t="str">
        <f>IF([0]!NT=1,TEXT(LOOK!B17,"###,###   "),IF([0]!NT=2,TEXT(LOOK!B17,"$ 0.00     "),IF([0]!NT=3,TEXT(LOOK!B17,"0.0         "),IF([0]!NT=4,TEXT(LOOK!B17,"0 %"),IF([0]!NT=5,TEXT(LOOK!B17,"0.0 %"),TEXT(LOOK!B17,"0.00 %"))))))</f>
        <v>31   </v>
      </c>
      <c r="D25" s="294" t="str">
        <f>IF([0]!NT=1,TEXT(LOOK!C17,"###,###   "),IF([0]!NT=2,TEXT(LOOK!C17,"$ 0.00     "),IF([0]!NT=3,TEXT(LOOK!C17,"0.0         "),IF([0]!NT=4,TEXT(LOOK!C17,"0 %"),IF([0]!NT=5,TEXT(LOOK!C17,"0.0 %"),TEXT(LOOK!C17,"0.00 %"))))))</f>
        <v>73   </v>
      </c>
      <c r="E25" s="66" t="str">
        <f>IF(ISERR(LOOK!O17),0,IF([0]!RT=1,TEXT(LOOK!O17,"###,###   "),IF([0]!RT=2,TEXT(LOOK!O17,"$ 0.00     "),IF([0]!RT=3,TEXT(LOOK!O17,"0.0   "),IF([0]!RT=4,TEXT(LOOK!O17,"0 %   "),IF([0]!RT=5,TEXT(LOOK!O17,"0.0 % "),TEXT(LOOK!O17,"0.00 %  ")))))))</f>
        <v>42.5 % </v>
      </c>
      <c r="F25" s="67" t="str">
        <f>IF([0]!ST=1,TEXT(LOOK!D17,"###,###   "),IF([0]!ST=2,TEXT(LOOK!D17,"$ 0.00     "),IF([0]!ST=3,TEXT(LOOK!D17,"0.0   "),IF([0]!ST=4,TEXT(LOOK!D17,"0 %   "),IF([0]!ST=5,TEXT(LOOK!D17,"0.0 % "),TEXT(LOOK!D17,"0.00 %"))))))</f>
        <v>100.0 % </v>
      </c>
      <c r="G25" s="70">
        <f>IF(ISERR(LOOK!O17),0,IF(LOOK!$N17&gt;=LOOK!$N$3,"+ "&amp;LOOK!$N$3&amp;"00%",LOOK!$N17))</f>
        <v>0.425</v>
      </c>
      <c r="H25" s="65">
        <f>IF(ISERR(LOOK!O17),1,IF(LOOK!$N$2="S",RANK(LOOK!N17,LOOK!N$5:N$28,IF(LOOK!$A$4=3,-1,0)),RANK(LOOK!O17,LOOK!O$5:O$28,IF(LOOK!$A$4=3,-1,0))))</f>
        <v>3</v>
      </c>
    </row>
    <row r="26" spans="2:8" ht="15" customHeight="1">
      <c r="B26" s="60">
        <v>14</v>
      </c>
      <c r="C26" s="294" t="str">
        <f>IF([0]!NT=1,TEXT(LOOK!B18,"###,###   "),IF([0]!NT=2,TEXT(LOOK!B18,"$ 0.00     "),IF([0]!NT=3,TEXT(LOOK!B18,"0.0         "),IF([0]!NT=4,TEXT(LOOK!B18,"0 %"),IF([0]!NT=5,TEXT(LOOK!B18,"0.0 %"),TEXT(LOOK!B18,"0.00 %"))))))</f>
        <v>76   </v>
      </c>
      <c r="D26" s="294" t="str">
        <f>IF([0]!NT=1,TEXT(LOOK!C18,"###,###   "),IF([0]!NT=2,TEXT(LOOK!C18,"$ 0.00     "),IF([0]!NT=3,TEXT(LOOK!C18,"0.0         "),IF([0]!NT=4,TEXT(LOOK!C18,"0 %"),IF([0]!NT=5,TEXT(LOOK!C18,"0.0 %"),TEXT(LOOK!C18,"0.00 %"))))))</f>
        <v>224   </v>
      </c>
      <c r="E26" s="66" t="str">
        <f>IF(ISERR(LOOK!O18),0,IF([0]!RT=1,TEXT(LOOK!O18,"###,###   "),IF([0]!RT=2,TEXT(LOOK!O18,"$ 0.00     "),IF([0]!RT=3,TEXT(LOOK!O18,"0.0   "),IF([0]!RT=4,TEXT(LOOK!O18,"0 %   "),IF([0]!RT=5,TEXT(LOOK!O18,"0.0 % "),TEXT(LOOK!O18,"0.00 %  ")))))))</f>
        <v>33.9 % </v>
      </c>
      <c r="F26" s="67" t="str">
        <f>IF([0]!ST=1,TEXT(LOOK!D18,"###,###   "),IF([0]!ST=2,TEXT(LOOK!D18,"$ 0.00     "),IF([0]!ST=3,TEXT(LOOK!D18,"0.0   "),IF([0]!ST=4,TEXT(LOOK!D18,"0 %   "),IF([0]!ST=5,TEXT(LOOK!D18,"0.0 % "),TEXT(LOOK!D18,"0.00 %"))))))</f>
        <v>100.0 % </v>
      </c>
      <c r="G26" s="70">
        <f>IF(ISERR(LOOK!O18),0,IF(LOOK!$N18&gt;=LOOK!$N$3,"+ "&amp;LOOK!$N$3&amp;"00%",LOOK!$N18))</f>
        <v>0.339</v>
      </c>
      <c r="H26" s="65">
        <f>IF(ISERR(LOOK!O18),1,IF(LOOK!$N$2="S",RANK(LOOK!N18,LOOK!N$5:N$28,IF(LOOK!$A$4=3,-1,0)),RANK(LOOK!O18,LOOK!O$5:O$28,IF(LOOK!$A$4=3,-1,0))))</f>
        <v>16</v>
      </c>
    </row>
    <row r="27" spans="2:8" ht="15" customHeight="1">
      <c r="B27" s="60">
        <v>15</v>
      </c>
      <c r="C27" s="294" t="str">
        <f>IF([0]!NT=1,TEXT(LOOK!B19,"###,###   "),IF([0]!NT=2,TEXT(LOOK!B19,"$ 0.00     "),IF([0]!NT=3,TEXT(LOOK!B19,"0.0         "),IF([0]!NT=4,TEXT(LOOK!B19,"0 %"),IF([0]!NT=5,TEXT(LOOK!B19,"0.0 %"),TEXT(LOOK!B19,"0.00 %"))))))</f>
        <v>166   </v>
      </c>
      <c r="D27" s="294" t="str">
        <f>IF([0]!NT=1,TEXT(LOOK!C19,"###,###   "),IF([0]!NT=2,TEXT(LOOK!C19,"$ 0.00     "),IF([0]!NT=3,TEXT(LOOK!C19,"0.0         "),IF([0]!NT=4,TEXT(LOOK!C19,"0 %"),IF([0]!NT=5,TEXT(LOOK!C19,"0.0 %"),TEXT(LOOK!C19,"0.00 %"))))))</f>
        <v>453   </v>
      </c>
      <c r="E27" s="66" t="str">
        <f>IF(ISERR(LOOK!O19),0,IF([0]!RT=1,TEXT(LOOK!O19,"###,###   "),IF([0]!RT=2,TEXT(LOOK!O19,"$ 0.00     "),IF([0]!RT=3,TEXT(LOOK!O19,"0.0   "),IF([0]!RT=4,TEXT(LOOK!O19,"0 %   "),IF([0]!RT=5,TEXT(LOOK!O19,"0.0 % "),TEXT(LOOK!O19,"0.00 %  ")))))))</f>
        <v>36.6 % </v>
      </c>
      <c r="F27" s="67" t="str">
        <f>IF([0]!ST=1,TEXT(LOOK!D19,"###,###   "),IF([0]!ST=2,TEXT(LOOK!D19,"$ 0.00     "),IF([0]!ST=3,TEXT(LOOK!D19,"0.0   "),IF([0]!ST=4,TEXT(LOOK!D19,"0 %   "),IF([0]!ST=5,TEXT(LOOK!D19,"0.0 % "),TEXT(LOOK!D19,"0.00 %"))))))</f>
        <v>100.0 % </v>
      </c>
      <c r="G27" s="70">
        <f>IF(ISERR(LOOK!O19),0,IF(LOOK!$N19&gt;=LOOK!$N$3,"+ "&amp;LOOK!$N$3&amp;"00%",LOOK!$N19))</f>
        <v>0.366</v>
      </c>
      <c r="H27" s="65">
        <f>IF(ISERR(LOOK!O19),1,IF(LOOK!$N$2="S",RANK(LOOK!N19,LOOK!N$5:N$28,IF(LOOK!$A$4=3,-1,0)),RANK(LOOK!O19,LOOK!O$5:O$28,IF(LOOK!$A$4=3,-1,0))))</f>
        <v>10</v>
      </c>
    </row>
    <row r="28" spans="2:8" ht="15" customHeight="1">
      <c r="B28" s="60">
        <v>16</v>
      </c>
      <c r="C28" s="294" t="str">
        <f>IF([0]!NT=1,TEXT(LOOK!B20,"###,###   "),IF([0]!NT=2,TEXT(LOOK!B20,"$ 0.00     "),IF([0]!NT=3,TEXT(LOOK!B20,"0.0         "),IF([0]!NT=4,TEXT(LOOK!B20,"0 %"),IF([0]!NT=5,TEXT(LOOK!B20,"0.0 %"),TEXT(LOOK!B20,"0.00 %"))))))</f>
        <v>63   </v>
      </c>
      <c r="D28" s="294" t="str">
        <f>IF([0]!NT=1,TEXT(LOOK!C20,"###,###   "),IF([0]!NT=2,TEXT(LOOK!C20,"$ 0.00     "),IF([0]!NT=3,TEXT(LOOK!C20,"0.0         "),IF([0]!NT=4,TEXT(LOOK!C20,"0 %"),IF([0]!NT=5,TEXT(LOOK!C20,"0.0 %"),TEXT(LOOK!C20,"0.00 %"))))))</f>
        <v>184   </v>
      </c>
      <c r="E28" s="66" t="str">
        <f>IF(ISERR(LOOK!O20),0,IF([0]!RT=1,TEXT(LOOK!O20,"###,###   "),IF([0]!RT=2,TEXT(LOOK!O20,"$ 0.00     "),IF([0]!RT=3,TEXT(LOOK!O20,"0.0   "),IF([0]!RT=4,TEXT(LOOK!O20,"0 %   "),IF([0]!RT=5,TEXT(LOOK!O20,"0.0 % "),TEXT(LOOK!O20,"0.00 %  ")))))))</f>
        <v>34.2 % </v>
      </c>
      <c r="F28" s="67" t="str">
        <f>IF([0]!ST=1,TEXT(LOOK!D20,"###,###   "),IF([0]!ST=2,TEXT(LOOK!D20,"$ 0.00     "),IF([0]!ST=3,TEXT(LOOK!D20,"0.0   "),IF([0]!ST=4,TEXT(LOOK!D20,"0 %   "),IF([0]!ST=5,TEXT(LOOK!D20,"0.0 % "),TEXT(LOOK!D20,"0.00 %"))))))</f>
        <v>100.0 % </v>
      </c>
      <c r="G28" s="70">
        <f>IF(ISERR(LOOK!O20),0,IF(LOOK!$N20&gt;=LOOK!$N$3,"+ "&amp;LOOK!$N$3&amp;"00%",LOOK!$N20))</f>
        <v>0.342</v>
      </c>
      <c r="H28" s="65">
        <f>IF(ISERR(LOOK!O20),1,IF(LOOK!$N$2="S",RANK(LOOK!N20,LOOK!N$5:N$28,IF(LOOK!$A$4=3,-1,0)),RANK(LOOK!O20,LOOK!O$5:O$28,IF(LOOK!$A$4=3,-1,0))))</f>
        <v>15</v>
      </c>
    </row>
    <row r="29" spans="2:8" ht="15" customHeight="1">
      <c r="B29" s="60">
        <v>17</v>
      </c>
      <c r="C29" s="294" t="str">
        <f>IF([0]!NT=1,TEXT(LOOK!B21,"###,###   "),IF([0]!NT=2,TEXT(LOOK!B21,"$ 0.00     "),IF([0]!NT=3,TEXT(LOOK!B21,"0.0         "),IF([0]!NT=4,TEXT(LOOK!B21,"0 %"),IF([0]!NT=5,TEXT(LOOK!B21,"0.0 %"),TEXT(LOOK!B21,"0.00 %"))))))</f>
        <v>45   </v>
      </c>
      <c r="D29" s="294" t="str">
        <f>IF([0]!NT=1,TEXT(LOOK!C21,"###,###   "),IF([0]!NT=2,TEXT(LOOK!C21,"$ 0.00     "),IF([0]!NT=3,TEXT(LOOK!C21,"0.0         "),IF([0]!NT=4,TEXT(LOOK!C21,"0 %"),IF([0]!NT=5,TEXT(LOOK!C21,"0.0 %"),TEXT(LOOK!C21,"0.00 %"))))))</f>
        <v>116   </v>
      </c>
      <c r="E29" s="66" t="str">
        <f>IF(ISERR(LOOK!O21),0,IF([0]!RT=1,TEXT(LOOK!O21,"###,###   "),IF([0]!RT=2,TEXT(LOOK!O21,"$ 0.00     "),IF([0]!RT=3,TEXT(LOOK!O21,"0.0   "),IF([0]!RT=4,TEXT(LOOK!O21,"0 %   "),IF([0]!RT=5,TEXT(LOOK!O21,"0.0 % "),TEXT(LOOK!O21,"0.00 %  ")))))))</f>
        <v>38.8 % </v>
      </c>
      <c r="F29" s="67" t="str">
        <f>IF([0]!ST=1,TEXT(LOOK!D21,"###,###   "),IF([0]!ST=2,TEXT(LOOK!D21,"$ 0.00     "),IF([0]!ST=3,TEXT(LOOK!D21,"0.0   "),IF([0]!ST=4,TEXT(LOOK!D21,"0 %   "),IF([0]!ST=5,TEXT(LOOK!D21,"0.0 % "),TEXT(LOOK!D21,"0.00 %"))))))</f>
        <v>100.0 % </v>
      </c>
      <c r="G29" s="70">
        <f>IF(ISERR(LOOK!O21),0,IF(LOOK!$N21&gt;=LOOK!$N$3,"+ "&amp;LOOK!$N$3&amp;"00%",LOOK!$N21))</f>
        <v>0.388</v>
      </c>
      <c r="H29" s="65">
        <f>IF(ISERR(LOOK!O21),1,IF(LOOK!$N$2="S",RANK(LOOK!N21,LOOK!N$5:N$28,IF(LOOK!$A$4=3,-1,0)),RANK(LOOK!O21,LOOK!O$5:O$28,IF(LOOK!$A$4=3,-1,0))))</f>
        <v>7</v>
      </c>
    </row>
    <row r="30" spans="2:8" ht="15" customHeight="1">
      <c r="B30" s="60">
        <v>18</v>
      </c>
      <c r="C30" s="294" t="str">
        <f>IF([0]!NT=1,TEXT(LOOK!B22,"###,###   "),IF([0]!NT=2,TEXT(LOOK!B22,"$ 0.00     "),IF([0]!NT=3,TEXT(LOOK!B22,"0.0         "),IF([0]!NT=4,TEXT(LOOK!B22,"0 %"),IF([0]!NT=5,TEXT(LOOK!B22,"0.0 %"),TEXT(LOOK!B22,"0.00 %"))))))</f>
        <v>26   </v>
      </c>
      <c r="D30" s="294" t="str">
        <f>IF([0]!NT=1,TEXT(LOOK!C22,"###,###   "),IF([0]!NT=2,TEXT(LOOK!C22,"$ 0.00     "),IF([0]!NT=3,TEXT(LOOK!C22,"0.0         "),IF([0]!NT=4,TEXT(LOOK!C22,"0 %"),IF([0]!NT=5,TEXT(LOOK!C22,"0.0 %"),TEXT(LOOK!C22,"0.00 %"))))))</f>
        <v>83   </v>
      </c>
      <c r="E30" s="66" t="str">
        <f>IF(ISERR(LOOK!O22),0,IF([0]!RT=1,TEXT(LOOK!O22,"###,###   "),IF([0]!RT=2,TEXT(LOOK!O22,"$ 0.00     "),IF([0]!RT=3,TEXT(LOOK!O22,"0.0   "),IF([0]!RT=4,TEXT(LOOK!O22,"0 %   "),IF([0]!RT=5,TEXT(LOOK!O22,"0.0 % "),TEXT(LOOK!O22,"0.00 %  ")))))))</f>
        <v>31.3 % </v>
      </c>
      <c r="F30" s="67" t="str">
        <f>IF([0]!ST=1,TEXT(LOOK!D22,"###,###   "),IF([0]!ST=2,TEXT(LOOK!D22,"$ 0.00     "),IF([0]!ST=3,TEXT(LOOK!D22,"0.0   "),IF([0]!ST=4,TEXT(LOOK!D22,"0 %   "),IF([0]!ST=5,TEXT(LOOK!D22,"0.0 % "),TEXT(LOOK!D22,"0.00 %"))))))</f>
        <v>100.0 % </v>
      </c>
      <c r="G30" s="70">
        <f>IF(ISERR(LOOK!O22),0,IF(LOOK!$N22&gt;=LOOK!$N$3,"+ "&amp;LOOK!$N$3&amp;"00%",LOOK!$N22))</f>
        <v>0.313</v>
      </c>
      <c r="H30" s="65">
        <f>IF(ISERR(LOOK!O22),1,IF(LOOK!$N$2="S",RANK(LOOK!N22,LOOK!N$5:N$28,IF(LOOK!$A$4=3,-1,0)),RANK(LOOK!O22,LOOK!O$5:O$28,IF(LOOK!$A$4=3,-1,0))))</f>
        <v>19</v>
      </c>
    </row>
    <row r="31" spans="2:8" ht="15" customHeight="1">
      <c r="B31" s="60">
        <v>19</v>
      </c>
      <c r="C31" s="294" t="str">
        <f>IF([0]!NT=1,TEXT(LOOK!B23,"###,###   "),IF([0]!NT=2,TEXT(LOOK!B23,"$ 0.00     "),IF([0]!NT=3,TEXT(LOOK!B23,"0.0         "),IF([0]!NT=4,TEXT(LOOK!B23,"0 %"),IF([0]!NT=5,TEXT(LOOK!B23,"0.0 %"),TEXT(LOOK!B23,"0.00 %"))))))</f>
        <v>17   </v>
      </c>
      <c r="D31" s="294" t="str">
        <f>IF([0]!NT=1,TEXT(LOOK!C23,"###,###   "),IF([0]!NT=2,TEXT(LOOK!C23,"$ 0.00     "),IF([0]!NT=3,TEXT(LOOK!C23,"0.0         "),IF([0]!NT=4,TEXT(LOOK!C23,"0 %"),IF([0]!NT=5,TEXT(LOOK!C23,"0.0 %"),TEXT(LOOK!C23,"0.00 %"))))))</f>
        <v>48   </v>
      </c>
      <c r="E31" s="66" t="str">
        <f>IF(ISERR(LOOK!O23),0,IF([0]!RT=1,TEXT(LOOK!O23,"###,###   "),IF([0]!RT=2,TEXT(LOOK!O23,"$ 0.00     "),IF([0]!RT=3,TEXT(LOOK!O23,"0.0   "),IF([0]!RT=4,TEXT(LOOK!O23,"0 %   "),IF([0]!RT=5,TEXT(LOOK!O23,"0.0 % "),TEXT(LOOK!O23,"0.00 %  ")))))))</f>
        <v>35.4 % </v>
      </c>
      <c r="F31" s="67" t="str">
        <f>IF([0]!ST=1,TEXT(LOOK!D23,"###,###   "),IF([0]!ST=2,TEXT(LOOK!D23,"$ 0.00     "),IF([0]!ST=3,TEXT(LOOK!D23,"0.0   "),IF([0]!ST=4,TEXT(LOOK!D23,"0 %   "),IF([0]!ST=5,TEXT(LOOK!D23,"0.0 % "),TEXT(LOOK!D23,"0.00 %"))))))</f>
        <v>100.0 % </v>
      </c>
      <c r="G31" s="70">
        <f>IF(ISERR(LOOK!O23),0,IF(LOOK!$N23&gt;=LOOK!$N$3,"+ "&amp;LOOK!$N$3&amp;"00%",LOOK!$N23))</f>
        <v>0.354</v>
      </c>
      <c r="H31" s="65">
        <f>IF(ISERR(LOOK!O23),1,IF(LOOK!$N$2="S",RANK(LOOK!N23,LOOK!N$5:N$28,IF(LOOK!$A$4=3,-1,0)),RANK(LOOK!O23,LOOK!O$5:O$28,IF(LOOK!$A$4=3,-1,0))))</f>
        <v>12</v>
      </c>
    </row>
    <row r="32" spans="2:8" ht="15" customHeight="1">
      <c r="B32" s="60">
        <v>20</v>
      </c>
      <c r="C32" s="294" t="str">
        <f>IF([0]!NT=1,TEXT(LOOK!B24,"###,###   "),IF([0]!NT=2,TEXT(LOOK!B24,"$ 0.00     "),IF([0]!NT=3,TEXT(LOOK!B24,"0.0         "),IF([0]!NT=4,TEXT(LOOK!B24,"0 %"),IF([0]!NT=5,TEXT(LOOK!B24,"0.0 %"),TEXT(LOOK!B24,"0.00 %"))))))</f>
        <v>54   </v>
      </c>
      <c r="D32" s="294" t="str">
        <f>IF([0]!NT=1,TEXT(LOOK!C24,"###,###   "),IF([0]!NT=2,TEXT(LOOK!C24,"$ 0.00     "),IF([0]!NT=3,TEXT(LOOK!C24,"0.0         "),IF([0]!NT=4,TEXT(LOOK!C24,"0 %"),IF([0]!NT=5,TEXT(LOOK!C24,"0.0 %"),TEXT(LOOK!C24,"0.00 %"))))))</f>
        <v>164   </v>
      </c>
      <c r="E32" s="66" t="str">
        <f>IF(ISERR(LOOK!O24),0,IF([0]!RT=1,TEXT(LOOK!O24,"###,###   "),IF([0]!RT=2,TEXT(LOOK!O24,"$ 0.00     "),IF([0]!RT=3,TEXT(LOOK!O24,"0.0   "),IF([0]!RT=4,TEXT(LOOK!O24,"0 %   "),IF([0]!RT=5,TEXT(LOOK!O24,"0.0 % "),TEXT(LOOK!O24,"0.00 %  ")))))))</f>
        <v>32.9 % </v>
      </c>
      <c r="F32" s="67" t="str">
        <f>IF([0]!ST=1,TEXT(LOOK!D24,"###,###   "),IF([0]!ST=2,TEXT(LOOK!D24,"$ 0.00     "),IF([0]!ST=3,TEXT(LOOK!D24,"0.0   "),IF([0]!ST=4,TEXT(LOOK!D24,"0 %   "),IF([0]!ST=5,TEXT(LOOK!D24,"0.0 % "),TEXT(LOOK!D24,"0.00 %"))))))</f>
        <v>100.0 % </v>
      </c>
      <c r="G32" s="70">
        <f>IF(ISERR(LOOK!O24),0,IF(LOOK!$N24&gt;=LOOK!$N$3,"+ "&amp;LOOK!$N$3&amp;"00%",LOOK!$N24))</f>
        <v>0.329</v>
      </c>
      <c r="H32" s="65">
        <f>IF(ISERR(LOOK!O24),1,IF(LOOK!$N$2="S",RANK(LOOK!N24,LOOK!N$5:N$28,IF(LOOK!$A$4=3,-1,0)),RANK(LOOK!O24,LOOK!O$5:O$28,IF(LOOK!$A$4=3,-1,0))))</f>
        <v>17</v>
      </c>
    </row>
    <row r="33" spans="2:8" ht="15" customHeight="1">
      <c r="B33" s="60">
        <v>21</v>
      </c>
      <c r="C33" s="294" t="str">
        <f>IF([0]!NT=1,TEXT(LOOK!B25,"###,###   "),IF([0]!NT=2,TEXT(LOOK!B25,"$ 0.00     "),IF([0]!NT=3,TEXT(LOOK!B25,"0.0         "),IF([0]!NT=4,TEXT(LOOK!B25,"0 %"),IF([0]!NT=5,TEXT(LOOK!B25,"0.0 %"),TEXT(LOOK!B25,"0.00 %"))))))</f>
        <v>66   </v>
      </c>
      <c r="D33" s="294" t="str">
        <f>IF([0]!NT=1,TEXT(LOOK!C25,"###,###   "),IF([0]!NT=2,TEXT(LOOK!C25,"$ 0.00     "),IF([0]!NT=3,TEXT(LOOK!C25,"0.0         "),IF([0]!NT=4,TEXT(LOOK!C25,"0 %"),IF([0]!NT=5,TEXT(LOOK!C25,"0.0 %"),TEXT(LOOK!C25,"0.00 %"))))))</f>
        <v>220   </v>
      </c>
      <c r="E33" s="66" t="str">
        <f>IF(ISERR(LOOK!O25),0,IF([0]!RT=1,TEXT(LOOK!O25,"###,###   "),IF([0]!RT=2,TEXT(LOOK!O25,"$ 0.00     "),IF([0]!RT=3,TEXT(LOOK!O25,"0.0   "),IF([0]!RT=4,TEXT(LOOK!O25,"0 %   "),IF([0]!RT=5,TEXT(LOOK!O25,"0.0 % "),TEXT(LOOK!O25,"0.00 %  ")))))))</f>
        <v>30.0 % </v>
      </c>
      <c r="F33" s="67" t="str">
        <f>IF([0]!ST=1,TEXT(LOOK!D25,"###,###   "),IF([0]!ST=2,TEXT(LOOK!D25,"$ 0.00     "),IF([0]!ST=3,TEXT(LOOK!D25,"0.0   "),IF([0]!ST=4,TEXT(LOOK!D25,"0 %   "),IF([0]!ST=5,TEXT(LOOK!D25,"0.0 % "),TEXT(LOOK!D25,"0.00 %"))))))</f>
        <v>100.0 % </v>
      </c>
      <c r="G33" s="70">
        <f>IF(ISERR(LOOK!O25),0,IF(LOOK!$N25&gt;=LOOK!$N$3,"+ "&amp;LOOK!$N$3&amp;"00%",LOOK!$N25))</f>
        <v>0.3</v>
      </c>
      <c r="H33" s="65">
        <f>IF(ISERR(LOOK!O25),1,IF(LOOK!$N$2="S",RANK(LOOK!N25,LOOK!N$5:N$28,IF(LOOK!$A$4=3,-1,0)),RANK(LOOK!O25,LOOK!O$5:O$28,IF(LOOK!$A$4=3,-1,0))))</f>
        <v>21</v>
      </c>
    </row>
    <row r="34" spans="2:8" ht="15" customHeight="1">
      <c r="B34" s="60">
        <v>22</v>
      </c>
      <c r="C34" s="294" t="str">
        <f>IF([0]!NT=1,TEXT(LOOK!B26,"###,###   "),IF([0]!NT=2,TEXT(LOOK!B26,"$ 0.00     "),IF([0]!NT=3,TEXT(LOOK!B26,"0.0         "),IF([0]!NT=4,TEXT(LOOK!B26,"0 %"),IF([0]!NT=5,TEXT(LOOK!B26,"0.0 %"),TEXT(LOOK!B26,"0.00 %"))))))</f>
        <v>153   </v>
      </c>
      <c r="D34" s="294" t="str">
        <f>IF([0]!NT=1,TEXT(LOOK!C26,"###,###   "),IF([0]!NT=2,TEXT(LOOK!C26,"$ 0.00     "),IF([0]!NT=3,TEXT(LOOK!C26,"0.0         "),IF([0]!NT=4,TEXT(LOOK!C26,"0 %"),IF([0]!NT=5,TEXT(LOOK!C26,"0.0 %"),TEXT(LOOK!C26,"0.00 %"))))))</f>
        <v>496   </v>
      </c>
      <c r="E34" s="66" t="str">
        <f>IF(ISERR(LOOK!O26),0,IF([0]!RT=1,TEXT(LOOK!O26,"###,###   "),IF([0]!RT=2,TEXT(LOOK!O26,"$ 0.00     "),IF([0]!RT=3,TEXT(LOOK!O26,"0.0   "),IF([0]!RT=4,TEXT(LOOK!O26,"0 %   "),IF([0]!RT=5,TEXT(LOOK!O26,"0.0 % "),TEXT(LOOK!O26,"0.00 %  ")))))))</f>
        <v>30.8 % </v>
      </c>
      <c r="F34" s="67" t="str">
        <f>IF([0]!ST=1,TEXT(LOOK!D26,"###,###   "),IF([0]!ST=2,TEXT(LOOK!D26,"$ 0.00     "),IF([0]!ST=3,TEXT(LOOK!D26,"0.0   "),IF([0]!ST=4,TEXT(LOOK!D26,"0 %   "),IF([0]!ST=5,TEXT(LOOK!D26,"0.0 % "),TEXT(LOOK!D26,"0.00 %"))))))</f>
        <v>100.0 % </v>
      </c>
      <c r="G34" s="70">
        <f>IF(ISERR(LOOK!O26),0,IF(LOOK!$N26&gt;=LOOK!$N$3,"+ "&amp;LOOK!$N$3&amp;"00%",LOOK!$N26))</f>
        <v>0.308</v>
      </c>
      <c r="H34" s="65">
        <f>IF(ISERR(LOOK!O26),1,IF(LOOK!$N$2="S",RANK(LOOK!N26,LOOK!N$5:N$28,IF(LOOK!$A$4=3,-1,0)),RANK(LOOK!O26,LOOK!O$5:O$28,IF(LOOK!$A$4=3,-1,0))))</f>
        <v>20</v>
      </c>
    </row>
    <row r="35" spans="2:8" ht="15" customHeight="1">
      <c r="B35" s="60">
        <v>23</v>
      </c>
      <c r="C35" s="294" t="str">
        <f>IF([0]!NT=1,TEXT(LOOK!B27,"###,###   "),IF([0]!NT=2,TEXT(LOOK!B27,"$ 0.00     "),IF([0]!NT=3,TEXT(LOOK!B27,"0.0         "),IF([0]!NT=4,TEXT(LOOK!B27,"0 %"),IF([0]!NT=5,TEXT(LOOK!B27,"0.0 %"),TEXT(LOOK!B27,"0.00 %"))))))</f>
        <v>548   </v>
      </c>
      <c r="D35" s="294" t="str">
        <f>IF([0]!NT=1,TEXT(LOOK!C27,"###,###   "),IF([0]!NT=2,TEXT(LOOK!C27,"$ 0.00     "),IF([0]!NT=3,TEXT(LOOK!C27,"0.0         "),IF([0]!NT=4,TEXT(LOOK!C27,"0 %"),IF([0]!NT=5,TEXT(LOOK!C27,"0.0 %"),TEXT(LOOK!C27,"0.00 %"))))))</f>
        <v>1,686   </v>
      </c>
      <c r="E35" s="66" t="str">
        <f>IF(ISERR(LOOK!O27),0,IF([0]!RT=1,TEXT(LOOK!O27,"###,###   "),IF([0]!RT=2,TEXT(LOOK!O27,"$ 0.00     "),IF([0]!RT=3,TEXT(LOOK!O27,"0.0   "),IF([0]!RT=4,TEXT(LOOK!O27,"0 %   "),IF([0]!RT=5,TEXT(LOOK!O27,"0.0 % "),TEXT(LOOK!O27,"0.00 %  ")))))))</f>
        <v>32.5 % </v>
      </c>
      <c r="F35" s="67" t="str">
        <f>IF([0]!ST=1,TEXT(LOOK!D27,"###,###   "),IF([0]!ST=2,TEXT(LOOK!D27,"$ 0.00     "),IF([0]!ST=3,TEXT(LOOK!D27,"0.0   "),IF([0]!ST=4,TEXT(LOOK!D27,"0 %   "),IF([0]!ST=5,TEXT(LOOK!D27,"0.0 % "),TEXT(LOOK!D27,"0.00 %"))))))</f>
        <v>100.0 % </v>
      </c>
      <c r="G35" s="70">
        <f>IF(ISERR(LOOK!O27),0,IF(LOOK!$N27&gt;=LOOK!$N$3,"+ "&amp;LOOK!$N$3&amp;"00%",LOOK!$N27))</f>
        <v>0.325</v>
      </c>
      <c r="H35" s="65">
        <f>IF(ISERR(LOOK!O27),1,IF(LOOK!$N$2="S",RANK(LOOK!N27,LOOK!N$5:N$28,IF(LOOK!$A$4=3,-1,0)),RANK(LOOK!O27,LOOK!O$5:O$28,IF(LOOK!$A$4=3,-1,0))))</f>
        <v>18</v>
      </c>
    </row>
    <row r="36" spans="2:8" ht="15" customHeight="1">
      <c r="B36" s="60">
        <v>24</v>
      </c>
      <c r="C36" s="295" t="str">
        <f>IF([0]!NT=1,TEXT(LOOK!B28,"###,###   "),IF([0]!NT=2,TEXT(LOOK!B28,"$ 0.00     "),IF([0]!NT=3,TEXT(LOOK!B28,"0.0         "),IF([0]!NT=4,TEXT(LOOK!B28,"0 %"),IF([0]!NT=5,TEXT(LOOK!B28,"0.0 %"),TEXT(LOOK!B28,"0.00 %"))))))</f>
        <v>26   </v>
      </c>
      <c r="D36" s="295" t="str">
        <f>IF([0]!NT=1,TEXT(LOOK!C28,"###,###   "),IF([0]!NT=2,TEXT(LOOK!C28,"$ 0.00     "),IF([0]!NT=3,TEXT(LOOK!C28,"0.0         "),IF([0]!NT=4,TEXT(LOOK!C28,"0 %"),IF([0]!NT=5,TEXT(LOOK!C28,"0.0 %"),TEXT(LOOK!C28,"0.00 %"))))))</f>
        <v>61   </v>
      </c>
      <c r="E36" s="292" t="str">
        <f>IF(ISERR(LOOK!O28),0,IF([0]!RT=1,TEXT(LOOK!O28,"###,###   "),IF([0]!RT=2,TEXT(LOOK!O28,"$ 0.00     "),IF([0]!RT=3,TEXT(LOOK!O28,"0.0   "),IF([0]!RT=4,TEXT(LOOK!O28,"0 %   "),IF([0]!RT=5,TEXT(LOOK!O28,"0.0 % "),TEXT(LOOK!O28,"0.00 %  ")))))))</f>
        <v>42.6 % </v>
      </c>
      <c r="F36" s="293" t="str">
        <f>IF([0]!ST=1,TEXT(LOOK!D28,"###,###   "),IF([0]!ST=2,TEXT(LOOK!D28,"$ 0.00     "),IF([0]!ST=3,TEXT(LOOK!D28,"0.0   "),IF([0]!ST=4,TEXT(LOOK!D28,"0 %   "),IF([0]!ST=5,TEXT(LOOK!D28,"0.0 % "),TEXT(LOOK!D28,"0.00 %"))))))</f>
        <v>100.0 % </v>
      </c>
      <c r="G36" s="70">
        <f>IF(ISERR(LOOK!O28),0,IF(LOOK!$N28&gt;=LOOK!$N$3,"+ "&amp;LOOK!$N$3&amp;"00%",LOOK!$N28))</f>
        <v>0.426</v>
      </c>
      <c r="H36" s="65">
        <f>IF(ISERR(LOOK!O28),1,IF(LOOK!$N$2="S",RANK(LOOK!N28,LOOK!N$5:N$28,IF(LOOK!$A$4=3,-1,0)),RANK(LOOK!O28,LOOK!O$5:O$28,IF(LOOK!$A$4=3,-1,0))))</f>
        <v>2</v>
      </c>
    </row>
    <row r="37" spans="2:8" ht="15" customHeight="1">
      <c r="B37" s="71" t="s">
        <v>0</v>
      </c>
      <c r="C37" s="68" t="str">
        <f>IF([0]!NT=1,TEXT(LOOK!B29,"###,###   "),IF([0]!NT=2,TEXT(LOOK!B29,"$ 0.00     "),IF([0]!NT=3,TEXT(LOOK!B29,"0.0         "),IF([0]!NT=4,TEXT(LOOK!B29,"0 %"),IF([0]!NT=5,TEXT(LOOK!B29,"0.0 %"),TEXT(LOOK!B29,"0.00 %"))))))</f>
        <v>1,911   </v>
      </c>
      <c r="D37" s="68" t="str">
        <f>IF([0]!NT=1,TEXT(LOOK!C29,"###,###   "),IF([0]!NT=2,TEXT(LOOK!C29,"$ 0.00     "),IF([0]!NT=3,TEXT(LOOK!C29,"0.0         "),IF([0]!NT=4,TEXT(LOOK!C29,"0 %"),IF([0]!NT=5,TEXT(LOOK!C29,"0.0 %"),TEXT(LOOK!C29,"0.00 %"))))))</f>
        <v>5,516   </v>
      </c>
      <c r="E37" s="68" t="str">
        <f>IF([0]!RT=1,TEXT(LOOK!O29,"###,###   "),IF([0]!RT=2,TEXT(LOOK!O29,"$ 0.00     "),IF([0]!RT=3,TEXT(LOOK!O29,"0.0   "),IF([0]!RT=4,TEXT(LOOK!O29,"0 %   "),IF([0]!RT=5,TEXT(LOOK!O29,"0.0 % "),TEXT(LOOK!O29,"0.00 %  "))))))</f>
        <v>34.6 % </v>
      </c>
      <c r="F37" s="69" t="str">
        <f>IF([0]!ST=1,TEXT(LOOK!D29,"###,###   "),IF([0]!ST=2,TEXT(LOOK!D29,"$ 0.00     "),IF([0]!ST=3,TEXT(LOOK!D29,"0.0   "),IF([0]!ST=4,TEXT(LOOK!D29,"0 %   "),IF([0]!ST=5,TEXT(LOOK!D29,"0.0 % "),TEXT(LOOK!D29,"0.00 %"))))))</f>
        <v>100.0 % </v>
      </c>
      <c r="G37" s="79">
        <f>IF(LOOK!$N29&gt;=LOOK!$N$3,"+ "&amp;LOOK!$N$3&amp;"00%",LOOK!$N29)</f>
        <v>0.346</v>
      </c>
      <c r="H37" s="22"/>
    </row>
  </sheetData>
  <mergeCells count="9">
    <mergeCell ref="J2:U2"/>
    <mergeCell ref="B10:E10"/>
    <mergeCell ref="B8:E8"/>
    <mergeCell ref="J4:U6"/>
    <mergeCell ref="J8:U10"/>
    <mergeCell ref="B2:E2"/>
    <mergeCell ref="G2:H2"/>
    <mergeCell ref="E4:H4"/>
    <mergeCell ref="B6:E6"/>
  </mergeCells>
  <conditionalFormatting sqref="C13:F36">
    <cfRule type="expression" priority="1" dxfId="0" stopIfTrue="1">
      <formula>$F$2=$B13</formula>
    </cfRule>
  </conditionalFormatting>
  <conditionalFormatting sqref="B13:B36">
    <cfRule type="expression" priority="2" dxfId="1" stopIfTrue="1">
      <formula>$F$2=$B13</formula>
    </cfRule>
  </conditionalFormatting>
  <conditionalFormatting sqref="G13:G36">
    <cfRule type="expression" priority="3" dxfId="2" stopIfTrue="1">
      <formula>$F$8=0</formula>
    </cfRule>
    <cfRule type="cellIs" priority="4" dxfId="3" operator="greaterThanOrEqual" stopIfTrue="1">
      <formula>1</formula>
    </cfRule>
    <cfRule type="cellIs" priority="5" dxfId="1" operator="lessThan" stopIfTrue="1">
      <formula>0.8</formula>
    </cfRule>
  </conditionalFormatting>
  <conditionalFormatting sqref="H13:H36">
    <cfRule type="expression" priority="6" dxfId="4" stopIfTrue="1">
      <formula>$F$8=0</formula>
    </cfRule>
    <cfRule type="expression" priority="7" dxfId="5" stopIfTrue="1">
      <formula>AND(G13&gt;=1,H13&lt;=6)</formula>
    </cfRule>
    <cfRule type="expression" priority="8" dxfId="6" stopIfTrue="1">
      <formula>AND(VALUE(D13)&gt;0,G13&lt;1,H13&gt;=19)</formula>
    </cfRule>
  </conditionalFormatting>
  <printOptions horizontalCentered="1" verticalCentered="1"/>
  <pageMargins left="0.5" right="0.5" top="0.5" bottom="0.5" header="0.5" footer="0.5"/>
  <pageSetup fitToHeight="1" fitToWidth="1" horizontalDpi="600" verticalDpi="600" orientation="landscape" scale="68"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B2:AC54"/>
  <sheetViews>
    <sheetView showGridLines="0" showRowColHeaders="0" zoomScale="65" zoomScaleNormal="65" workbookViewId="0" topLeftCell="A1">
      <selection activeCell="A88" sqref="A88"/>
    </sheetView>
  </sheetViews>
  <sheetFormatPr defaultColWidth="9.140625" defaultRowHeight="12.75"/>
  <cols>
    <col min="1" max="1" width="1.57421875" style="0" customWidth="1"/>
    <col min="2" max="2" width="4.7109375" style="0" customWidth="1"/>
    <col min="3" max="3" width="37.7109375" style="46" customWidth="1"/>
    <col min="4" max="4" width="11.57421875" style="45" customWidth="1"/>
    <col min="5" max="28" width="9.57421875" style="45" customWidth="1"/>
    <col min="29" max="29" width="9.7109375" style="0" customWidth="1"/>
  </cols>
  <sheetData>
    <row r="1" ht="6" customHeight="1"/>
    <row r="2" spans="3:29" ht="30" customHeight="1">
      <c r="C2" s="583" t="str">
        <f>IF(LOOK!D4=1,"July 2005",CHART!E4)</f>
        <v>July 2005</v>
      </c>
      <c r="D2" s="579"/>
      <c r="E2" s="579"/>
      <c r="F2" s="579"/>
      <c r="G2" s="580"/>
      <c r="H2" s="231">
        <f>LOOK!J48</f>
        <v>0</v>
      </c>
      <c r="I2" s="600" t="str">
        <f>"MONTHLY MANAGEMENT OVERVIEW - "&amp;IF(LOOK!$C$4=1,"MONTHLY DATA","YEAR-TO-DATE DATA")</f>
        <v>MONTHLY MANAGEMENT OVERVIEW - MONTHLY DATA</v>
      </c>
      <c r="J2" s="579"/>
      <c r="K2" s="579"/>
      <c r="L2" s="579"/>
      <c r="M2" s="579"/>
      <c r="N2" s="579"/>
      <c r="O2" s="579"/>
      <c r="P2" s="579"/>
      <c r="Q2" s="579"/>
      <c r="R2" s="579"/>
      <c r="S2" s="579"/>
      <c r="T2" s="579"/>
      <c r="U2" s="579"/>
      <c r="V2" s="579"/>
      <c r="W2" s="579"/>
      <c r="X2" s="579"/>
      <c r="Y2" s="579"/>
      <c r="Z2" s="579"/>
      <c r="AA2" s="579"/>
      <c r="AB2" s="579"/>
      <c r="AC2" s="580"/>
    </row>
    <row r="3" spans="3:28" ht="6" customHeight="1">
      <c r="C3" s="44" t="s">
        <v>102</v>
      </c>
      <c r="F3" s="44"/>
      <c r="G3" s="44"/>
      <c r="H3" s="44"/>
      <c r="I3" s="44"/>
      <c r="J3" s="44"/>
      <c r="K3" s="44"/>
      <c r="M3" s="44"/>
      <c r="N3" s="44"/>
      <c r="O3" s="44"/>
      <c r="P3" s="44"/>
      <c r="Q3" s="44"/>
      <c r="T3" s="44"/>
      <c r="U3" s="44"/>
      <c r="V3" s="44"/>
      <c r="W3" s="44"/>
      <c r="X3" s="44"/>
      <c r="Y3" s="44"/>
      <c r="Z3" s="44"/>
      <c r="AA3" s="44"/>
      <c r="AB3" s="44"/>
    </row>
    <row r="4" spans="3:28" ht="24" customHeight="1">
      <c r="C4" s="16" t="str">
        <f>IF(LOOK!$C$4=1,"MONTHLY","Y - T - D")</f>
        <v>MONTHLY</v>
      </c>
      <c r="E4" s="88"/>
      <c r="F4" s="53" t="s">
        <v>297</v>
      </c>
      <c r="G4" s="44"/>
      <c r="N4" s="50"/>
      <c r="O4" s="53" t="s">
        <v>298</v>
      </c>
      <c r="X4" s="87"/>
      <c r="Y4" s="53" t="s">
        <v>299</v>
      </c>
      <c r="Z4" s="47"/>
      <c r="AA4" s="47"/>
      <c r="AB4" s="47"/>
    </row>
    <row r="5" ht="6" customHeight="1"/>
    <row r="6" spans="2:29" s="49" customFormat="1" ht="31.5" customHeight="1">
      <c r="B6" s="595" t="s">
        <v>103</v>
      </c>
      <c r="C6" s="596"/>
      <c r="D6" s="48" t="s">
        <v>133</v>
      </c>
      <c r="E6" s="60">
        <v>1</v>
      </c>
      <c r="F6" s="60">
        <v>2</v>
      </c>
      <c r="G6" s="60">
        <v>3</v>
      </c>
      <c r="H6" s="60">
        <v>4</v>
      </c>
      <c r="I6" s="60">
        <v>5</v>
      </c>
      <c r="J6" s="60">
        <v>6</v>
      </c>
      <c r="K6" s="60">
        <v>7</v>
      </c>
      <c r="L6" s="60">
        <v>8</v>
      </c>
      <c r="M6" s="60">
        <v>9</v>
      </c>
      <c r="N6" s="60">
        <v>10</v>
      </c>
      <c r="O6" s="60">
        <v>11</v>
      </c>
      <c r="P6" s="60">
        <v>12</v>
      </c>
      <c r="Q6" s="60">
        <v>13</v>
      </c>
      <c r="R6" s="60">
        <v>14</v>
      </c>
      <c r="S6" s="60">
        <v>15</v>
      </c>
      <c r="T6" s="60">
        <v>16</v>
      </c>
      <c r="U6" s="60">
        <v>17</v>
      </c>
      <c r="V6" s="60">
        <v>18</v>
      </c>
      <c r="W6" s="60">
        <v>19</v>
      </c>
      <c r="X6" s="60">
        <v>20</v>
      </c>
      <c r="Y6" s="60">
        <v>21</v>
      </c>
      <c r="Z6" s="60">
        <v>22</v>
      </c>
      <c r="AA6" s="60">
        <v>23</v>
      </c>
      <c r="AB6" s="60">
        <v>24</v>
      </c>
      <c r="AC6" s="54" t="s">
        <v>0</v>
      </c>
    </row>
    <row r="7" spans="2:29" s="49" customFormat="1" ht="23.25" customHeight="1">
      <c r="B7" s="591">
        <v>1</v>
      </c>
      <c r="C7" s="593" t="s">
        <v>34</v>
      </c>
      <c r="D7" s="89">
        <f ca="1">OFFSET(GOALS!$C$29,0,OVERVIEW!B7)</f>
        <v>1</v>
      </c>
      <c r="E7" s="589">
        <f ca="1">OFFSET(LOOK!$AD$4,E$6,$B7)</f>
        <v>0.385</v>
      </c>
      <c r="F7" s="589">
        <f ca="1">OFFSET(LOOK!$AD$4,F$6,$B7)</f>
        <v>0.563</v>
      </c>
      <c r="G7" s="589">
        <f ca="1">OFFSET(LOOK!$AD$4,G$6,$B7)</f>
        <v>0.355</v>
      </c>
      <c r="H7" s="589">
        <f ca="1">OFFSET(LOOK!$AD$4,H$6,$B7)</f>
        <v>0.352</v>
      </c>
      <c r="I7" s="589">
        <f ca="1">OFFSET(LOOK!$AD$4,I$6,$B7)</f>
        <v>0.409</v>
      </c>
      <c r="J7" s="589">
        <f ca="1">OFFSET(LOOK!$AD$4,J$6,$B7)</f>
        <v>0.348</v>
      </c>
      <c r="K7" s="589">
        <f ca="1">OFFSET(LOOK!$AD$4,K$6,$B7)</f>
        <v>0.233</v>
      </c>
      <c r="L7" s="589">
        <f ca="1">OFFSET(LOOK!$AD$4,L$6,$B7)</f>
        <v>0.297</v>
      </c>
      <c r="M7" s="589">
        <f ca="1">OFFSET(LOOK!$AD$4,M$6,$B7)</f>
        <v>0.421</v>
      </c>
      <c r="N7" s="589">
        <f ca="1">OFFSET(LOOK!$AD$4,N$6,$B7)</f>
        <v>0.26</v>
      </c>
      <c r="O7" s="589">
        <f ca="1">OFFSET(LOOK!$AD$4,O$6,$B7)</f>
        <v>0.38</v>
      </c>
      <c r="P7" s="589">
        <f ca="1">OFFSET(LOOK!$AD$4,P$6,$B7)</f>
        <v>0.417</v>
      </c>
      <c r="Q7" s="589">
        <f ca="1">OFFSET(LOOK!$AD$4,Q$6,$B7)</f>
        <v>0.425</v>
      </c>
      <c r="R7" s="589">
        <f ca="1">OFFSET(LOOK!$AD$4,R$6,$B7)</f>
        <v>0.339</v>
      </c>
      <c r="S7" s="589">
        <f ca="1">OFFSET(LOOK!$AD$4,S$6,$B7)</f>
        <v>0.366</v>
      </c>
      <c r="T7" s="589">
        <f ca="1">OFFSET(LOOK!$AD$4,T$6,$B7)</f>
        <v>0.342</v>
      </c>
      <c r="U7" s="589">
        <f ca="1">OFFSET(LOOK!$AD$4,U$6,$B7)</f>
        <v>0.388</v>
      </c>
      <c r="V7" s="589">
        <f ca="1">OFFSET(LOOK!$AD$4,V$6,$B7)</f>
        <v>0.313</v>
      </c>
      <c r="W7" s="589">
        <f ca="1">OFFSET(LOOK!$AD$4,W$6,$B7)</f>
        <v>0.354</v>
      </c>
      <c r="X7" s="589">
        <f ca="1">OFFSET(LOOK!$AD$4,X$6,$B7)</f>
        <v>0.329</v>
      </c>
      <c r="Y7" s="589">
        <f ca="1">OFFSET(LOOK!$AD$4,Y$6,$B7)</f>
        <v>0.3</v>
      </c>
      <c r="Z7" s="589">
        <f ca="1">OFFSET(LOOK!$AD$4,Z$6,$B7)</f>
        <v>0.308</v>
      </c>
      <c r="AA7" s="589">
        <f ca="1">OFFSET(LOOK!$AD$4,AA$6,$B7)</f>
        <v>0.325</v>
      </c>
      <c r="AB7" s="589">
        <f ca="1">OFFSET(LOOK!$AD$4,AB$6,$B7)</f>
        <v>0.426</v>
      </c>
      <c r="AC7" s="589">
        <f ca="1">OFFSET(LOOK!$AD$4,25,$B7)</f>
        <v>0.346</v>
      </c>
    </row>
    <row r="8" spans="2:29" s="49" customFormat="1" ht="25.5" customHeight="1">
      <c r="B8" s="592"/>
      <c r="C8" s="594"/>
      <c r="D8" s="90">
        <f>0.8*D7</f>
        <v>0.8</v>
      </c>
      <c r="E8" s="590"/>
      <c r="F8" s="590"/>
      <c r="G8" s="590"/>
      <c r="H8" s="590"/>
      <c r="I8" s="590"/>
      <c r="J8" s="590"/>
      <c r="K8" s="590"/>
      <c r="L8" s="590"/>
      <c r="M8" s="590"/>
      <c r="N8" s="590"/>
      <c r="O8" s="590"/>
      <c r="P8" s="590"/>
      <c r="Q8" s="590"/>
      <c r="R8" s="590"/>
      <c r="S8" s="590"/>
      <c r="T8" s="590"/>
      <c r="U8" s="590"/>
      <c r="V8" s="590"/>
      <c r="W8" s="590"/>
      <c r="X8" s="590"/>
      <c r="Y8" s="590"/>
      <c r="Z8" s="590"/>
      <c r="AA8" s="590"/>
      <c r="AB8" s="590"/>
      <c r="AC8" s="590"/>
    </row>
    <row r="9" spans="2:29" s="49" customFormat="1" ht="23.25" customHeight="1">
      <c r="B9" s="591">
        <v>2</v>
      </c>
      <c r="C9" s="593" t="s">
        <v>35</v>
      </c>
      <c r="D9" s="89">
        <f ca="1">OFFSET(GOALS!$C$29,0,OVERVIEW!B9)</f>
        <v>1</v>
      </c>
      <c r="E9" s="589">
        <f ca="1">OFFSET(LOOK!$AD$4,E$6,$B9)</f>
        <v>0.753</v>
      </c>
      <c r="F9" s="589">
        <f ca="1">OFFSET(LOOK!$AD$4,F$6,$B9)</f>
        <v>0.721</v>
      </c>
      <c r="G9" s="589">
        <f ca="1">OFFSET(LOOK!$AD$4,G$6,$B9)</f>
        <v>0.709</v>
      </c>
      <c r="H9" s="589">
        <f ca="1">OFFSET(LOOK!$AD$4,H$6,$B9)</f>
        <v>0.688</v>
      </c>
      <c r="I9" s="589">
        <f ca="1">OFFSET(LOOK!$AD$4,I$6,$B9)</f>
        <v>0.681</v>
      </c>
      <c r="J9" s="589">
        <f ca="1">OFFSET(LOOK!$AD$4,J$6,$B9)</f>
        <v>0.678</v>
      </c>
      <c r="K9" s="589">
        <f ca="1">OFFSET(LOOK!$AD$4,K$6,$B9)</f>
        <v>0.721</v>
      </c>
      <c r="L9" s="589">
        <f ca="1">OFFSET(LOOK!$AD$4,L$6,$B9)</f>
        <v>0.688</v>
      </c>
      <c r="M9" s="589">
        <f ca="1">OFFSET(LOOK!$AD$4,M$6,$B9)</f>
        <v>0.683</v>
      </c>
      <c r="N9" s="589">
        <f ca="1">OFFSET(LOOK!$AD$4,N$6,$B9)</f>
        <v>0.701</v>
      </c>
      <c r="O9" s="589">
        <f ca="1">OFFSET(LOOK!$AD$4,O$6,$B9)</f>
        <v>0.742</v>
      </c>
      <c r="P9" s="589">
        <f ca="1">OFFSET(LOOK!$AD$4,P$6,$B9)</f>
        <v>0.701</v>
      </c>
      <c r="Q9" s="589">
        <f ca="1">OFFSET(LOOK!$AD$4,Q$6,$B9)</f>
        <v>0.752</v>
      </c>
      <c r="R9" s="589">
        <f ca="1">OFFSET(LOOK!$AD$4,R$6,$B9)</f>
        <v>0.771</v>
      </c>
      <c r="S9" s="589">
        <f ca="1">OFFSET(LOOK!$AD$4,S$6,$B9)</f>
        <v>0.736</v>
      </c>
      <c r="T9" s="589">
        <f ca="1">OFFSET(LOOK!$AD$4,T$6,$B9)</f>
        <v>0.747</v>
      </c>
      <c r="U9" s="589">
        <f ca="1">OFFSET(LOOK!$AD$4,U$6,$B9)</f>
        <v>0.72</v>
      </c>
      <c r="V9" s="589">
        <f ca="1">OFFSET(LOOK!$AD$4,V$6,$B9)</f>
        <v>0.793</v>
      </c>
      <c r="W9" s="589">
        <f ca="1">OFFSET(LOOK!$AD$4,W$6,$B9)</f>
        <v>0.689</v>
      </c>
      <c r="X9" s="589">
        <f ca="1">OFFSET(LOOK!$AD$4,X$6,$B9)</f>
        <v>0.717</v>
      </c>
      <c r="Y9" s="589">
        <f ca="1">OFFSET(LOOK!$AD$4,Y$6,$B9)</f>
        <v>0.722</v>
      </c>
      <c r="Z9" s="589">
        <f ca="1">OFFSET(LOOK!$AD$4,Z$6,$B9)</f>
        <v>0.72</v>
      </c>
      <c r="AA9" s="589">
        <f ca="1">OFFSET(LOOK!$AD$4,AA$6,$B9)</f>
        <v>0.66</v>
      </c>
      <c r="AB9" s="589">
        <f ca="1">OFFSET(LOOK!$AD$4,AB$6,$B9)</f>
        <v>0.701</v>
      </c>
      <c r="AC9" s="589">
        <f ca="1">OFFSET(LOOK!$AD$4,25,$B9)</f>
        <v>0.708</v>
      </c>
    </row>
    <row r="10" spans="2:29" s="49" customFormat="1" ht="23.25" customHeight="1">
      <c r="B10" s="592"/>
      <c r="C10" s="594"/>
      <c r="D10" s="90">
        <f>0.8*D9</f>
        <v>0.8</v>
      </c>
      <c r="E10" s="590"/>
      <c r="F10" s="590"/>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row>
    <row r="11" spans="2:29" s="49" customFormat="1" ht="14.25" customHeight="1">
      <c r="B11" s="591">
        <v>3</v>
      </c>
      <c r="C11" s="593" t="s">
        <v>288</v>
      </c>
      <c r="D11" s="89">
        <f ca="1">OFFSET(GOALS!$C$29,0,OVERVIEW!B11)</f>
        <v>1</v>
      </c>
      <c r="E11" s="589">
        <f ca="1">OFFSET(LOOK!$AD$4,E$6,$B11)</f>
        <v>0.357</v>
      </c>
      <c r="F11" s="589">
        <f ca="1">OFFSET(LOOK!$AD$4,F$6,$B11)</f>
        <v>0.324</v>
      </c>
      <c r="G11" s="589">
        <f ca="1">OFFSET(LOOK!$AD$4,G$6,$B11)</f>
        <v>0.224</v>
      </c>
      <c r="H11" s="589">
        <f ca="1">OFFSET(LOOK!$AD$4,H$6,$B11)</f>
        <v>0.291</v>
      </c>
      <c r="I11" s="589">
        <f ca="1">OFFSET(LOOK!$AD$4,I$6,$B11)</f>
        <v>0.312</v>
      </c>
      <c r="J11" s="589">
        <f ca="1">OFFSET(LOOK!$AD$4,J$6,$B11)</f>
        <v>0.222</v>
      </c>
      <c r="K11" s="589">
        <f ca="1">OFFSET(LOOK!$AD$4,K$6,$B11)</f>
        <v>0.127</v>
      </c>
      <c r="L11" s="589">
        <f ca="1">OFFSET(LOOK!$AD$4,L$6,$B11)</f>
        <v>0.278</v>
      </c>
      <c r="M11" s="589">
        <f ca="1">OFFSET(LOOK!$AD$4,M$6,$B11)</f>
        <v>0.378</v>
      </c>
      <c r="N11" s="589">
        <f ca="1">OFFSET(LOOK!$AD$4,N$6,$B11)</f>
        <v>0.19</v>
      </c>
      <c r="O11" s="589">
        <f ca="1">OFFSET(LOOK!$AD$4,O$6,$B11)</f>
        <v>0.319</v>
      </c>
      <c r="P11" s="589">
        <f ca="1">OFFSET(LOOK!$AD$4,P$6,$B11)</f>
        <v>0.22</v>
      </c>
      <c r="Q11" s="589">
        <f ca="1">OFFSET(LOOK!$AD$4,Q$6,$B11)</f>
        <v>0.452</v>
      </c>
      <c r="R11" s="589">
        <f ca="1">OFFSET(LOOK!$AD$4,R$6,$B11)</f>
        <v>0.395</v>
      </c>
      <c r="S11" s="589">
        <f ca="1">OFFSET(LOOK!$AD$4,S$6,$B11)</f>
        <v>0.391</v>
      </c>
      <c r="T11" s="589">
        <f ca="1">OFFSET(LOOK!$AD$4,T$6,$B11)</f>
        <v>0.516</v>
      </c>
      <c r="U11" s="589">
        <f ca="1">OFFSET(LOOK!$AD$4,U$6,$B11)</f>
        <v>0.496</v>
      </c>
      <c r="V11" s="589">
        <f ca="1">OFFSET(LOOK!$AD$4,V$6,$B11)</f>
        <v>0.346</v>
      </c>
      <c r="W11" s="589">
        <f ca="1">OFFSET(LOOK!$AD$4,W$6,$B11)</f>
        <v>0.338</v>
      </c>
      <c r="X11" s="589">
        <f ca="1">OFFSET(LOOK!$AD$4,X$6,$B11)</f>
        <v>0.38</v>
      </c>
      <c r="Y11" s="589">
        <f ca="1">OFFSET(LOOK!$AD$4,Y$6,$B11)</f>
        <v>0.289</v>
      </c>
      <c r="Z11" s="589">
        <f ca="1">OFFSET(LOOK!$AD$4,Z$6,$B11)</f>
        <v>0.267</v>
      </c>
      <c r="AA11" s="589">
        <f ca="1">OFFSET(LOOK!$AD$4,AA$6,$B11)</f>
        <v>0.35</v>
      </c>
      <c r="AB11" s="589">
        <f ca="1">OFFSET(LOOK!$AD$4,AB$6,$B11)</f>
        <v>0.391</v>
      </c>
      <c r="AC11" s="589">
        <f ca="1">OFFSET(LOOK!$AD$4,25,$B11)</f>
        <v>0.328</v>
      </c>
    </row>
    <row r="12" spans="2:29" s="49" customFormat="1" ht="24" customHeight="1">
      <c r="B12" s="592"/>
      <c r="C12" s="594"/>
      <c r="D12" s="90">
        <f>0.8*D11</f>
        <v>0.8</v>
      </c>
      <c r="E12" s="590"/>
      <c r="F12" s="590"/>
      <c r="G12" s="590"/>
      <c r="H12" s="590"/>
      <c r="I12" s="590"/>
      <c r="J12" s="590"/>
      <c r="K12" s="590"/>
      <c r="L12" s="590"/>
      <c r="M12" s="590"/>
      <c r="N12" s="590"/>
      <c r="O12" s="590"/>
      <c r="P12" s="590"/>
      <c r="Q12" s="590"/>
      <c r="R12" s="590"/>
      <c r="S12" s="590"/>
      <c r="T12" s="590"/>
      <c r="U12" s="590"/>
      <c r="V12" s="590"/>
      <c r="W12" s="590"/>
      <c r="X12" s="590"/>
      <c r="Y12" s="590"/>
      <c r="Z12" s="590"/>
      <c r="AA12" s="590"/>
      <c r="AB12" s="590"/>
      <c r="AC12" s="590"/>
    </row>
    <row r="13" spans="2:29" s="49" customFormat="1" ht="23.25" customHeight="1">
      <c r="B13" s="591">
        <v>4</v>
      </c>
      <c r="C13" s="593" t="s">
        <v>282</v>
      </c>
      <c r="D13" s="89">
        <f ca="1">OFFSET(GOALS!$C$29,0,OVERVIEW!B13)</f>
        <v>1</v>
      </c>
      <c r="E13" s="589">
        <f ca="1">OFFSET(LOOK!$AD$4,E$6,$B13)</f>
        <v>1</v>
      </c>
      <c r="F13" s="589">
        <f ca="1">OFFSET(LOOK!$AD$4,F$6,$B13)</f>
        <v>1</v>
      </c>
      <c r="G13" s="589">
        <f ca="1">OFFSET(LOOK!$AD$4,G$6,$B13)</f>
        <v>1</v>
      </c>
      <c r="H13" s="589">
        <f ca="1">OFFSET(LOOK!$AD$4,H$6,$B13)</f>
        <v>1</v>
      </c>
      <c r="I13" s="589">
        <f ca="1">OFFSET(LOOK!$AD$4,I$6,$B13)</f>
        <v>1</v>
      </c>
      <c r="J13" s="589">
        <f ca="1">OFFSET(LOOK!$AD$4,J$6,$B13)</f>
        <v>0</v>
      </c>
      <c r="K13" s="589">
        <f ca="1">OFFSET(LOOK!$AD$4,K$6,$B13)</f>
        <v>1</v>
      </c>
      <c r="L13" s="589">
        <f ca="1">OFFSET(LOOK!$AD$4,L$6,$B13)</f>
        <v>1</v>
      </c>
      <c r="M13" s="589">
        <f ca="1">OFFSET(LOOK!$AD$4,M$6,$B13)</f>
        <v>1</v>
      </c>
      <c r="N13" s="589">
        <f ca="1">OFFSET(LOOK!$AD$4,N$6,$B13)</f>
        <v>1</v>
      </c>
      <c r="O13" s="589">
        <f ca="1">OFFSET(LOOK!$AD$4,O$6,$B13)</f>
        <v>1</v>
      </c>
      <c r="P13" s="589">
        <f ca="1">OFFSET(LOOK!$AD$4,P$6,$B13)</f>
        <v>1</v>
      </c>
      <c r="Q13" s="589">
        <f ca="1">OFFSET(LOOK!$AD$4,Q$6,$B13)</f>
        <v>0.947</v>
      </c>
      <c r="R13" s="589">
        <f ca="1">OFFSET(LOOK!$AD$4,R$6,$B13)</f>
        <v>1</v>
      </c>
      <c r="S13" s="589">
        <f ca="1">OFFSET(LOOK!$AD$4,S$6,$B13)</f>
        <v>0.31</v>
      </c>
      <c r="T13" s="589">
        <f ca="1">OFFSET(LOOK!$AD$4,T$6,$B13)</f>
        <v>1</v>
      </c>
      <c r="U13" s="589">
        <f ca="1">OFFSET(LOOK!$AD$4,U$6,$B13)</f>
        <v>1</v>
      </c>
      <c r="V13" s="589">
        <f ca="1">OFFSET(LOOK!$AD$4,V$6,$B13)</f>
        <v>0.5</v>
      </c>
      <c r="W13" s="589">
        <f ca="1">OFFSET(LOOK!$AD$4,W$6,$B13)</f>
        <v>0</v>
      </c>
      <c r="X13" s="589">
        <f ca="1">OFFSET(LOOK!$AD$4,X$6,$B13)</f>
        <v>1</v>
      </c>
      <c r="Y13" s="589">
        <f ca="1">OFFSET(LOOK!$AD$4,Y$6,$B13)</f>
        <v>1</v>
      </c>
      <c r="Z13" s="589">
        <f ca="1">OFFSET(LOOK!$AD$4,Z$6,$B13)</f>
        <v>0.889</v>
      </c>
      <c r="AA13" s="589">
        <f ca="1">OFFSET(LOOK!$AD$4,AA$6,$B13)</f>
        <v>0.892</v>
      </c>
      <c r="AB13" s="589">
        <f ca="1">OFFSET(LOOK!$AD$4,AB$6,$B13)</f>
        <v>1</v>
      </c>
      <c r="AC13" s="589">
        <f ca="1">OFFSET(LOOK!$AD$4,25,$B13)</f>
        <v>0.845</v>
      </c>
    </row>
    <row r="14" spans="2:29" s="49" customFormat="1" ht="24" customHeight="1">
      <c r="B14" s="592"/>
      <c r="C14" s="594"/>
      <c r="D14" s="90">
        <f>0.8*D13</f>
        <v>0.8</v>
      </c>
      <c r="E14" s="590"/>
      <c r="F14" s="590"/>
      <c r="G14" s="590"/>
      <c r="H14" s="590"/>
      <c r="I14" s="590"/>
      <c r="J14" s="590"/>
      <c r="K14" s="590"/>
      <c r="L14" s="590"/>
      <c r="M14" s="590"/>
      <c r="N14" s="590"/>
      <c r="O14" s="590"/>
      <c r="P14" s="590"/>
      <c r="Q14" s="590"/>
      <c r="R14" s="590"/>
      <c r="S14" s="590"/>
      <c r="T14" s="590"/>
      <c r="U14" s="590"/>
      <c r="V14" s="590"/>
      <c r="W14" s="590"/>
      <c r="X14" s="590"/>
      <c r="Y14" s="590"/>
      <c r="Z14" s="590"/>
      <c r="AA14" s="590"/>
      <c r="AB14" s="590"/>
      <c r="AC14" s="590"/>
    </row>
    <row r="15" spans="2:29" s="49" customFormat="1" ht="23.25" customHeight="1">
      <c r="B15" s="591">
        <v>5</v>
      </c>
      <c r="C15" s="593" t="s">
        <v>36</v>
      </c>
      <c r="D15" s="89">
        <f ca="1">OFFSET(GOALS!$C$29,0,OVERVIEW!B15)</f>
        <v>1</v>
      </c>
      <c r="E15" s="589">
        <f ca="1">OFFSET(LOOK!$AD$4,E$6,$B15)</f>
        <v>1</v>
      </c>
      <c r="F15" s="589">
        <f ca="1">OFFSET(LOOK!$AD$4,F$6,$B15)</f>
        <v>0.875</v>
      </c>
      <c r="G15" s="589">
        <f ca="1">OFFSET(LOOK!$AD$4,G$6,$B15)</f>
        <v>1</v>
      </c>
      <c r="H15" s="589">
        <f ca="1">OFFSET(LOOK!$AD$4,H$6,$B15)</f>
        <v>1</v>
      </c>
      <c r="I15" s="589">
        <f ca="1">OFFSET(LOOK!$AD$4,I$6,$B15)</f>
        <v>1</v>
      </c>
      <c r="J15" s="589">
        <f ca="1">OFFSET(LOOK!$AD$4,J$6,$B15)</f>
        <v>1</v>
      </c>
      <c r="K15" s="589">
        <f ca="1">OFFSET(LOOK!$AD$4,K$6,$B15)</f>
        <v>1</v>
      </c>
      <c r="L15" s="589">
        <f ca="1">OFFSET(LOOK!$AD$4,L$6,$B15)</f>
        <v>1</v>
      </c>
      <c r="M15" s="589">
        <f ca="1">OFFSET(LOOK!$AD$4,M$6,$B15)</f>
        <v>1</v>
      </c>
      <c r="N15" s="589">
        <f ca="1">OFFSET(LOOK!$AD$4,N$6,$B15)</f>
        <v>0</v>
      </c>
      <c r="O15" s="589">
        <f ca="1">OFFSET(LOOK!$AD$4,O$6,$B15)</f>
        <v>1</v>
      </c>
      <c r="P15" s="589">
        <f ca="1">OFFSET(LOOK!$AD$4,P$6,$B15)</f>
        <v>1</v>
      </c>
      <c r="Q15" s="589">
        <f ca="1">OFFSET(LOOK!$AD$4,Q$6,$B15)</f>
        <v>0.667</v>
      </c>
      <c r="R15" s="589">
        <f ca="1">OFFSET(LOOK!$AD$4,R$6,$B15)</f>
        <v>1</v>
      </c>
      <c r="S15" s="589">
        <f ca="1">OFFSET(LOOK!$AD$4,S$6,$B15)</f>
        <v>1</v>
      </c>
      <c r="T15" s="589">
        <f ca="1">OFFSET(LOOK!$AD$4,T$6,$B15)</f>
        <v>1</v>
      </c>
      <c r="U15" s="589">
        <f ca="1">OFFSET(LOOK!$AD$4,U$6,$B15)</f>
        <v>1</v>
      </c>
      <c r="V15" s="589">
        <f ca="1">OFFSET(LOOK!$AD$4,V$6,$B15)</f>
        <v>0</v>
      </c>
      <c r="W15" s="589">
        <f ca="1">OFFSET(LOOK!$AD$4,W$6,$B15)</f>
        <v>1</v>
      </c>
      <c r="X15" s="589">
        <f ca="1">OFFSET(LOOK!$AD$4,X$6,$B15)</f>
        <v>1</v>
      </c>
      <c r="Y15" s="589">
        <f ca="1">OFFSET(LOOK!$AD$4,Y$6,$B15)</f>
        <v>1</v>
      </c>
      <c r="Z15" s="589">
        <f ca="1">OFFSET(LOOK!$AD$4,Z$6,$B15)</f>
        <v>1</v>
      </c>
      <c r="AA15" s="589">
        <f ca="1">OFFSET(LOOK!$AD$4,AA$6,$B15)</f>
        <v>1</v>
      </c>
      <c r="AB15" s="589">
        <f ca="1">OFFSET(LOOK!$AD$4,AB$6,$B15)</f>
        <v>1</v>
      </c>
      <c r="AC15" s="589">
        <f ca="1">OFFSET(LOOK!$AD$4,25,$B15)</f>
        <v>0.994</v>
      </c>
    </row>
    <row r="16" spans="2:29" s="49" customFormat="1" ht="24" customHeight="1">
      <c r="B16" s="592"/>
      <c r="C16" s="597"/>
      <c r="D16" s="90">
        <f>0.8*D15</f>
        <v>0.8</v>
      </c>
      <c r="E16" s="590"/>
      <c r="F16" s="590"/>
      <c r="G16" s="590"/>
      <c r="H16" s="590"/>
      <c r="I16" s="590"/>
      <c r="J16" s="590"/>
      <c r="K16" s="590"/>
      <c r="L16" s="590"/>
      <c r="M16" s="590"/>
      <c r="N16" s="590"/>
      <c r="O16" s="590"/>
      <c r="P16" s="590"/>
      <c r="Q16" s="590"/>
      <c r="R16" s="590"/>
      <c r="S16" s="590"/>
      <c r="T16" s="590"/>
      <c r="U16" s="590"/>
      <c r="V16" s="590"/>
      <c r="W16" s="590"/>
      <c r="X16" s="590"/>
      <c r="Y16" s="590"/>
      <c r="Z16" s="590"/>
      <c r="AA16" s="590"/>
      <c r="AB16" s="590"/>
      <c r="AC16" s="590"/>
    </row>
    <row r="17" spans="2:29" s="49" customFormat="1" ht="23.25" customHeight="1">
      <c r="B17" s="591">
        <v>6</v>
      </c>
      <c r="C17" s="593" t="s">
        <v>37</v>
      </c>
      <c r="D17" s="89">
        <f ca="1">OFFSET(GOALS!$C$29,0,OVERVIEW!B17)</f>
        <v>1</v>
      </c>
      <c r="E17" s="589">
        <f ca="1">OFFSET(LOOK!$AD$4,E$6,$B17)</f>
        <v>1.617</v>
      </c>
      <c r="F17" s="589">
        <f ca="1">OFFSET(LOOK!$AD$4,F$6,$B17)</f>
        <v>1.564</v>
      </c>
      <c r="G17" s="589">
        <f ca="1">OFFSET(LOOK!$AD$4,G$6,$B17)</f>
        <v>1.082</v>
      </c>
      <c r="H17" s="589">
        <f ca="1">OFFSET(LOOK!$AD$4,H$6,$B17)</f>
        <v>1.476</v>
      </c>
      <c r="I17" s="589">
        <f ca="1">OFFSET(LOOK!$AD$4,I$6,$B17)</f>
        <v>1.072</v>
      </c>
      <c r="J17" s="589">
        <f ca="1">OFFSET(LOOK!$AD$4,J$6,$B17)</f>
        <v>1.092</v>
      </c>
      <c r="K17" s="589">
        <f ca="1">OFFSET(LOOK!$AD$4,K$6,$B17)</f>
        <v>0.999</v>
      </c>
      <c r="L17" s="589">
        <f ca="1">OFFSET(LOOK!$AD$4,L$6,$B17)</f>
        <v>1.326</v>
      </c>
      <c r="M17" s="589">
        <f ca="1">OFFSET(LOOK!$AD$4,M$6,$B17)</f>
        <v>1.418</v>
      </c>
      <c r="N17" s="589">
        <f ca="1">OFFSET(LOOK!$AD$4,N$6,$B17)</f>
        <v>0</v>
      </c>
      <c r="O17" s="589">
        <f ca="1">OFFSET(LOOK!$AD$4,O$6,$B17)</f>
        <v>0.939</v>
      </c>
      <c r="P17" s="589">
        <f ca="1">OFFSET(LOOK!$AD$4,P$6,$B17)</f>
        <v>1.001</v>
      </c>
      <c r="Q17" s="589">
        <f ca="1">OFFSET(LOOK!$AD$4,Q$6,$B17)</f>
        <v>1.979</v>
      </c>
      <c r="R17" s="589">
        <f ca="1">OFFSET(LOOK!$AD$4,R$6,$B17)</f>
        <v>1.996</v>
      </c>
      <c r="S17" s="589">
        <f ca="1">OFFSET(LOOK!$AD$4,S$6,$B17)</f>
        <v>1.706</v>
      </c>
      <c r="T17" s="589">
        <f ca="1">OFFSET(LOOK!$AD$4,T$6,$B17)</f>
        <v>1.004</v>
      </c>
      <c r="U17" s="589">
        <f ca="1">OFFSET(LOOK!$AD$4,U$6,$B17)</f>
        <v>1.062</v>
      </c>
      <c r="V17" s="589">
        <f ca="1">OFFSET(LOOK!$AD$4,V$6,$B17)</f>
        <v>1.295</v>
      </c>
      <c r="W17" s="589">
        <f ca="1">OFFSET(LOOK!$AD$4,W$6,$B17)</f>
        <v>0.995</v>
      </c>
      <c r="X17" s="589">
        <f ca="1">OFFSET(LOOK!$AD$4,X$6,$B17)</f>
        <v>1.111</v>
      </c>
      <c r="Y17" s="589">
        <f ca="1">OFFSET(LOOK!$AD$4,Y$6,$B17)</f>
        <v>1.039</v>
      </c>
      <c r="Z17" s="589">
        <f ca="1">OFFSET(LOOK!$AD$4,Z$6,$B17)</f>
        <v>1.156</v>
      </c>
      <c r="AA17" s="589">
        <f ca="1">OFFSET(LOOK!$AD$4,AA$6,$B17)</f>
        <v>1.195</v>
      </c>
      <c r="AB17" s="589">
        <f ca="1">OFFSET(LOOK!$AD$4,AB$6,$B17)</f>
        <v>1.27</v>
      </c>
      <c r="AC17" s="589">
        <f ca="1">OFFSET(LOOK!$AD$4,25,$B17)</f>
        <v>1.189</v>
      </c>
    </row>
    <row r="18" spans="2:29" s="49" customFormat="1" ht="24" customHeight="1">
      <c r="B18" s="592"/>
      <c r="C18" s="597"/>
      <c r="D18" s="90">
        <f>0.8*D17</f>
        <v>0.8</v>
      </c>
      <c r="E18" s="590"/>
      <c r="F18" s="590"/>
      <c r="G18" s="590"/>
      <c r="H18" s="590"/>
      <c r="I18" s="590"/>
      <c r="J18" s="590"/>
      <c r="K18" s="590"/>
      <c r="L18" s="590"/>
      <c r="M18" s="590"/>
      <c r="N18" s="590"/>
      <c r="O18" s="590"/>
      <c r="P18" s="590"/>
      <c r="Q18" s="590"/>
      <c r="R18" s="590"/>
      <c r="S18" s="590"/>
      <c r="T18" s="590"/>
      <c r="U18" s="590"/>
      <c r="V18" s="590"/>
      <c r="W18" s="590"/>
      <c r="X18" s="590"/>
      <c r="Y18" s="590"/>
      <c r="Z18" s="590"/>
      <c r="AA18" s="590"/>
      <c r="AB18" s="590"/>
      <c r="AC18" s="590"/>
    </row>
    <row r="19" spans="2:29" s="49" customFormat="1" ht="23.25" customHeight="1">
      <c r="B19" s="591">
        <v>7</v>
      </c>
      <c r="C19" s="593" t="s">
        <v>38</v>
      </c>
      <c r="D19" s="89">
        <f ca="1">OFFSET(GOALS!$C$29,0,OVERVIEW!B19)</f>
        <v>1</v>
      </c>
      <c r="E19" s="589">
        <f ca="1">OFFSET(LOOK!$AD$4,E$6,$B19)</f>
        <v>1</v>
      </c>
      <c r="F19" s="589">
        <f ca="1">OFFSET(LOOK!$AD$4,F$6,$B19)</f>
        <v>0.75</v>
      </c>
      <c r="G19" s="589">
        <f ca="1">OFFSET(LOOK!$AD$4,G$6,$B19)</f>
        <v>1</v>
      </c>
      <c r="H19" s="589">
        <f ca="1">OFFSET(LOOK!$AD$4,H$6,$B19)</f>
        <v>1</v>
      </c>
      <c r="I19" s="589">
        <f ca="1">OFFSET(LOOK!$AD$4,I$6,$B19)</f>
        <v>1</v>
      </c>
      <c r="J19" s="589">
        <f ca="1">OFFSET(LOOK!$AD$4,J$6,$B19)</f>
        <v>0</v>
      </c>
      <c r="K19" s="589">
        <f ca="1">OFFSET(LOOK!$AD$4,K$6,$B19)</f>
        <v>1</v>
      </c>
      <c r="L19" s="589">
        <f ca="1">OFFSET(LOOK!$AD$4,L$6,$B19)</f>
        <v>1</v>
      </c>
      <c r="M19" s="589">
        <f ca="1">OFFSET(LOOK!$AD$4,M$6,$B19)</f>
        <v>1</v>
      </c>
      <c r="N19" s="589">
        <f ca="1">OFFSET(LOOK!$AD$4,N$6,$B19)</f>
        <v>1</v>
      </c>
      <c r="O19" s="589">
        <f ca="1">OFFSET(LOOK!$AD$4,O$6,$B19)</f>
        <v>1</v>
      </c>
      <c r="P19" s="589">
        <f ca="1">OFFSET(LOOK!$AD$4,P$6,$B19)</f>
        <v>1</v>
      </c>
      <c r="Q19" s="589">
        <f ca="1">OFFSET(LOOK!$AD$4,Q$6,$B19)</f>
        <v>1</v>
      </c>
      <c r="R19" s="589">
        <f ca="1">OFFSET(LOOK!$AD$4,R$6,$B19)</f>
        <v>1</v>
      </c>
      <c r="S19" s="589">
        <f ca="1">OFFSET(LOOK!$AD$4,S$6,$B19)</f>
        <v>1</v>
      </c>
      <c r="T19" s="589">
        <f ca="1">OFFSET(LOOK!$AD$4,T$6,$B19)</f>
        <v>1</v>
      </c>
      <c r="U19" s="589">
        <f ca="1">OFFSET(LOOK!$AD$4,U$6,$B19)</f>
        <v>1</v>
      </c>
      <c r="V19" s="589">
        <f ca="1">OFFSET(LOOK!$AD$4,V$6,$B19)</f>
        <v>1</v>
      </c>
      <c r="W19" s="589">
        <f ca="1">OFFSET(LOOK!$AD$4,W$6,$B19)</f>
        <v>1</v>
      </c>
      <c r="X19" s="589">
        <f ca="1">OFFSET(LOOK!$AD$4,X$6,$B19)</f>
        <v>1</v>
      </c>
      <c r="Y19" s="589">
        <f ca="1">OFFSET(LOOK!$AD$4,Y$6,$B19)</f>
        <v>1</v>
      </c>
      <c r="Z19" s="589">
        <f ca="1">OFFSET(LOOK!$AD$4,Z$6,$B19)</f>
        <v>1</v>
      </c>
      <c r="AA19" s="589">
        <f ca="1">OFFSET(LOOK!$AD$4,AA$6,$B19)</f>
        <v>1</v>
      </c>
      <c r="AB19" s="589">
        <f ca="1">OFFSET(LOOK!$AD$4,AB$6,$B19)</f>
        <v>1</v>
      </c>
      <c r="AC19" s="589">
        <f ca="1">OFFSET(LOOK!$AD$4,25,$B19)</f>
        <v>0.994</v>
      </c>
    </row>
    <row r="20" spans="2:29" s="49" customFormat="1" ht="24" customHeight="1">
      <c r="B20" s="592"/>
      <c r="C20" s="594"/>
      <c r="D20" s="90">
        <f>0.8*D19</f>
        <v>0.8</v>
      </c>
      <c r="E20" s="590"/>
      <c r="F20" s="590"/>
      <c r="G20" s="590"/>
      <c r="H20" s="590"/>
      <c r="I20" s="590"/>
      <c r="J20" s="590"/>
      <c r="K20" s="590"/>
      <c r="L20" s="590"/>
      <c r="M20" s="590"/>
      <c r="N20" s="590"/>
      <c r="O20" s="590"/>
      <c r="P20" s="590"/>
      <c r="Q20" s="590"/>
      <c r="R20" s="590"/>
      <c r="S20" s="590"/>
      <c r="T20" s="590"/>
      <c r="U20" s="590"/>
      <c r="V20" s="590"/>
      <c r="W20" s="590"/>
      <c r="X20" s="590"/>
      <c r="Y20" s="590"/>
      <c r="Z20" s="590"/>
      <c r="AA20" s="590"/>
      <c r="AB20" s="590"/>
      <c r="AC20" s="590"/>
    </row>
    <row r="21" spans="2:29" s="49" customFormat="1" ht="23.25" customHeight="1">
      <c r="B21" s="591">
        <v>8</v>
      </c>
      <c r="C21" s="593" t="s">
        <v>39</v>
      </c>
      <c r="D21" s="89">
        <f ca="1">OFFSET(GOALS!$C$29,0,OVERVIEW!B21)</f>
        <v>1</v>
      </c>
      <c r="E21" s="589">
        <f ca="1">OFFSET(LOOK!$AD$4,E$6,$B21)</f>
        <v>1.311</v>
      </c>
      <c r="F21" s="589">
        <f ca="1">OFFSET(LOOK!$AD$4,F$6,$B21)</f>
        <v>1.159</v>
      </c>
      <c r="G21" s="589">
        <f ca="1">OFFSET(LOOK!$AD$4,G$6,$B21)</f>
        <v>0.946</v>
      </c>
      <c r="H21" s="589">
        <f ca="1">OFFSET(LOOK!$AD$4,H$6,$B21)</f>
        <v>1.432</v>
      </c>
      <c r="I21" s="589">
        <f ca="1">OFFSET(LOOK!$AD$4,I$6,$B21)</f>
        <v>1.653</v>
      </c>
      <c r="J21" s="589">
        <f ca="1">OFFSET(LOOK!$AD$4,J$6,$B21)</f>
        <v>0</v>
      </c>
      <c r="K21" s="589">
        <f ca="1">OFFSET(LOOK!$AD$4,K$6,$B21)</f>
        <v>0.893</v>
      </c>
      <c r="L21" s="589">
        <f ca="1">OFFSET(LOOK!$AD$4,L$6,$B21)</f>
        <v>1.281</v>
      </c>
      <c r="M21" s="589">
        <f ca="1">OFFSET(LOOK!$AD$4,M$6,$B21)</f>
        <v>1.491</v>
      </c>
      <c r="N21" s="589">
        <f ca="1">OFFSET(LOOK!$AD$4,N$6,$B21)</f>
        <v>1.342</v>
      </c>
      <c r="O21" s="589">
        <f ca="1">OFFSET(LOOK!$AD$4,O$6,$B21)</f>
        <v>0.924</v>
      </c>
      <c r="P21" s="589">
        <f ca="1">OFFSET(LOOK!$AD$4,P$6,$B21)</f>
        <v>1.121</v>
      </c>
      <c r="Q21" s="589">
        <f ca="1">OFFSET(LOOK!$AD$4,Q$6,$B21)</f>
        <v>2.173</v>
      </c>
      <c r="R21" s="589">
        <f ca="1">OFFSET(LOOK!$AD$4,R$6,$B21)</f>
        <v>2.827</v>
      </c>
      <c r="S21" s="589">
        <f ca="1">OFFSET(LOOK!$AD$4,S$6,$B21)</f>
        <v>1.394</v>
      </c>
      <c r="T21" s="589">
        <f ca="1">OFFSET(LOOK!$AD$4,T$6,$B21)</f>
        <v>1.109</v>
      </c>
      <c r="U21" s="589">
        <f ca="1">OFFSET(LOOK!$AD$4,U$6,$B21)</f>
        <v>1.203</v>
      </c>
      <c r="V21" s="589">
        <f ca="1">OFFSET(LOOK!$AD$4,V$6,$B21)</f>
        <v>1.491</v>
      </c>
      <c r="W21" s="589">
        <f ca="1">OFFSET(LOOK!$AD$4,W$6,$B21)</f>
        <v>0.943</v>
      </c>
      <c r="X21" s="589">
        <f ca="1">OFFSET(LOOK!$AD$4,X$6,$B21)</f>
        <v>1.121</v>
      </c>
      <c r="Y21" s="589">
        <f ca="1">OFFSET(LOOK!$AD$4,Y$6,$B21)</f>
        <v>1.42</v>
      </c>
      <c r="Z21" s="589">
        <f ca="1">OFFSET(LOOK!$AD$4,Z$6,$B21)</f>
        <v>1.275</v>
      </c>
      <c r="AA21" s="589">
        <f ca="1">OFFSET(LOOK!$AD$4,AA$6,$B21)</f>
        <v>1.567</v>
      </c>
      <c r="AB21" s="589">
        <f ca="1">OFFSET(LOOK!$AD$4,AB$6,$B21)</f>
        <v>1.15</v>
      </c>
      <c r="AC21" s="589">
        <f ca="1">OFFSET(LOOK!$AD$4,25,$B21)</f>
        <v>1.395</v>
      </c>
    </row>
    <row r="22" spans="2:29" s="49" customFormat="1" ht="23.25" customHeight="1">
      <c r="B22" s="592"/>
      <c r="C22" s="594"/>
      <c r="D22" s="90">
        <f>0.8*D21</f>
        <v>0.8</v>
      </c>
      <c r="E22" s="590"/>
      <c r="F22" s="590"/>
      <c r="G22" s="590"/>
      <c r="H22" s="590"/>
      <c r="I22" s="590"/>
      <c r="J22" s="590"/>
      <c r="K22" s="590"/>
      <c r="L22" s="590"/>
      <c r="M22" s="590"/>
      <c r="N22" s="590"/>
      <c r="O22" s="590"/>
      <c r="P22" s="590"/>
      <c r="Q22" s="590"/>
      <c r="R22" s="590"/>
      <c r="S22" s="590"/>
      <c r="T22" s="590"/>
      <c r="U22" s="590"/>
      <c r="V22" s="590"/>
      <c r="W22" s="590"/>
      <c r="X22" s="590"/>
      <c r="Y22" s="590"/>
      <c r="Z22" s="590"/>
      <c r="AA22" s="590"/>
      <c r="AB22" s="590"/>
      <c r="AC22" s="590"/>
    </row>
    <row r="23" spans="2:29" s="49" customFormat="1" ht="23.25" customHeight="1">
      <c r="B23" s="591">
        <v>9</v>
      </c>
      <c r="C23" s="593" t="s">
        <v>283</v>
      </c>
      <c r="D23" s="89">
        <f ca="1">OFFSET(GOALS!$C$29,0,OVERVIEW!B23)</f>
        <v>1</v>
      </c>
      <c r="E23" s="589">
        <f ca="1">OFFSET(LOOK!$AD$4,E$6,$B23)</f>
        <v>0</v>
      </c>
      <c r="F23" s="589">
        <f ca="1">OFFSET(LOOK!$AD$4,F$6,$B23)</f>
        <v>1</v>
      </c>
      <c r="G23" s="589">
        <f ca="1">OFFSET(LOOK!$AD$4,G$6,$B23)</f>
        <v>0.6</v>
      </c>
      <c r="H23" s="589">
        <f ca="1">OFFSET(LOOK!$AD$4,H$6,$B23)</f>
        <v>1</v>
      </c>
      <c r="I23" s="589">
        <f ca="1">OFFSET(LOOK!$AD$4,I$6,$B23)</f>
        <v>1</v>
      </c>
      <c r="J23" s="589">
        <f ca="1">OFFSET(LOOK!$AD$4,J$6,$B23)</f>
        <v>1</v>
      </c>
      <c r="K23" s="589">
        <f ca="1">OFFSET(LOOK!$AD$4,K$6,$B23)</f>
        <v>0</v>
      </c>
      <c r="L23" s="589">
        <f ca="1">OFFSET(LOOK!$AD$4,L$6,$B23)</f>
        <v>0.545</v>
      </c>
      <c r="M23" s="589">
        <f ca="1">OFFSET(LOOK!$AD$4,M$6,$B23)</f>
        <v>1</v>
      </c>
      <c r="N23" s="589">
        <f ca="1">OFFSET(LOOK!$AD$4,N$6,$B23)</f>
        <v>1</v>
      </c>
      <c r="O23" s="589">
        <f ca="1">OFFSET(LOOK!$AD$4,O$6,$B23)</f>
        <v>1</v>
      </c>
      <c r="P23" s="589">
        <f ca="1">OFFSET(LOOK!$AD$4,P$6,$B23)</f>
        <v>1</v>
      </c>
      <c r="Q23" s="589">
        <f ca="1">OFFSET(LOOK!$AD$4,Q$6,$B23)</f>
        <v>0</v>
      </c>
      <c r="R23" s="589">
        <f ca="1">OFFSET(LOOK!$AD$4,R$6,$B23)</f>
        <v>0</v>
      </c>
      <c r="S23" s="589">
        <f ca="1">OFFSET(LOOK!$AD$4,S$6,$B23)</f>
        <v>1</v>
      </c>
      <c r="T23" s="589">
        <f ca="1">OFFSET(LOOK!$AD$4,T$6,$B23)</f>
        <v>1</v>
      </c>
      <c r="U23" s="589">
        <f ca="1">OFFSET(LOOK!$AD$4,U$6,$B23)</f>
        <v>0</v>
      </c>
      <c r="V23" s="589">
        <f ca="1">OFFSET(LOOK!$AD$4,V$6,$B23)</f>
        <v>0</v>
      </c>
      <c r="W23" s="589">
        <f ca="1">OFFSET(LOOK!$AD$4,W$6,$B23)</f>
        <v>1</v>
      </c>
      <c r="X23" s="589">
        <f ca="1">OFFSET(LOOK!$AD$4,X$6,$B23)</f>
        <v>1</v>
      </c>
      <c r="Y23" s="589">
        <f ca="1">OFFSET(LOOK!$AD$4,Y$6,$B23)</f>
        <v>1</v>
      </c>
      <c r="Z23" s="589">
        <f ca="1">OFFSET(LOOK!$AD$4,Z$6,$B23)</f>
        <v>0</v>
      </c>
      <c r="AA23" s="589">
        <f ca="1">OFFSET(LOOK!$AD$4,AA$6,$B23)</f>
        <v>0.444</v>
      </c>
      <c r="AB23" s="589">
        <f ca="1">OFFSET(LOOK!$AD$4,AB$6,$B23)</f>
        <v>1</v>
      </c>
      <c r="AC23" s="589">
        <f ca="1">OFFSET(LOOK!$AD$4,25,$B23)</f>
        <v>0.766</v>
      </c>
    </row>
    <row r="24" spans="2:29" s="49" customFormat="1" ht="24" customHeight="1">
      <c r="B24" s="592"/>
      <c r="C24" s="597"/>
      <c r="D24" s="90">
        <f>0.8*D23</f>
        <v>0.8</v>
      </c>
      <c r="E24" s="590"/>
      <c r="F24" s="590"/>
      <c r="G24" s="590"/>
      <c r="H24" s="590"/>
      <c r="I24" s="590"/>
      <c r="J24" s="590"/>
      <c r="K24" s="590"/>
      <c r="L24" s="590"/>
      <c r="M24" s="590"/>
      <c r="N24" s="590"/>
      <c r="O24" s="590"/>
      <c r="P24" s="590"/>
      <c r="Q24" s="590"/>
      <c r="R24" s="590"/>
      <c r="S24" s="590"/>
      <c r="T24" s="590"/>
      <c r="U24" s="590"/>
      <c r="V24" s="590"/>
      <c r="W24" s="590"/>
      <c r="X24" s="590"/>
      <c r="Y24" s="590"/>
      <c r="Z24" s="590"/>
      <c r="AA24" s="590"/>
      <c r="AB24" s="590"/>
      <c r="AC24" s="590"/>
    </row>
    <row r="25" spans="2:29" s="49" customFormat="1" ht="23.25" customHeight="1">
      <c r="B25" s="591">
        <v>10</v>
      </c>
      <c r="C25" s="593" t="s">
        <v>289</v>
      </c>
      <c r="D25" s="89">
        <f ca="1">OFFSET(GOALS!$C$29,0,OVERVIEW!B25)</f>
        <v>1</v>
      </c>
      <c r="E25" s="589">
        <f ca="1">OFFSET(LOOK!$AD$4,E$6,$B25)</f>
        <v>1</v>
      </c>
      <c r="F25" s="589">
        <f ca="1">OFFSET(LOOK!$AD$4,F$6,$B25)</f>
        <v>1</v>
      </c>
      <c r="G25" s="589">
        <f ca="1">OFFSET(LOOK!$AD$4,G$6,$B25)</f>
        <v>1</v>
      </c>
      <c r="H25" s="589">
        <f ca="1">OFFSET(LOOK!$AD$4,H$6,$B25)</f>
        <v>1</v>
      </c>
      <c r="I25" s="589">
        <f ca="1">OFFSET(LOOK!$AD$4,I$6,$B25)</f>
        <v>1</v>
      </c>
      <c r="J25" s="589">
        <f ca="1">OFFSET(LOOK!$AD$4,J$6,$B25)</f>
        <v>1</v>
      </c>
      <c r="K25" s="589">
        <f ca="1">OFFSET(LOOK!$AD$4,K$6,$B25)</f>
        <v>1</v>
      </c>
      <c r="L25" s="589">
        <f ca="1">OFFSET(LOOK!$AD$4,L$6,$B25)</f>
        <v>1</v>
      </c>
      <c r="M25" s="589">
        <f ca="1">OFFSET(LOOK!$AD$4,M$6,$B25)</f>
        <v>1</v>
      </c>
      <c r="N25" s="589">
        <f ca="1">OFFSET(LOOK!$AD$4,N$6,$B25)</f>
        <v>1</v>
      </c>
      <c r="O25" s="589">
        <f ca="1">OFFSET(LOOK!$AD$4,O$6,$B25)</f>
        <v>0.9</v>
      </c>
      <c r="P25" s="589">
        <f ca="1">OFFSET(LOOK!$AD$4,P$6,$B25)</f>
        <v>1</v>
      </c>
      <c r="Q25" s="589">
        <f ca="1">OFFSET(LOOK!$AD$4,Q$6,$B25)</f>
        <v>1</v>
      </c>
      <c r="R25" s="589">
        <f ca="1">OFFSET(LOOK!$AD$4,R$6,$B25)</f>
        <v>0.929</v>
      </c>
      <c r="S25" s="589">
        <f ca="1">OFFSET(LOOK!$AD$4,S$6,$B25)</f>
        <v>1</v>
      </c>
      <c r="T25" s="589">
        <f ca="1">OFFSET(LOOK!$AD$4,T$6,$B25)</f>
        <v>1</v>
      </c>
      <c r="U25" s="589">
        <f ca="1">OFFSET(LOOK!$AD$4,U$6,$B25)</f>
        <v>1</v>
      </c>
      <c r="V25" s="589">
        <f ca="1">OFFSET(LOOK!$AD$4,V$6,$B25)</f>
        <v>1</v>
      </c>
      <c r="W25" s="589">
        <f ca="1">OFFSET(LOOK!$AD$4,W$6,$B25)</f>
        <v>0</v>
      </c>
      <c r="X25" s="589">
        <f ca="1">OFFSET(LOOK!$AD$4,X$6,$B25)</f>
        <v>1</v>
      </c>
      <c r="Y25" s="589">
        <f ca="1">OFFSET(LOOK!$AD$4,Y$6,$B25)</f>
        <v>1</v>
      </c>
      <c r="Z25" s="589">
        <f ca="1">OFFSET(LOOK!$AD$4,Z$6,$B25)</f>
        <v>0.857</v>
      </c>
      <c r="AA25" s="589">
        <f ca="1">OFFSET(LOOK!$AD$4,AA$6,$B25)</f>
        <v>0.74</v>
      </c>
      <c r="AB25" s="589">
        <f ca="1">OFFSET(LOOK!$AD$4,AB$6,$B25)</f>
        <v>1</v>
      </c>
      <c r="AC25" s="589">
        <f ca="1">OFFSET(LOOK!$AD$4,25,$B25)</f>
        <v>0.87</v>
      </c>
    </row>
    <row r="26" spans="2:29" s="49" customFormat="1" ht="24" customHeight="1">
      <c r="B26" s="592"/>
      <c r="C26" s="597"/>
      <c r="D26" s="90">
        <f>0.8*D25</f>
        <v>0.8</v>
      </c>
      <c r="E26" s="590"/>
      <c r="F26" s="590"/>
      <c r="G26" s="590"/>
      <c r="H26" s="590"/>
      <c r="I26" s="590"/>
      <c r="J26" s="590"/>
      <c r="K26" s="590"/>
      <c r="L26" s="590"/>
      <c r="M26" s="590"/>
      <c r="N26" s="590"/>
      <c r="O26" s="590"/>
      <c r="P26" s="590"/>
      <c r="Q26" s="590"/>
      <c r="R26" s="590"/>
      <c r="S26" s="590"/>
      <c r="T26" s="590"/>
      <c r="U26" s="590"/>
      <c r="V26" s="590"/>
      <c r="W26" s="590"/>
      <c r="X26" s="590"/>
      <c r="Y26" s="590"/>
      <c r="Z26" s="590"/>
      <c r="AA26" s="590"/>
      <c r="AB26" s="590"/>
      <c r="AC26" s="590"/>
    </row>
    <row r="27" spans="2:29" s="49" customFormat="1" ht="23.25" customHeight="1">
      <c r="B27" s="591">
        <v>11</v>
      </c>
      <c r="C27" s="593" t="s">
        <v>287</v>
      </c>
      <c r="D27" s="89">
        <f ca="1">OFFSET(GOALS!$C$29,0,OVERVIEW!B27)</f>
        <v>1</v>
      </c>
      <c r="E27" s="589">
        <f ca="1">OFFSET(LOOK!$AD$4,E$6,$B27)</f>
        <v>0.111</v>
      </c>
      <c r="F27" s="589">
        <f ca="1">OFFSET(LOOK!$AD$4,F$6,$B27)</f>
        <v>1</v>
      </c>
      <c r="G27" s="589">
        <f ca="1">OFFSET(LOOK!$AD$4,G$6,$B27)</f>
        <v>0.429</v>
      </c>
      <c r="H27" s="589">
        <f ca="1">OFFSET(LOOK!$AD$4,H$6,$B27)</f>
        <v>0.719</v>
      </c>
      <c r="I27" s="589">
        <f ca="1">OFFSET(LOOK!$AD$4,I$6,$B27)</f>
        <v>1</v>
      </c>
      <c r="J27" s="589">
        <f ca="1">OFFSET(LOOK!$AD$4,J$6,$B27)</f>
        <v>0.091</v>
      </c>
      <c r="K27" s="589">
        <f ca="1">OFFSET(LOOK!$AD$4,K$6,$B27)</f>
        <v>0.267</v>
      </c>
      <c r="L27" s="589">
        <f ca="1">OFFSET(LOOK!$AD$4,L$6,$B27)</f>
        <v>0.259</v>
      </c>
      <c r="M27" s="589">
        <f ca="1">OFFSET(LOOK!$AD$4,M$6,$B27)</f>
        <v>0.559</v>
      </c>
      <c r="N27" s="589">
        <f ca="1">OFFSET(LOOK!$AD$4,N$6,$B27)</f>
        <v>0.35</v>
      </c>
      <c r="O27" s="589">
        <f ca="1">OFFSET(LOOK!$AD$4,O$6,$B27)</f>
        <v>0.625</v>
      </c>
      <c r="P27" s="589">
        <f ca="1">OFFSET(LOOK!$AD$4,P$6,$B27)</f>
        <v>0.917</v>
      </c>
      <c r="Q27" s="589">
        <f ca="1">OFFSET(LOOK!$AD$4,Q$6,$B27)</f>
        <v>0.6</v>
      </c>
      <c r="R27" s="589">
        <f ca="1">OFFSET(LOOK!$AD$4,R$6,$B27)</f>
        <v>0.923</v>
      </c>
      <c r="S27" s="589">
        <f ca="1">OFFSET(LOOK!$AD$4,S$6,$B27)</f>
        <v>0.732</v>
      </c>
      <c r="T27" s="589">
        <f ca="1">OFFSET(LOOK!$AD$4,T$6,$B27)</f>
        <v>0.684</v>
      </c>
      <c r="U27" s="589">
        <f ca="1">OFFSET(LOOK!$AD$4,U$6,$B27)</f>
        <v>0</v>
      </c>
      <c r="V27" s="589">
        <f ca="1">OFFSET(LOOK!$AD$4,V$6,$B27)</f>
        <v>0</v>
      </c>
      <c r="W27" s="589">
        <f ca="1">OFFSET(LOOK!$AD$4,W$6,$B27)</f>
        <v>0.194</v>
      </c>
      <c r="X27" s="589">
        <f ca="1">OFFSET(LOOK!$AD$4,X$6,$B27)</f>
        <v>0.956</v>
      </c>
      <c r="Y27" s="589">
        <f ca="1">OFFSET(LOOK!$AD$4,Y$6,$B27)</f>
        <v>0.316</v>
      </c>
      <c r="Z27" s="589">
        <f ca="1">OFFSET(LOOK!$AD$4,Z$6,$B27)</f>
        <v>0.111</v>
      </c>
      <c r="AA27" s="589">
        <f ca="1">OFFSET(LOOK!$AD$4,AA$6,$B27)</f>
        <v>0.418</v>
      </c>
      <c r="AB27" s="589">
        <f ca="1">OFFSET(LOOK!$AD$4,AB$6,$B27)</f>
        <v>0.889</v>
      </c>
      <c r="AC27" s="589">
        <f ca="1">OFFSET(LOOK!$AD$4,25,$B27)</f>
        <v>0.585</v>
      </c>
    </row>
    <row r="28" spans="2:29" s="49" customFormat="1" ht="24" customHeight="1">
      <c r="B28" s="592"/>
      <c r="C28" s="594"/>
      <c r="D28" s="90">
        <f>0.8*D27</f>
        <v>0.8</v>
      </c>
      <c r="E28" s="590"/>
      <c r="F28" s="590"/>
      <c r="G28" s="590"/>
      <c r="H28" s="590"/>
      <c r="I28" s="590"/>
      <c r="J28" s="590"/>
      <c r="K28" s="590"/>
      <c r="L28" s="590"/>
      <c r="M28" s="590"/>
      <c r="N28" s="590"/>
      <c r="O28" s="590"/>
      <c r="P28" s="590"/>
      <c r="Q28" s="590"/>
      <c r="R28" s="590"/>
      <c r="S28" s="590"/>
      <c r="T28" s="590"/>
      <c r="U28" s="590"/>
      <c r="V28" s="590"/>
      <c r="W28" s="590"/>
      <c r="X28" s="590"/>
      <c r="Y28" s="590"/>
      <c r="Z28" s="590"/>
      <c r="AA28" s="590"/>
      <c r="AB28" s="590"/>
      <c r="AC28" s="590"/>
    </row>
    <row r="29" spans="2:29" s="49" customFormat="1" ht="24" customHeight="1">
      <c r="B29" s="598">
        <v>12</v>
      </c>
      <c r="C29" s="593"/>
      <c r="D29" s="89">
        <f ca="1">OFFSET(GOALS!$C$29,0,OVERVIEW!B29)</f>
        <v>1</v>
      </c>
      <c r="E29" s="589">
        <f ca="1">OFFSET(LOOK!$AD$4,E$6,$B29)</f>
        <v>0</v>
      </c>
      <c r="F29" s="589">
        <f ca="1">OFFSET(LOOK!$AD$4,F$6,$B29)</f>
        <v>1</v>
      </c>
      <c r="G29" s="589">
        <f ca="1">OFFSET(LOOK!$AD$4,G$6,$B29)</f>
        <v>1</v>
      </c>
      <c r="H29" s="589">
        <f ca="1">OFFSET(LOOK!$AD$4,H$6,$B29)</f>
        <v>1</v>
      </c>
      <c r="I29" s="589">
        <f ca="1">OFFSET(LOOK!$AD$4,I$6,$B29)</f>
        <v>1</v>
      </c>
      <c r="J29" s="589">
        <f ca="1">OFFSET(LOOK!$AD$4,J$6,$B29)</f>
        <v>0.5</v>
      </c>
      <c r="K29" s="589">
        <f ca="1">OFFSET(LOOK!$AD$4,K$6,$B29)</f>
        <v>0</v>
      </c>
      <c r="L29" s="589">
        <f ca="1">OFFSET(LOOK!$AD$4,L$6,$B29)</f>
        <v>1</v>
      </c>
      <c r="M29" s="589">
        <f ca="1">OFFSET(LOOK!$AD$4,M$6,$B29)</f>
        <v>1</v>
      </c>
      <c r="N29" s="589">
        <f ca="1">OFFSET(LOOK!$AD$4,N$6,$B29)</f>
        <v>1</v>
      </c>
      <c r="O29" s="589">
        <f ca="1">OFFSET(LOOK!$AD$4,O$6,$B29)</f>
        <v>1</v>
      </c>
      <c r="P29" s="589">
        <f ca="1">OFFSET(LOOK!$AD$4,P$6,$B29)</f>
        <v>1</v>
      </c>
      <c r="Q29" s="589">
        <f ca="1">OFFSET(LOOK!$AD$4,Q$6,$B29)</f>
        <v>1</v>
      </c>
      <c r="R29" s="589">
        <f ca="1">OFFSET(LOOK!$AD$4,R$6,$B29)</f>
        <v>0.889</v>
      </c>
      <c r="S29" s="589">
        <f ca="1">OFFSET(LOOK!$AD$4,S$6,$B29)</f>
        <v>1</v>
      </c>
      <c r="T29" s="589">
        <f ca="1">OFFSET(LOOK!$AD$4,T$6,$B29)</f>
        <v>1</v>
      </c>
      <c r="U29" s="589">
        <f ca="1">OFFSET(LOOK!$AD$4,U$6,$B29)</f>
        <v>0</v>
      </c>
      <c r="V29" s="589">
        <f ca="1">OFFSET(LOOK!$AD$4,V$6,$B29)</f>
        <v>0</v>
      </c>
      <c r="W29" s="589">
        <f ca="1">OFFSET(LOOK!$AD$4,W$6,$B29)</f>
        <v>1</v>
      </c>
      <c r="X29" s="589">
        <f ca="1">OFFSET(LOOK!$AD$4,X$6,$B29)</f>
        <v>1</v>
      </c>
      <c r="Y29" s="589">
        <f ca="1">OFFSET(LOOK!$AD$4,Y$6,$B29)</f>
        <v>1</v>
      </c>
      <c r="Z29" s="589">
        <f ca="1">OFFSET(LOOK!$AD$4,Z$6,$B29)</f>
        <v>0</v>
      </c>
      <c r="AA29" s="589">
        <f ca="1">OFFSET(LOOK!$AD$4,AA$6,$B29)</f>
        <v>0.702</v>
      </c>
      <c r="AB29" s="589">
        <f ca="1">OFFSET(LOOK!$AD$4,AB$6,$B29)</f>
        <v>1</v>
      </c>
      <c r="AC29" s="589">
        <f ca="1">OFFSET(LOOK!$AD$4,25,$B29)</f>
        <v>0.875</v>
      </c>
    </row>
    <row r="30" spans="2:29" s="49" customFormat="1" ht="24" customHeight="1">
      <c r="B30" s="592"/>
      <c r="C30" s="594"/>
      <c r="D30" s="90">
        <f>0.8*D29</f>
        <v>0.8</v>
      </c>
      <c r="E30" s="590"/>
      <c r="F30" s="590"/>
      <c r="G30" s="590"/>
      <c r="H30" s="590"/>
      <c r="I30" s="590"/>
      <c r="J30" s="590"/>
      <c r="K30" s="590"/>
      <c r="L30" s="590"/>
      <c r="M30" s="590"/>
      <c r="N30" s="590"/>
      <c r="O30" s="590"/>
      <c r="P30" s="590"/>
      <c r="Q30" s="590"/>
      <c r="R30" s="590"/>
      <c r="S30" s="590"/>
      <c r="T30" s="590"/>
      <c r="U30" s="590"/>
      <c r="V30" s="590"/>
      <c r="W30" s="590"/>
      <c r="X30" s="590"/>
      <c r="Y30" s="590"/>
      <c r="Z30" s="590"/>
      <c r="AA30" s="590"/>
      <c r="AB30" s="590"/>
      <c r="AC30" s="590"/>
    </row>
    <row r="31" spans="2:29" s="49" customFormat="1" ht="23.25" customHeight="1">
      <c r="B31" s="591">
        <v>13</v>
      </c>
      <c r="C31" s="593" t="s">
        <v>40</v>
      </c>
      <c r="D31" s="89">
        <f ca="1">OFFSET(GOALS!$C$29,0,OVERVIEW!B31)</f>
        <v>1</v>
      </c>
      <c r="E31" s="589">
        <f ca="1">OFFSET(LOOK!$AD$4,E$6,$B31)</f>
        <v>0.268</v>
      </c>
      <c r="F31" s="589">
        <f ca="1">OFFSET(LOOK!$AD$4,F$6,$B31)</f>
        <v>0.668</v>
      </c>
      <c r="G31" s="589">
        <f ca="1">OFFSET(LOOK!$AD$4,G$6,$B31)</f>
        <v>0.46</v>
      </c>
      <c r="H31" s="589">
        <f ca="1">OFFSET(LOOK!$AD$4,H$6,$B31)</f>
        <v>0.555</v>
      </c>
      <c r="I31" s="589">
        <f ca="1">OFFSET(LOOK!$AD$4,I$6,$B31)</f>
        <v>0.594</v>
      </c>
      <c r="J31" s="589">
        <f ca="1">OFFSET(LOOK!$AD$4,J$6,$B31)</f>
        <v>0.429</v>
      </c>
      <c r="K31" s="589">
        <f ca="1">OFFSET(LOOK!$AD$4,K$6,$B31)</f>
        <v>0.418</v>
      </c>
      <c r="L31" s="589">
        <f ca="1">OFFSET(LOOK!$AD$4,L$6,$B31)</f>
        <v>0.437</v>
      </c>
      <c r="M31" s="589">
        <f ca="1">OFFSET(LOOK!$AD$4,M$6,$B31)</f>
        <v>0.377</v>
      </c>
      <c r="N31" s="589">
        <f ca="1">OFFSET(LOOK!$AD$4,N$6,$B31)</f>
        <v>0.447</v>
      </c>
      <c r="O31" s="589">
        <f ca="1">OFFSET(LOOK!$AD$4,O$6,$B31)</f>
        <v>0.573</v>
      </c>
      <c r="P31" s="589">
        <f ca="1">OFFSET(LOOK!$AD$4,P$6,$B31)</f>
        <v>0.328</v>
      </c>
      <c r="Q31" s="589">
        <f ca="1">OFFSET(LOOK!$AD$4,Q$6,$B31)</f>
        <v>0.512</v>
      </c>
      <c r="R31" s="589">
        <f ca="1">OFFSET(LOOK!$AD$4,R$6,$B31)</f>
        <v>0.506</v>
      </c>
      <c r="S31" s="589">
        <f ca="1">OFFSET(LOOK!$AD$4,S$6,$B31)</f>
        <v>0.416</v>
      </c>
      <c r="T31" s="589">
        <f ca="1">OFFSET(LOOK!$AD$4,T$6,$B31)</f>
        <v>0.597</v>
      </c>
      <c r="U31" s="589">
        <f ca="1">OFFSET(LOOK!$AD$4,U$6,$B31)</f>
        <v>0.475</v>
      </c>
      <c r="V31" s="589">
        <f ca="1">OFFSET(LOOK!$AD$4,V$6,$B31)</f>
        <v>0.571</v>
      </c>
      <c r="W31" s="589">
        <f ca="1">OFFSET(LOOK!$AD$4,W$6,$B31)</f>
        <v>0.492</v>
      </c>
      <c r="X31" s="589">
        <f ca="1">OFFSET(LOOK!$AD$4,X$6,$B31)</f>
        <v>0.577</v>
      </c>
      <c r="Y31" s="589">
        <f ca="1">OFFSET(LOOK!$AD$4,Y$6,$B31)</f>
        <v>0.399</v>
      </c>
      <c r="Z31" s="589">
        <f ca="1">OFFSET(LOOK!$AD$4,Z$6,$B31)</f>
        <v>0.361</v>
      </c>
      <c r="AA31" s="589">
        <f ca="1">OFFSET(LOOK!$AD$4,AA$6,$B31)</f>
        <v>0.379</v>
      </c>
      <c r="AB31" s="589">
        <f ca="1">OFFSET(LOOK!$AD$4,AB$6,$B31)</f>
        <v>0.634</v>
      </c>
      <c r="AC31" s="589">
        <f ca="1">OFFSET(LOOK!$AD$4,25,$B31)</f>
        <v>0.434</v>
      </c>
    </row>
    <row r="32" spans="2:29" s="49" customFormat="1" ht="24" customHeight="1">
      <c r="B32" s="592"/>
      <c r="C32" s="594"/>
      <c r="D32" s="90">
        <f>0.8*D31</f>
        <v>0.8</v>
      </c>
      <c r="E32" s="590"/>
      <c r="F32" s="590"/>
      <c r="G32" s="590"/>
      <c r="H32" s="590"/>
      <c r="I32" s="590"/>
      <c r="J32" s="590"/>
      <c r="K32" s="590"/>
      <c r="L32" s="590"/>
      <c r="M32" s="590"/>
      <c r="N32" s="590"/>
      <c r="O32" s="590"/>
      <c r="P32" s="590"/>
      <c r="Q32" s="590"/>
      <c r="R32" s="590"/>
      <c r="S32" s="590"/>
      <c r="T32" s="590"/>
      <c r="U32" s="590"/>
      <c r="V32" s="590"/>
      <c r="W32" s="590"/>
      <c r="X32" s="590"/>
      <c r="Y32" s="590"/>
      <c r="Z32" s="590"/>
      <c r="AA32" s="590"/>
      <c r="AB32" s="590"/>
      <c r="AC32" s="590"/>
    </row>
    <row r="33" spans="2:29" s="49" customFormat="1" ht="23.25" customHeight="1">
      <c r="B33" s="591">
        <v>14</v>
      </c>
      <c r="C33" s="593" t="s">
        <v>41</v>
      </c>
      <c r="D33" s="89">
        <f ca="1">OFFSET(GOALS!$C$29,0,OVERVIEW!B33)</f>
        <v>1</v>
      </c>
      <c r="E33" s="589">
        <f ca="1">OFFSET(LOOK!$AD$4,E$6,$B33)</f>
        <v>0.889</v>
      </c>
      <c r="F33" s="589">
        <f ca="1">OFFSET(LOOK!$AD$4,F$6,$B33)</f>
        <v>0.927</v>
      </c>
      <c r="G33" s="589">
        <f ca="1">OFFSET(LOOK!$AD$4,G$6,$B33)</f>
        <v>0.799</v>
      </c>
      <c r="H33" s="589">
        <f ca="1">OFFSET(LOOK!$AD$4,H$6,$B33)</f>
        <v>0.953</v>
      </c>
      <c r="I33" s="589">
        <f ca="1">OFFSET(LOOK!$AD$4,I$6,$B33)</f>
        <v>0.604</v>
      </c>
      <c r="J33" s="589">
        <f ca="1">OFFSET(LOOK!$AD$4,J$6,$B33)</f>
        <v>0.78</v>
      </c>
      <c r="K33" s="589">
        <f ca="1">OFFSET(LOOK!$AD$4,K$6,$B33)</f>
        <v>0.78</v>
      </c>
      <c r="L33" s="589">
        <f ca="1">OFFSET(LOOK!$AD$4,L$6,$B33)</f>
        <v>0.821</v>
      </c>
      <c r="M33" s="589">
        <f ca="1">OFFSET(LOOK!$AD$4,M$6,$B33)</f>
        <v>0.846</v>
      </c>
      <c r="N33" s="589">
        <f ca="1">OFFSET(LOOK!$AD$4,N$6,$B33)</f>
        <v>0.882</v>
      </c>
      <c r="O33" s="589">
        <f ca="1">OFFSET(LOOK!$AD$4,O$6,$B33)</f>
        <v>0.976</v>
      </c>
      <c r="P33" s="589">
        <f ca="1">OFFSET(LOOK!$AD$4,P$6,$B33)</f>
        <v>0.907</v>
      </c>
      <c r="Q33" s="589">
        <f ca="1">OFFSET(LOOK!$AD$4,Q$6,$B33)</f>
        <v>0.686</v>
      </c>
      <c r="R33" s="589">
        <f ca="1">OFFSET(LOOK!$AD$4,R$6,$B33)</f>
        <v>0.951</v>
      </c>
      <c r="S33" s="589">
        <f ca="1">OFFSET(LOOK!$AD$4,S$6,$B33)</f>
        <v>0.83</v>
      </c>
      <c r="T33" s="589">
        <f ca="1">OFFSET(LOOK!$AD$4,T$6,$B33)</f>
        <v>0.778</v>
      </c>
      <c r="U33" s="589">
        <f ca="1">OFFSET(LOOK!$AD$4,U$6,$B33)</f>
        <v>0.867</v>
      </c>
      <c r="V33" s="589">
        <f ca="1">OFFSET(LOOK!$AD$4,V$6,$B33)</f>
        <v>0.878</v>
      </c>
      <c r="W33" s="589">
        <f ca="1">OFFSET(LOOK!$AD$4,W$6,$B33)</f>
        <v>0.911</v>
      </c>
      <c r="X33" s="589">
        <f ca="1">OFFSET(LOOK!$AD$4,X$6,$B33)</f>
        <v>0.963</v>
      </c>
      <c r="Y33" s="589">
        <f ca="1">OFFSET(LOOK!$AD$4,Y$6,$B33)</f>
        <v>0.942</v>
      </c>
      <c r="Z33" s="589">
        <f ca="1">OFFSET(LOOK!$AD$4,Z$6,$B33)</f>
        <v>1.108</v>
      </c>
      <c r="AA33" s="589">
        <f ca="1">OFFSET(LOOK!$AD$4,AA$6,$B33)</f>
        <v>0.635</v>
      </c>
      <c r="AB33" s="589">
        <f ca="1">OFFSET(LOOK!$AD$4,AB$6,$B33)</f>
        <v>0.897</v>
      </c>
      <c r="AC33" s="589">
        <f ca="1">OFFSET(LOOK!$AD$4,25,$B33)</f>
        <v>0.809</v>
      </c>
    </row>
    <row r="34" spans="2:29" s="49" customFormat="1" ht="24" customHeight="1">
      <c r="B34" s="592"/>
      <c r="C34" s="594"/>
      <c r="D34" s="90">
        <f>0.8*D33</f>
        <v>0.8</v>
      </c>
      <c r="E34" s="590"/>
      <c r="F34" s="590"/>
      <c r="G34" s="590"/>
      <c r="H34" s="590"/>
      <c r="I34" s="590"/>
      <c r="J34" s="590"/>
      <c r="K34" s="590"/>
      <c r="L34" s="590"/>
      <c r="M34" s="590"/>
      <c r="N34" s="590"/>
      <c r="O34" s="590"/>
      <c r="P34" s="590"/>
      <c r="Q34" s="590"/>
      <c r="R34" s="590"/>
      <c r="S34" s="590"/>
      <c r="T34" s="590"/>
      <c r="U34" s="590"/>
      <c r="V34" s="590"/>
      <c r="W34" s="590"/>
      <c r="X34" s="590"/>
      <c r="Y34" s="590"/>
      <c r="Z34" s="590"/>
      <c r="AA34" s="590"/>
      <c r="AB34" s="590"/>
      <c r="AC34" s="590"/>
    </row>
    <row r="35" spans="2:29" s="49" customFormat="1" ht="23.25" customHeight="1">
      <c r="B35" s="591">
        <v>15</v>
      </c>
      <c r="C35" s="593" t="s">
        <v>284</v>
      </c>
      <c r="D35" s="89">
        <f ca="1">OFFSET(GOALS!$C$29,0,OVERVIEW!B35)</f>
        <v>100</v>
      </c>
      <c r="E35" s="589">
        <f ca="1">OFFSET(LOOK!$AD$4,E$6,$B35)</f>
        <v>80.959</v>
      </c>
      <c r="F35" s="589">
        <f ca="1">OFFSET(LOOK!$AD$4,F$6,$B35)</f>
        <v>75.471</v>
      </c>
      <c r="G35" s="589">
        <f ca="1">OFFSET(LOOK!$AD$4,G$6,$B35)</f>
        <v>84.073</v>
      </c>
      <c r="H35" s="589">
        <f ca="1">OFFSET(LOOK!$AD$4,H$6,$B35)</f>
        <v>98.594</v>
      </c>
      <c r="I35" s="589">
        <f ca="1">OFFSET(LOOK!$AD$4,I$6,$B35)</f>
        <v>78.736</v>
      </c>
      <c r="J35" s="589">
        <f ca="1">OFFSET(LOOK!$AD$4,J$6,$B35)</f>
        <v>0</v>
      </c>
      <c r="K35" s="589">
        <f ca="1">OFFSET(LOOK!$AD$4,K$6,$B35)</f>
        <v>84.186</v>
      </c>
      <c r="L35" s="589">
        <f ca="1">OFFSET(LOOK!$AD$4,L$6,$B35)</f>
        <v>88.354</v>
      </c>
      <c r="M35" s="589">
        <f ca="1">OFFSET(LOOK!$AD$4,M$6,$B35)</f>
        <v>77.281</v>
      </c>
      <c r="N35" s="589">
        <f ca="1">OFFSET(LOOK!$AD$4,N$6,$B35)</f>
        <v>81.464</v>
      </c>
      <c r="O35" s="589">
        <f ca="1">OFFSET(LOOK!$AD$4,O$6,$B35)</f>
        <v>79.335</v>
      </c>
      <c r="P35" s="589">
        <f ca="1">OFFSET(LOOK!$AD$4,P$6,$B35)</f>
        <v>80.121</v>
      </c>
      <c r="Q35" s="589">
        <f ca="1">OFFSET(LOOK!$AD$4,Q$6,$B35)</f>
        <v>81.258</v>
      </c>
      <c r="R35" s="589">
        <f ca="1">OFFSET(LOOK!$AD$4,R$6,$B35)</f>
        <v>62.194</v>
      </c>
      <c r="S35" s="589">
        <f ca="1">OFFSET(LOOK!$AD$4,S$6,$B35)</f>
        <v>81.432</v>
      </c>
      <c r="T35" s="589">
        <f ca="1">OFFSET(LOOK!$AD$4,T$6,$B35)</f>
        <v>82.387</v>
      </c>
      <c r="U35" s="589">
        <f ca="1">OFFSET(LOOK!$AD$4,U$6,$B35)</f>
        <v>77.25</v>
      </c>
      <c r="V35" s="589">
        <f ca="1">OFFSET(LOOK!$AD$4,V$6,$B35)</f>
        <v>85.769</v>
      </c>
      <c r="W35" s="589">
        <f ca="1">OFFSET(LOOK!$AD$4,W$6,$B35)</f>
        <v>88.948</v>
      </c>
      <c r="X35" s="589">
        <f ca="1">OFFSET(LOOK!$AD$4,X$6,$B35)</f>
        <v>85.416</v>
      </c>
      <c r="Y35" s="589">
        <f ca="1">OFFSET(LOOK!$AD$4,Y$6,$B35)</f>
        <v>77.216</v>
      </c>
      <c r="Z35" s="589">
        <f ca="1">OFFSET(LOOK!$AD$4,Z$6,$B35)</f>
        <v>81.748</v>
      </c>
      <c r="AA35" s="589">
        <f ca="1">OFFSET(LOOK!$AD$4,AA$6,$B35)</f>
        <v>82.632</v>
      </c>
      <c r="AB35" s="589">
        <f ca="1">OFFSET(LOOK!$AD$4,AB$6,$B35)</f>
        <v>82.024</v>
      </c>
      <c r="AC35" s="589">
        <f ca="1">OFFSET(LOOK!$AD$4,25,$B35)</f>
        <v>81.276</v>
      </c>
    </row>
    <row r="36" spans="2:29" s="49" customFormat="1" ht="24" customHeight="1">
      <c r="B36" s="592"/>
      <c r="C36" s="594"/>
      <c r="D36" s="90">
        <f>0.8*D35</f>
        <v>80</v>
      </c>
      <c r="E36" s="590"/>
      <c r="F36" s="590"/>
      <c r="G36" s="590"/>
      <c r="H36" s="590"/>
      <c r="I36" s="590"/>
      <c r="J36" s="590"/>
      <c r="K36" s="590"/>
      <c r="L36" s="590"/>
      <c r="M36" s="590"/>
      <c r="N36" s="590"/>
      <c r="O36" s="590"/>
      <c r="P36" s="590"/>
      <c r="Q36" s="590"/>
      <c r="R36" s="590"/>
      <c r="S36" s="590"/>
      <c r="T36" s="590"/>
      <c r="U36" s="590"/>
      <c r="V36" s="590"/>
      <c r="W36" s="590"/>
      <c r="X36" s="590"/>
      <c r="Y36" s="590"/>
      <c r="Z36" s="590"/>
      <c r="AA36" s="590"/>
      <c r="AB36" s="590"/>
      <c r="AC36" s="590"/>
    </row>
    <row r="37" spans="2:29" s="49" customFormat="1" ht="23.25" customHeight="1">
      <c r="B37" s="591">
        <v>16</v>
      </c>
      <c r="C37" s="593" t="s">
        <v>285</v>
      </c>
      <c r="D37" s="89">
        <f ca="1">OFFSET(GOALS!$C$29,0,OVERVIEW!B37)</f>
        <v>100</v>
      </c>
      <c r="E37" s="589">
        <f ca="1">OFFSET(LOOK!$AD$4,E$6,$B37)</f>
        <v>73.135</v>
      </c>
      <c r="F37" s="589">
        <f ca="1">OFFSET(LOOK!$AD$4,F$6,$B37)</f>
        <v>85.31</v>
      </c>
      <c r="G37" s="589">
        <f ca="1">OFFSET(LOOK!$AD$4,G$6,$B37)</f>
        <v>77.866</v>
      </c>
      <c r="H37" s="589">
        <f ca="1">OFFSET(LOOK!$AD$4,H$6,$B37)</f>
        <v>82.555</v>
      </c>
      <c r="I37" s="589">
        <f ca="1">OFFSET(LOOK!$AD$4,I$6,$B37)</f>
        <v>68.663</v>
      </c>
      <c r="J37" s="589">
        <f ca="1">OFFSET(LOOK!$AD$4,J$6,$B37)</f>
        <v>72.252</v>
      </c>
      <c r="K37" s="589">
        <f ca="1">OFFSET(LOOK!$AD$4,K$6,$B37)</f>
        <v>71.766</v>
      </c>
      <c r="L37" s="589">
        <f ca="1">OFFSET(LOOK!$AD$4,L$6,$B37)</f>
        <v>71.693</v>
      </c>
      <c r="M37" s="589">
        <f ca="1">OFFSET(LOOK!$AD$4,M$6,$B37)</f>
        <v>69.036</v>
      </c>
      <c r="N37" s="589">
        <f ca="1">OFFSET(LOOK!$AD$4,N$6,$B37)</f>
        <v>76.739</v>
      </c>
      <c r="O37" s="589">
        <f ca="1">OFFSET(LOOK!$AD$4,O$6,$B37)</f>
        <v>78.19</v>
      </c>
      <c r="P37" s="589">
        <f ca="1">OFFSET(LOOK!$AD$4,P$6,$B37)</f>
        <v>65.85</v>
      </c>
      <c r="Q37" s="589">
        <f ca="1">OFFSET(LOOK!$AD$4,Q$6,$B37)</f>
        <v>75.457</v>
      </c>
      <c r="R37" s="589">
        <f ca="1">OFFSET(LOOK!$AD$4,R$6,$B37)</f>
        <v>71.594</v>
      </c>
      <c r="S37" s="589">
        <f ca="1">OFFSET(LOOK!$AD$4,S$6,$B37)</f>
        <v>70.367</v>
      </c>
      <c r="T37" s="589">
        <f ca="1">OFFSET(LOOK!$AD$4,T$6,$B37)</f>
        <v>76.808</v>
      </c>
      <c r="U37" s="589">
        <f ca="1">OFFSET(LOOK!$AD$4,U$6,$B37)</f>
        <v>79.462</v>
      </c>
      <c r="V37" s="589">
        <f ca="1">OFFSET(LOOK!$AD$4,V$6,$B37)</f>
        <v>74.003</v>
      </c>
      <c r="W37" s="589">
        <f ca="1">OFFSET(LOOK!$AD$4,W$6,$B37)</f>
        <v>76.693</v>
      </c>
      <c r="X37" s="589">
        <f ca="1">OFFSET(LOOK!$AD$4,X$6,$B37)</f>
        <v>83.563</v>
      </c>
      <c r="Y37" s="589">
        <f ca="1">OFFSET(LOOK!$AD$4,Y$6,$B37)</f>
        <v>71.3</v>
      </c>
      <c r="Z37" s="589">
        <f ca="1">OFFSET(LOOK!$AD$4,Z$6,$B37)</f>
        <v>76.765</v>
      </c>
      <c r="AA37" s="589">
        <f ca="1">OFFSET(LOOK!$AD$4,AA$6,$B37)</f>
        <v>79.788</v>
      </c>
      <c r="AB37" s="589">
        <f ca="1">OFFSET(LOOK!$AD$4,AB$6,$B37)</f>
        <v>77.387</v>
      </c>
      <c r="AC37" s="589">
        <f ca="1">OFFSET(LOOK!$AD$4,25,$B37)</f>
        <v>75.302</v>
      </c>
    </row>
    <row r="38" spans="2:29" s="49" customFormat="1" ht="24" customHeight="1">
      <c r="B38" s="592"/>
      <c r="C38" s="594"/>
      <c r="D38" s="90">
        <f>0.8*D37</f>
        <v>80</v>
      </c>
      <c r="E38" s="590"/>
      <c r="F38" s="590"/>
      <c r="G38" s="590"/>
      <c r="H38" s="590"/>
      <c r="I38" s="590"/>
      <c r="J38" s="590"/>
      <c r="K38" s="590"/>
      <c r="L38" s="590"/>
      <c r="M38" s="590"/>
      <c r="N38" s="590"/>
      <c r="O38" s="590"/>
      <c r="P38" s="590"/>
      <c r="Q38" s="590"/>
      <c r="R38" s="590"/>
      <c r="S38" s="590"/>
      <c r="T38" s="590"/>
      <c r="U38" s="590"/>
      <c r="V38" s="590"/>
      <c r="W38" s="590"/>
      <c r="X38" s="590"/>
      <c r="Y38" s="590"/>
      <c r="Z38" s="590"/>
      <c r="AA38" s="590"/>
      <c r="AB38" s="590"/>
      <c r="AC38" s="590"/>
    </row>
    <row r="39" spans="2:29" s="49" customFormat="1" ht="14.25" customHeight="1">
      <c r="B39" s="591">
        <v>17</v>
      </c>
      <c r="C39" s="593" t="s">
        <v>286</v>
      </c>
      <c r="D39" s="91">
        <f ca="1">OFFSET(GOALS!$C$29,0,OVERVIEW!B39)</f>
        <v>100</v>
      </c>
      <c r="E39" s="589">
        <f ca="1">OFFSET(LOOK!$AD$4,E$6,$B39)</f>
        <v>71.851</v>
      </c>
      <c r="F39" s="589">
        <f ca="1">OFFSET(LOOK!$AD$4,F$6,$B39)</f>
        <v>75.601</v>
      </c>
      <c r="G39" s="589">
        <f ca="1">OFFSET(LOOK!$AD$4,G$6,$B39)</f>
        <v>83.02</v>
      </c>
      <c r="H39" s="589">
        <f ca="1">OFFSET(LOOK!$AD$4,H$6,$B39)</f>
        <v>74.817</v>
      </c>
      <c r="I39" s="589">
        <f ca="1">OFFSET(LOOK!$AD$4,I$6,$B39)</f>
        <v>79.112</v>
      </c>
      <c r="J39" s="589">
        <f ca="1">OFFSET(LOOK!$AD$4,J$6,$B39)</f>
        <v>75.04</v>
      </c>
      <c r="K39" s="589">
        <f ca="1">OFFSET(LOOK!$AD$4,K$6,$B39)</f>
        <v>81.525</v>
      </c>
      <c r="L39" s="589">
        <f ca="1">OFFSET(LOOK!$AD$4,L$6,$B39)</f>
        <v>73.906</v>
      </c>
      <c r="M39" s="589">
        <f ca="1">OFFSET(LOOK!$AD$4,M$6,$B39)</f>
        <v>75.694</v>
      </c>
      <c r="N39" s="589">
        <f ca="1">OFFSET(LOOK!$AD$4,N$6,$B39)</f>
        <v>79.901</v>
      </c>
      <c r="O39" s="589">
        <f ca="1">OFFSET(LOOK!$AD$4,O$6,$B39)</f>
        <v>82.893</v>
      </c>
      <c r="P39" s="589">
        <f ca="1">OFFSET(LOOK!$AD$4,P$6,$B39)</f>
        <v>63.463</v>
      </c>
      <c r="Q39" s="589">
        <f ca="1">OFFSET(LOOK!$AD$4,Q$6,$B39)</f>
        <v>72.119</v>
      </c>
      <c r="R39" s="589">
        <f ca="1">OFFSET(LOOK!$AD$4,R$6,$B39)</f>
        <v>75.78</v>
      </c>
      <c r="S39" s="589">
        <f ca="1">OFFSET(LOOK!$AD$4,S$6,$B39)</f>
        <v>78.459</v>
      </c>
      <c r="T39" s="589">
        <f ca="1">OFFSET(LOOK!$AD$4,T$6,$B39)</f>
        <v>75.488</v>
      </c>
      <c r="U39" s="589">
        <f ca="1">OFFSET(LOOK!$AD$4,U$6,$B39)</f>
        <v>78.838</v>
      </c>
      <c r="V39" s="589">
        <f ca="1">OFFSET(LOOK!$AD$4,V$6,$B39)</f>
        <v>72.488</v>
      </c>
      <c r="W39" s="589">
        <f ca="1">OFFSET(LOOK!$AD$4,W$6,$B39)</f>
        <v>73.615</v>
      </c>
      <c r="X39" s="589">
        <f ca="1">OFFSET(LOOK!$AD$4,X$6,$B39)</f>
        <v>61.787</v>
      </c>
      <c r="Y39" s="589">
        <f ca="1">OFFSET(LOOK!$AD$4,Y$6,$B39)</f>
        <v>72.277</v>
      </c>
      <c r="Z39" s="589">
        <f ca="1">OFFSET(LOOK!$AD$4,Z$6,$B39)</f>
        <v>62.276</v>
      </c>
      <c r="AA39" s="589">
        <f ca="1">OFFSET(LOOK!$AD$4,AA$6,$B39)</f>
        <v>74.433</v>
      </c>
      <c r="AB39" s="589">
        <f ca="1">OFFSET(LOOK!$AD$4,AB$6,$B39)</f>
        <v>66.446</v>
      </c>
      <c r="AC39" s="589">
        <f ca="1">OFFSET(LOOK!$AD$4,25,$B39)</f>
        <v>73.984</v>
      </c>
    </row>
    <row r="40" spans="2:29" ht="23.25" customHeight="1">
      <c r="B40" s="592"/>
      <c r="C40" s="594"/>
      <c r="D40" s="92">
        <f>0.8*D39</f>
        <v>80</v>
      </c>
      <c r="E40" s="590"/>
      <c r="F40" s="590"/>
      <c r="G40" s="590"/>
      <c r="H40" s="590"/>
      <c r="I40" s="590"/>
      <c r="J40" s="590"/>
      <c r="K40" s="590"/>
      <c r="L40" s="590"/>
      <c r="M40" s="590"/>
      <c r="N40" s="590"/>
      <c r="O40" s="590"/>
      <c r="P40" s="590"/>
      <c r="Q40" s="590"/>
      <c r="R40" s="590"/>
      <c r="S40" s="590"/>
      <c r="T40" s="590"/>
      <c r="U40" s="590"/>
      <c r="V40" s="590"/>
      <c r="W40" s="590"/>
      <c r="X40" s="590"/>
      <c r="Y40" s="590"/>
      <c r="Z40" s="590"/>
      <c r="AA40" s="590"/>
      <c r="AB40" s="590"/>
      <c r="AC40" s="590"/>
    </row>
    <row r="41" spans="2:29" ht="23.25" customHeight="1">
      <c r="B41" s="591">
        <v>18</v>
      </c>
      <c r="C41" s="593" t="s">
        <v>121</v>
      </c>
      <c r="D41" s="298">
        <f ca="1">OFFSET(GOALS!$C$29,0,OVERVIEW!B41)</f>
        <v>1</v>
      </c>
      <c r="E41" s="589">
        <f ca="1">OFFSET(LOOK!$AD$4,E$6,$B41)</f>
        <v>2.278</v>
      </c>
      <c r="F41" s="589">
        <f ca="1">OFFSET(LOOK!$AD$4,F$6,$B41)</f>
        <v>0.408</v>
      </c>
      <c r="G41" s="589">
        <f ca="1">OFFSET(LOOK!$AD$4,G$6,$B41)</f>
        <v>0.625</v>
      </c>
      <c r="H41" s="589">
        <f ca="1">OFFSET(LOOK!$AD$4,H$6,$B41)</f>
        <v>0.563</v>
      </c>
      <c r="I41" s="589">
        <f ca="1">OFFSET(LOOK!$AD$4,I$6,$B41)</f>
        <v>0.276</v>
      </c>
      <c r="J41" s="589">
        <f ca="1">OFFSET(LOOK!$AD$4,J$6,$B41)</f>
        <v>0</v>
      </c>
      <c r="K41" s="589">
        <f ca="1">OFFSET(LOOK!$AD$4,K$6,$B41)</f>
        <v>0.53</v>
      </c>
      <c r="L41" s="589">
        <f ca="1">OFFSET(LOOK!$AD$4,L$6,$B41)</f>
        <v>0.799</v>
      </c>
      <c r="M41" s="589">
        <f ca="1">OFFSET(LOOK!$AD$4,M$6,$B41)</f>
        <v>0.316</v>
      </c>
      <c r="N41" s="589">
        <f ca="1">OFFSET(LOOK!$AD$4,N$6,$B41)</f>
        <v>0.443</v>
      </c>
      <c r="O41" s="589">
        <f ca="1">OFFSET(LOOK!$AD$4,O$6,$B41)</f>
        <v>1.319</v>
      </c>
      <c r="P41" s="589">
        <f ca="1">OFFSET(LOOK!$AD$4,P$6,$B41)</f>
        <v>2.17</v>
      </c>
      <c r="Q41" s="589">
        <f ca="1">OFFSET(LOOK!$AD$4,Q$6,$B41)</f>
        <v>1.557</v>
      </c>
      <c r="R41" s="589">
        <f ca="1">OFFSET(LOOK!$AD$4,R$6,$B41)</f>
        <v>0.354</v>
      </c>
      <c r="S41" s="589">
        <f ca="1">OFFSET(LOOK!$AD$4,S$6,$B41)</f>
        <v>0.967</v>
      </c>
      <c r="T41" s="589">
        <f ca="1">OFFSET(LOOK!$AD$4,T$6,$B41)</f>
        <v>1.552</v>
      </c>
      <c r="U41" s="589">
        <f ca="1">OFFSET(LOOK!$AD$4,U$6,$B41)</f>
        <v>1.853</v>
      </c>
      <c r="V41" s="589">
        <f ca="1">OFFSET(LOOK!$AD$4,V$6,$B41)</f>
        <v>0.444</v>
      </c>
      <c r="W41" s="589">
        <f ca="1">OFFSET(LOOK!$AD$4,W$6,$B41)</f>
        <v>0.444</v>
      </c>
      <c r="X41" s="589">
        <f ca="1">OFFSET(LOOK!$AD$4,X$6,$B41)</f>
        <v>1.477</v>
      </c>
      <c r="Y41" s="589">
        <f ca="1">OFFSET(LOOK!$AD$4,Y$6,$B41)</f>
        <v>1.914</v>
      </c>
      <c r="Z41" s="589">
        <f ca="1">OFFSET(LOOK!$AD$4,Z$6,$B41)</f>
        <v>2.193</v>
      </c>
      <c r="AA41" s="589">
        <f ca="1">OFFSET(LOOK!$AD$4,AA$6,$B41)</f>
        <v>1.315</v>
      </c>
      <c r="AB41" s="589">
        <f ca="1">OFFSET(LOOK!$AD$4,AB$6,$B41)</f>
        <v>1.098</v>
      </c>
      <c r="AC41" s="589">
        <f ca="1">OFFSET(LOOK!$AD$4,25,$B41)</f>
        <v>1.125</v>
      </c>
    </row>
    <row r="42" spans="2:29" ht="23.25" customHeight="1">
      <c r="B42" s="592"/>
      <c r="C42" s="594"/>
      <c r="D42" s="299">
        <f>0.8*D41</f>
        <v>0.8</v>
      </c>
      <c r="E42" s="590"/>
      <c r="F42" s="590"/>
      <c r="G42" s="590"/>
      <c r="H42" s="590"/>
      <c r="I42" s="590"/>
      <c r="J42" s="590"/>
      <c r="K42" s="590"/>
      <c r="L42" s="590"/>
      <c r="M42" s="590"/>
      <c r="N42" s="590"/>
      <c r="O42" s="590"/>
      <c r="P42" s="590"/>
      <c r="Q42" s="590"/>
      <c r="R42" s="590"/>
      <c r="S42" s="590"/>
      <c r="T42" s="590"/>
      <c r="U42" s="590"/>
      <c r="V42" s="590"/>
      <c r="W42" s="590"/>
      <c r="X42" s="590"/>
      <c r="Y42" s="590"/>
      <c r="Z42" s="590"/>
      <c r="AA42" s="590"/>
      <c r="AB42" s="590"/>
      <c r="AC42" s="590"/>
    </row>
    <row r="43" spans="2:29" ht="23.25" customHeight="1">
      <c r="B43" s="591">
        <v>19</v>
      </c>
      <c r="C43" s="593" t="s">
        <v>123</v>
      </c>
      <c r="D43" s="298">
        <f ca="1">OFFSET(GOALS!$C$29,0,OVERVIEW!B43)</f>
        <v>1</v>
      </c>
      <c r="E43" s="589">
        <f ca="1">OFFSET(LOOK!$AD$4,E$6,$B43)</f>
        <v>1.312</v>
      </c>
      <c r="F43" s="589">
        <f ca="1">OFFSET(LOOK!$AD$4,F$6,$B43)</f>
        <v>1.157</v>
      </c>
      <c r="G43" s="589">
        <f ca="1">OFFSET(LOOK!$AD$4,G$6,$B43)</f>
        <v>1.02</v>
      </c>
      <c r="H43" s="589">
        <f ca="1">OFFSET(LOOK!$AD$4,H$6,$B43)</f>
        <v>1.037</v>
      </c>
      <c r="I43" s="589">
        <f ca="1">OFFSET(LOOK!$AD$4,I$6,$B43)</f>
        <v>1.072</v>
      </c>
      <c r="J43" s="589">
        <f ca="1">OFFSET(LOOK!$AD$4,J$6,$B43)</f>
        <v>0.933</v>
      </c>
      <c r="K43" s="589">
        <f ca="1">OFFSET(LOOK!$AD$4,K$6,$B43)</f>
        <v>1.34</v>
      </c>
      <c r="L43" s="589">
        <f ca="1">OFFSET(LOOK!$AD$4,L$6,$B43)</f>
        <v>0.868</v>
      </c>
      <c r="M43" s="589">
        <f ca="1">OFFSET(LOOK!$AD$4,M$6,$B43)</f>
        <v>0.957</v>
      </c>
      <c r="N43" s="589">
        <f ca="1">OFFSET(LOOK!$AD$4,N$6,$B43)</f>
        <v>1.242</v>
      </c>
      <c r="O43" s="589">
        <f ca="1">OFFSET(LOOK!$AD$4,O$6,$B43)</f>
        <v>1.047</v>
      </c>
      <c r="P43" s="589">
        <f ca="1">OFFSET(LOOK!$AD$4,P$6,$B43)</f>
        <v>1.374</v>
      </c>
      <c r="Q43" s="589">
        <f ca="1">OFFSET(LOOK!$AD$4,Q$6,$B43)</f>
        <v>1.308</v>
      </c>
      <c r="R43" s="589">
        <f ca="1">OFFSET(LOOK!$AD$4,R$6,$B43)</f>
        <v>1.039</v>
      </c>
      <c r="S43" s="589">
        <f ca="1">OFFSET(LOOK!$AD$4,S$6,$B43)</f>
        <v>1.063</v>
      </c>
      <c r="T43" s="589">
        <f ca="1">OFFSET(LOOK!$AD$4,T$6,$B43)</f>
        <v>1.266</v>
      </c>
      <c r="U43" s="589">
        <f ca="1">OFFSET(LOOK!$AD$4,U$6,$B43)</f>
        <v>1.405</v>
      </c>
      <c r="V43" s="589">
        <f ca="1">OFFSET(LOOK!$AD$4,V$6,$B43)</f>
        <v>1.169</v>
      </c>
      <c r="W43" s="589">
        <f ca="1">OFFSET(LOOK!$AD$4,W$6,$B43)</f>
        <v>1.194</v>
      </c>
      <c r="X43" s="589">
        <f ca="1">OFFSET(LOOK!$AD$4,X$6,$B43)</f>
        <v>1.236</v>
      </c>
      <c r="Y43" s="589">
        <f ca="1">OFFSET(LOOK!$AD$4,Y$6,$B43)</f>
        <v>1.329</v>
      </c>
      <c r="Z43" s="589">
        <f ca="1">OFFSET(LOOK!$AD$4,Z$6,$B43)</f>
        <v>1.277</v>
      </c>
      <c r="AA43" s="589">
        <f ca="1">OFFSET(LOOK!$AD$4,AA$6,$B43)</f>
        <v>1.085</v>
      </c>
      <c r="AB43" s="589">
        <f ca="1">OFFSET(LOOK!$AD$4,AB$6,$B43)</f>
        <v>1.506</v>
      </c>
      <c r="AC43" s="589">
        <f ca="1">OFFSET(LOOK!$AD$4,25,$B43)</f>
        <v>1.173</v>
      </c>
    </row>
    <row r="44" spans="2:29" ht="23.25" customHeight="1">
      <c r="B44" s="592"/>
      <c r="C44" s="597"/>
      <c r="D44" s="299">
        <f>0.8*D43</f>
        <v>0.8</v>
      </c>
      <c r="E44" s="590"/>
      <c r="F44" s="590"/>
      <c r="G44" s="590"/>
      <c r="H44" s="590"/>
      <c r="I44" s="590"/>
      <c r="J44" s="590"/>
      <c r="K44" s="590"/>
      <c r="L44" s="590"/>
      <c r="M44" s="590"/>
      <c r="N44" s="590"/>
      <c r="O44" s="590"/>
      <c r="P44" s="590"/>
      <c r="Q44" s="590"/>
      <c r="R44" s="590"/>
      <c r="S44" s="590"/>
      <c r="T44" s="590"/>
      <c r="U44" s="590"/>
      <c r="V44" s="590"/>
      <c r="W44" s="590"/>
      <c r="X44" s="590"/>
      <c r="Y44" s="590"/>
      <c r="Z44" s="590"/>
      <c r="AA44" s="590"/>
      <c r="AB44" s="590"/>
      <c r="AC44" s="590"/>
    </row>
    <row r="45" spans="2:29" ht="23.25" customHeight="1">
      <c r="B45" s="591">
        <v>20</v>
      </c>
      <c r="C45" s="593" t="s">
        <v>122</v>
      </c>
      <c r="D45" s="298">
        <f ca="1">OFFSET(GOALS!$C$29,0,OVERVIEW!B45)</f>
        <v>1</v>
      </c>
      <c r="E45" s="589">
        <f ca="1">OFFSET(LOOK!$AD$4,E$6,$B45)</f>
        <v>0.629</v>
      </c>
      <c r="F45" s="589">
        <f ca="1">OFFSET(LOOK!$AD$4,F$6,$B45)</f>
        <v>0.808</v>
      </c>
      <c r="G45" s="589">
        <f ca="1">OFFSET(LOOK!$AD$4,G$6,$B45)</f>
        <v>0.97</v>
      </c>
      <c r="H45" s="589">
        <f ca="1">OFFSET(LOOK!$AD$4,H$6,$B45)</f>
        <v>0.851</v>
      </c>
      <c r="I45" s="589">
        <f ca="1">OFFSET(LOOK!$AD$4,I$6,$B45)</f>
        <v>0.539</v>
      </c>
      <c r="J45" s="589">
        <f ca="1">OFFSET(LOOK!$AD$4,J$6,$B45)</f>
        <v>0.936</v>
      </c>
      <c r="K45" s="589">
        <f ca="1">OFFSET(LOOK!$AD$4,K$6,$B45)</f>
        <v>1.054</v>
      </c>
      <c r="L45" s="589">
        <f ca="1">OFFSET(LOOK!$AD$4,L$6,$B45)</f>
        <v>0.751</v>
      </c>
      <c r="M45" s="589">
        <f ca="1">OFFSET(LOOK!$AD$4,M$6,$B45)</f>
        <v>0.909</v>
      </c>
      <c r="N45" s="589">
        <f ca="1">OFFSET(LOOK!$AD$4,N$6,$B45)</f>
        <v>0.893</v>
      </c>
      <c r="O45" s="589">
        <f ca="1">OFFSET(LOOK!$AD$4,O$6,$B45)</f>
        <v>0.911</v>
      </c>
      <c r="P45" s="589">
        <f ca="1">OFFSET(LOOK!$AD$4,P$6,$B45)</f>
        <v>0.884</v>
      </c>
      <c r="Q45" s="589">
        <f ca="1">OFFSET(LOOK!$AD$4,Q$6,$B45)</f>
        <v>0.966</v>
      </c>
      <c r="R45" s="589">
        <f ca="1">OFFSET(LOOK!$AD$4,R$6,$B45)</f>
        <v>0.798</v>
      </c>
      <c r="S45" s="589">
        <f ca="1">OFFSET(LOOK!$AD$4,S$6,$B45)</f>
        <v>1.029</v>
      </c>
      <c r="T45" s="589">
        <f ca="1">OFFSET(LOOK!$AD$4,T$6,$B45)</f>
        <v>0.767</v>
      </c>
      <c r="U45" s="589">
        <f ca="1">OFFSET(LOOK!$AD$4,U$6,$B45)</f>
        <v>0.938</v>
      </c>
      <c r="V45" s="589">
        <f ca="1">OFFSET(LOOK!$AD$4,V$6,$B45)</f>
        <v>0.879</v>
      </c>
      <c r="W45" s="589">
        <f ca="1">OFFSET(LOOK!$AD$4,W$6,$B45)</f>
        <v>1.013</v>
      </c>
      <c r="X45" s="589">
        <f ca="1">OFFSET(LOOK!$AD$4,X$6,$B45)</f>
        <v>0.926</v>
      </c>
      <c r="Y45" s="589">
        <f ca="1">OFFSET(LOOK!$AD$4,Y$6,$B45)</f>
        <v>0.659</v>
      </c>
      <c r="Z45" s="589">
        <f ca="1">OFFSET(LOOK!$AD$4,Z$6,$B45)</f>
        <v>0.897</v>
      </c>
      <c r="AA45" s="589">
        <f ca="1">OFFSET(LOOK!$AD$4,AA$6,$B45)</f>
        <v>0.908</v>
      </c>
      <c r="AB45" s="589">
        <f ca="1">OFFSET(LOOK!$AD$4,AB$6,$B45)</f>
        <v>0.849</v>
      </c>
      <c r="AC45" s="589">
        <f ca="1">OFFSET(LOOK!$AD$4,25,$B45)</f>
        <v>0.861</v>
      </c>
    </row>
    <row r="46" spans="2:29" ht="23.25" customHeight="1">
      <c r="B46" s="592"/>
      <c r="C46" s="594"/>
      <c r="D46" s="299">
        <f>0.8*D45</f>
        <v>0.8</v>
      </c>
      <c r="E46" s="590"/>
      <c r="F46" s="590"/>
      <c r="G46" s="590"/>
      <c r="H46" s="590"/>
      <c r="I46" s="590"/>
      <c r="J46" s="590"/>
      <c r="K46" s="590"/>
      <c r="L46" s="590"/>
      <c r="M46" s="590"/>
      <c r="N46" s="590"/>
      <c r="O46" s="590"/>
      <c r="P46" s="590"/>
      <c r="Q46" s="590"/>
      <c r="R46" s="590"/>
      <c r="S46" s="590"/>
      <c r="T46" s="590"/>
      <c r="U46" s="590"/>
      <c r="V46" s="590"/>
      <c r="W46" s="590"/>
      <c r="X46" s="590"/>
      <c r="Y46" s="590"/>
      <c r="Z46" s="590"/>
      <c r="AA46" s="590"/>
      <c r="AB46" s="590"/>
      <c r="AC46" s="590"/>
    </row>
    <row r="47" spans="2:29" ht="23.25" customHeight="1">
      <c r="B47" s="591">
        <v>21</v>
      </c>
      <c r="C47" s="593" t="s">
        <v>166</v>
      </c>
      <c r="D47" s="89">
        <f ca="1">OFFSET(GOALS!$C$29,0,OVERVIEW!B47)</f>
        <v>10</v>
      </c>
      <c r="E47" s="589">
        <f ca="1">OFFSET(LOOK!$AD$4,E$6,$B47)</f>
        <v>0.41</v>
      </c>
      <c r="F47" s="589">
        <f ca="1">OFFSET(LOOK!$AD$4,F$6,$B47)</f>
        <v>3.923</v>
      </c>
      <c r="G47" s="589">
        <f ca="1">OFFSET(LOOK!$AD$4,G$6,$B47)</f>
        <v>1.722</v>
      </c>
      <c r="H47" s="589">
        <f ca="1">OFFSET(LOOK!$AD$4,H$6,$B47)</f>
        <v>3.6</v>
      </c>
      <c r="I47" s="589">
        <f ca="1">OFFSET(LOOK!$AD$4,I$6,$B47)</f>
        <v>1.083</v>
      </c>
      <c r="J47" s="589">
        <f ca="1">OFFSET(LOOK!$AD$4,J$6,$B47)</f>
        <v>0</v>
      </c>
      <c r="K47" s="589">
        <f ca="1">OFFSET(LOOK!$AD$4,K$6,$B47)</f>
        <v>0</v>
      </c>
      <c r="L47" s="589">
        <f ca="1">OFFSET(LOOK!$AD$4,L$6,$B47)</f>
        <v>21.427</v>
      </c>
      <c r="M47" s="589">
        <f ca="1">OFFSET(LOOK!$AD$4,M$6,$B47)</f>
        <v>20.047</v>
      </c>
      <c r="N47" s="589">
        <f ca="1">OFFSET(LOOK!$AD$4,N$6,$B47)</f>
        <v>37.333</v>
      </c>
      <c r="O47" s="589">
        <f ca="1">OFFSET(LOOK!$AD$4,O$6,$B47)</f>
        <v>5.964</v>
      </c>
      <c r="P47" s="589">
        <f ca="1">OFFSET(LOOK!$AD$4,P$6,$B47)</f>
        <v>8.833</v>
      </c>
      <c r="Q47" s="589">
        <f ca="1">OFFSET(LOOK!$AD$4,Q$6,$B47)</f>
        <v>5.653</v>
      </c>
      <c r="R47" s="589">
        <f ca="1">OFFSET(LOOK!$AD$4,R$6,$B47)</f>
        <v>11.04</v>
      </c>
      <c r="S47" s="589">
        <f ca="1">OFFSET(LOOK!$AD$4,S$6,$B47)</f>
        <v>5.231</v>
      </c>
      <c r="T47" s="589">
        <f ca="1">OFFSET(LOOK!$AD$4,T$6,$B47)</f>
        <v>2.733</v>
      </c>
      <c r="U47" s="589">
        <f ca="1">OFFSET(LOOK!$AD$4,U$6,$B47)</f>
        <v>0</v>
      </c>
      <c r="V47" s="589">
        <f ca="1">OFFSET(LOOK!$AD$4,V$6,$B47)</f>
        <v>2.083</v>
      </c>
      <c r="W47" s="589">
        <f ca="1">OFFSET(LOOK!$AD$4,W$6,$B47)</f>
        <v>1.37</v>
      </c>
      <c r="X47" s="589">
        <f ca="1">OFFSET(LOOK!$AD$4,X$6,$B47)</f>
        <v>27.991</v>
      </c>
      <c r="Y47" s="589">
        <f ca="1">OFFSET(LOOK!$AD$4,Y$6,$B47)</f>
        <v>0.758</v>
      </c>
      <c r="Z47" s="589">
        <f ca="1">OFFSET(LOOK!$AD$4,Z$6,$B47)</f>
        <v>34.173</v>
      </c>
      <c r="AA47" s="589">
        <f ca="1">OFFSET(LOOK!$AD$4,AA$6,$B47)</f>
        <v>10.728</v>
      </c>
      <c r="AB47" s="589">
        <f ca="1">OFFSET(LOOK!$AD$4,AB$6,$B47)</f>
        <v>6.273</v>
      </c>
      <c r="AC47" s="589">
        <f ca="1">OFFSET(LOOK!$AD$4,25,$B47)</f>
        <v>16.377</v>
      </c>
    </row>
    <row r="48" spans="2:29" ht="23.25" customHeight="1">
      <c r="B48" s="592"/>
      <c r="C48" s="597"/>
      <c r="D48" s="90">
        <f>D47/0.8</f>
        <v>12.5</v>
      </c>
      <c r="E48" s="590"/>
      <c r="F48" s="590"/>
      <c r="G48" s="590"/>
      <c r="H48" s="590"/>
      <c r="I48" s="590"/>
      <c r="J48" s="590"/>
      <c r="K48" s="590"/>
      <c r="L48" s="590"/>
      <c r="M48" s="590"/>
      <c r="N48" s="590"/>
      <c r="O48" s="590"/>
      <c r="P48" s="590"/>
      <c r="Q48" s="590"/>
      <c r="R48" s="590"/>
      <c r="S48" s="590"/>
      <c r="T48" s="590"/>
      <c r="U48" s="590"/>
      <c r="V48" s="590"/>
      <c r="W48" s="590"/>
      <c r="X48" s="590"/>
      <c r="Y48" s="590"/>
      <c r="Z48" s="590"/>
      <c r="AA48" s="590"/>
      <c r="AB48" s="590"/>
      <c r="AC48" s="590"/>
    </row>
    <row r="49" spans="2:29" ht="23.25" customHeight="1">
      <c r="B49" s="591">
        <v>22</v>
      </c>
      <c r="C49" s="593" t="s">
        <v>111</v>
      </c>
      <c r="D49" s="89">
        <f ca="1">OFFSET(GOALS!$C$29,0,OVERVIEW!B49)</f>
        <v>10</v>
      </c>
      <c r="E49" s="589">
        <f ca="1">OFFSET(LOOK!$AD$4,E$6,$B49)</f>
        <v>0</v>
      </c>
      <c r="F49" s="589">
        <f ca="1">OFFSET(LOOK!$AD$4,F$6,$B49)</f>
        <v>0</v>
      </c>
      <c r="G49" s="589">
        <f ca="1">OFFSET(LOOK!$AD$4,G$6,$B49)</f>
        <v>0.043</v>
      </c>
      <c r="H49" s="589">
        <f ca="1">OFFSET(LOOK!$AD$4,H$6,$B49)</f>
        <v>17.394</v>
      </c>
      <c r="I49" s="589">
        <f ca="1">OFFSET(LOOK!$AD$4,I$6,$B49)</f>
        <v>18.859</v>
      </c>
      <c r="J49" s="589">
        <f ca="1">OFFSET(LOOK!$AD$4,J$6,$B49)</f>
        <v>3.867</v>
      </c>
      <c r="K49" s="589">
        <f ca="1">OFFSET(LOOK!$AD$4,K$6,$B49)</f>
        <v>0.7</v>
      </c>
      <c r="L49" s="589">
        <f ca="1">OFFSET(LOOK!$AD$4,L$6,$B49)</f>
        <v>39.958</v>
      </c>
      <c r="M49" s="589">
        <f ca="1">OFFSET(LOOK!$AD$4,M$6,$B49)</f>
        <v>20.083</v>
      </c>
      <c r="N49" s="589">
        <f ca="1">OFFSET(LOOK!$AD$4,N$6,$B49)</f>
        <v>27.45</v>
      </c>
      <c r="O49" s="589">
        <f ca="1">OFFSET(LOOK!$AD$4,O$6,$B49)</f>
        <v>27.041</v>
      </c>
      <c r="P49" s="589">
        <f ca="1">OFFSET(LOOK!$AD$4,P$6,$B49)</f>
        <v>1.165</v>
      </c>
      <c r="Q49" s="589">
        <f ca="1">OFFSET(LOOK!$AD$4,Q$6,$B49)</f>
        <v>0.373</v>
      </c>
      <c r="R49" s="589">
        <f ca="1">OFFSET(LOOK!$AD$4,R$6,$B49)</f>
        <v>11.811</v>
      </c>
      <c r="S49" s="589">
        <f ca="1">OFFSET(LOOK!$AD$4,S$6,$B49)</f>
        <v>2.153</v>
      </c>
      <c r="T49" s="589">
        <f ca="1">OFFSET(LOOK!$AD$4,T$6,$B49)</f>
        <v>0.412</v>
      </c>
      <c r="U49" s="589">
        <f ca="1">OFFSET(LOOK!$AD$4,U$6,$B49)</f>
        <v>0.5</v>
      </c>
      <c r="V49" s="589">
        <f ca="1">OFFSET(LOOK!$AD$4,V$6,$B49)</f>
        <v>6.32</v>
      </c>
      <c r="W49" s="589">
        <f ca="1">OFFSET(LOOK!$AD$4,W$6,$B49)</f>
        <v>8.273</v>
      </c>
      <c r="X49" s="589">
        <f ca="1">OFFSET(LOOK!$AD$4,X$6,$B49)</f>
        <v>10.965</v>
      </c>
      <c r="Y49" s="589">
        <f ca="1">OFFSET(LOOK!$AD$4,Y$6,$B49)</f>
        <v>17.51</v>
      </c>
      <c r="Z49" s="589">
        <f ca="1">OFFSET(LOOK!$AD$4,Z$6,$B49)</f>
        <v>10.854</v>
      </c>
      <c r="AA49" s="589">
        <f ca="1">OFFSET(LOOK!$AD$4,AA$6,$B49)</f>
        <v>19.214</v>
      </c>
      <c r="AB49" s="589">
        <f ca="1">OFFSET(LOOK!$AD$4,AB$6,$B49)</f>
        <v>7.181</v>
      </c>
      <c r="AC49" s="589">
        <f ca="1">OFFSET(LOOK!$AD$4,25,$B49)</f>
        <v>16.925</v>
      </c>
    </row>
    <row r="50" spans="2:29" ht="23.25" customHeight="1">
      <c r="B50" s="592"/>
      <c r="C50" s="597"/>
      <c r="D50" s="90">
        <f>D49/0.8</f>
        <v>12.5</v>
      </c>
      <c r="E50" s="590"/>
      <c r="F50" s="590"/>
      <c r="G50" s="590"/>
      <c r="H50" s="590"/>
      <c r="I50" s="590"/>
      <c r="J50" s="590"/>
      <c r="K50" s="590"/>
      <c r="L50" s="590"/>
      <c r="M50" s="590"/>
      <c r="N50" s="590"/>
      <c r="O50" s="590"/>
      <c r="P50" s="590"/>
      <c r="Q50" s="590"/>
      <c r="R50" s="590"/>
      <c r="S50" s="590"/>
      <c r="T50" s="590"/>
      <c r="U50" s="590"/>
      <c r="V50" s="590"/>
      <c r="W50" s="590"/>
      <c r="X50" s="590"/>
      <c r="Y50" s="590"/>
      <c r="Z50" s="590"/>
      <c r="AA50" s="590"/>
      <c r="AB50" s="590"/>
      <c r="AC50" s="590"/>
    </row>
    <row r="51" spans="2:29" ht="23.25" customHeight="1">
      <c r="B51" s="599">
        <v>23</v>
      </c>
      <c r="C51" s="593" t="s">
        <v>216</v>
      </c>
      <c r="D51" s="89">
        <f ca="1">OFFSET(GOALS!$C$29,0,OVERVIEW!B51)</f>
        <v>1</v>
      </c>
      <c r="E51" s="589">
        <f ca="1">OFFSET(LOOK!$AD$4,E$6,$B51)</f>
        <v>0.355</v>
      </c>
      <c r="F51" s="589">
        <f ca="1">OFFSET(LOOK!$AD$4,F$6,$B51)</f>
        <v>0.441</v>
      </c>
      <c r="G51" s="589">
        <f ca="1">OFFSET(LOOK!$AD$4,G$6,$B51)</f>
        <v>0.375</v>
      </c>
      <c r="H51" s="589">
        <f ca="1">OFFSET(LOOK!$AD$4,H$6,$B51)</f>
        <v>0.336</v>
      </c>
      <c r="I51" s="589">
        <f ca="1">OFFSET(LOOK!$AD$4,I$6,$B51)</f>
        <v>0.359</v>
      </c>
      <c r="J51" s="589">
        <f ca="1">OFFSET(LOOK!$AD$4,J$6,$B51)</f>
        <v>0.318</v>
      </c>
      <c r="K51" s="589">
        <f ca="1">OFFSET(LOOK!$AD$4,K$6,$B51)</f>
        <v>0.353</v>
      </c>
      <c r="L51" s="589">
        <f ca="1">OFFSET(LOOK!$AD$4,L$6,$B51)</f>
        <v>0.448</v>
      </c>
      <c r="M51" s="589">
        <f ca="1">OFFSET(LOOK!$AD$4,M$6,$B51)</f>
        <v>0.258</v>
      </c>
      <c r="N51" s="589">
        <f ca="1">OFFSET(LOOK!$AD$4,N$6,$B51)</f>
        <v>0.587</v>
      </c>
      <c r="O51" s="589">
        <f ca="1">OFFSET(LOOK!$AD$4,O$6,$B51)</f>
        <v>0.181</v>
      </c>
      <c r="P51" s="589">
        <f ca="1">OFFSET(LOOK!$AD$4,P$6,$B51)</f>
        <v>0.342</v>
      </c>
      <c r="Q51" s="589">
        <f ca="1">OFFSET(LOOK!$AD$4,Q$6,$B51)</f>
        <v>0.432</v>
      </c>
      <c r="R51" s="589">
        <f ca="1">OFFSET(LOOK!$AD$4,R$6,$B51)</f>
        <v>0.513</v>
      </c>
      <c r="S51" s="589">
        <f ca="1">OFFSET(LOOK!$AD$4,S$6,$B51)</f>
        <v>0.4</v>
      </c>
      <c r="T51" s="589">
        <f ca="1">OFFSET(LOOK!$AD$4,T$6,$B51)</f>
        <v>0.54</v>
      </c>
      <c r="U51" s="589">
        <f ca="1">OFFSET(LOOK!$AD$4,U$6,$B51)</f>
        <v>0.451</v>
      </c>
      <c r="V51" s="589">
        <f ca="1">OFFSET(LOOK!$AD$4,V$6,$B51)</f>
        <v>0.663</v>
      </c>
      <c r="W51" s="589">
        <f ca="1">OFFSET(LOOK!$AD$4,W$6,$B51)</f>
        <v>0.485</v>
      </c>
      <c r="X51" s="589">
        <f ca="1">OFFSET(LOOK!$AD$4,X$6,$B51)</f>
        <v>0.388</v>
      </c>
      <c r="Y51" s="589">
        <f ca="1">OFFSET(LOOK!$AD$4,Y$6,$B51)</f>
        <v>0.289</v>
      </c>
      <c r="Z51" s="589">
        <f ca="1">OFFSET(LOOK!$AD$4,Z$6,$B51)</f>
        <v>0.364</v>
      </c>
      <c r="AA51" s="589">
        <f ca="1">OFFSET(LOOK!$AD$4,AA$6,$B51)</f>
        <v>0.304</v>
      </c>
      <c r="AB51" s="589">
        <f ca="1">OFFSET(LOOK!$AD$4,AB$6,$B51)</f>
        <v>0.55</v>
      </c>
      <c r="AC51" s="589">
        <f ca="1">OFFSET(LOOK!$AD$4,25,$B51)</f>
        <v>0.386</v>
      </c>
    </row>
    <row r="52" spans="2:29" ht="23.25" customHeight="1">
      <c r="B52" s="597"/>
      <c r="C52" s="597"/>
      <c r="D52" s="299">
        <f>0.8*D51</f>
        <v>0.8</v>
      </c>
      <c r="E52" s="590"/>
      <c r="F52" s="590"/>
      <c r="G52" s="590"/>
      <c r="H52" s="590"/>
      <c r="I52" s="590"/>
      <c r="J52" s="590"/>
      <c r="K52" s="590"/>
      <c r="L52" s="590"/>
      <c r="M52" s="590"/>
      <c r="N52" s="590"/>
      <c r="O52" s="590"/>
      <c r="P52" s="590"/>
      <c r="Q52" s="590"/>
      <c r="R52" s="590"/>
      <c r="S52" s="590"/>
      <c r="T52" s="590"/>
      <c r="U52" s="590"/>
      <c r="V52" s="590"/>
      <c r="W52" s="590"/>
      <c r="X52" s="590"/>
      <c r="Y52" s="590"/>
      <c r="Z52" s="590"/>
      <c r="AA52" s="590"/>
      <c r="AB52" s="590"/>
      <c r="AC52" s="590"/>
    </row>
    <row r="53" spans="2:29" ht="23.25" customHeight="1">
      <c r="B53" s="599">
        <v>24</v>
      </c>
      <c r="C53" s="593" t="s">
        <v>42</v>
      </c>
      <c r="D53" s="89">
        <f ca="1">OFFSET(GOALS!$C$29,0,OVERVIEW!B53)</f>
        <v>1</v>
      </c>
      <c r="E53" s="589">
        <f ca="1">OFFSET(LOOK!$AD$4,E$6,$B53)</f>
        <v>0.785</v>
      </c>
      <c r="F53" s="589">
        <f ca="1">OFFSET(LOOK!$AD$4,F$6,$B53)</f>
        <v>0.5</v>
      </c>
      <c r="G53" s="589">
        <f ca="1">OFFSET(LOOK!$AD$4,G$6,$B53)</f>
        <v>0.919</v>
      </c>
      <c r="H53" s="589">
        <f ca="1">OFFSET(LOOK!$AD$4,H$6,$B53)</f>
        <v>0.422</v>
      </c>
      <c r="I53" s="589">
        <f ca="1">OFFSET(LOOK!$AD$4,I$6,$B53)</f>
        <v>0.413</v>
      </c>
      <c r="J53" s="589">
        <f ca="1">OFFSET(LOOK!$AD$4,J$6,$B53)</f>
        <v>0.488</v>
      </c>
      <c r="K53" s="589">
        <f ca="1">OFFSET(LOOK!$AD$4,K$6,$B53)</f>
        <v>0.797</v>
      </c>
      <c r="L53" s="589">
        <f ca="1">OFFSET(LOOK!$AD$4,L$6,$B53)</f>
        <v>0.597</v>
      </c>
      <c r="M53" s="589">
        <f ca="1">OFFSET(LOOK!$AD$4,M$6,$B53)</f>
        <v>0.567</v>
      </c>
      <c r="N53" s="589">
        <f ca="1">OFFSET(LOOK!$AD$4,N$6,$B53)</f>
        <v>0.297</v>
      </c>
      <c r="O53" s="589">
        <f ca="1">OFFSET(LOOK!$AD$4,O$6,$B53)</f>
        <v>0.664</v>
      </c>
      <c r="P53" s="589">
        <f ca="1">OFFSET(LOOK!$AD$4,P$6,$B53)</f>
        <v>0.063</v>
      </c>
      <c r="Q53" s="589">
        <f ca="1">OFFSET(LOOK!$AD$4,Q$6,$B53)</f>
        <v>0.352</v>
      </c>
      <c r="R53" s="589">
        <f ca="1">OFFSET(LOOK!$AD$4,R$6,$B53)</f>
        <v>0.213</v>
      </c>
      <c r="S53" s="589">
        <f ca="1">OFFSET(LOOK!$AD$4,S$6,$B53)</f>
        <v>0.573</v>
      </c>
      <c r="T53" s="589">
        <f ca="1">OFFSET(LOOK!$AD$4,T$6,$B53)</f>
        <v>0.433</v>
      </c>
      <c r="U53" s="589">
        <f ca="1">OFFSET(LOOK!$AD$4,U$6,$B53)</f>
        <v>0.994</v>
      </c>
      <c r="V53" s="589">
        <f ca="1">OFFSET(LOOK!$AD$4,V$6,$B53)</f>
        <v>0.43</v>
      </c>
      <c r="W53" s="589">
        <f ca="1">OFFSET(LOOK!$AD$4,W$6,$B53)</f>
        <v>1.061</v>
      </c>
      <c r="X53" s="589">
        <f ca="1">OFFSET(LOOK!$AD$4,X$6,$B53)</f>
        <v>0.516</v>
      </c>
      <c r="Y53" s="589">
        <f ca="1">OFFSET(LOOK!$AD$4,Y$6,$B53)</f>
        <v>0.244</v>
      </c>
      <c r="Z53" s="589">
        <f ca="1">OFFSET(LOOK!$AD$4,Z$6,$B53)</f>
        <v>0.172</v>
      </c>
      <c r="AA53" s="589">
        <f ca="1">OFFSET(LOOK!$AD$4,AA$6,$B53)</f>
        <v>0.194</v>
      </c>
      <c r="AB53" s="589">
        <f ca="1">OFFSET(LOOK!$AD$4,AB$6,$B53)</f>
        <v>0.414</v>
      </c>
      <c r="AC53" s="589">
        <f ca="1">OFFSET(LOOK!$AD$4,25,$B53)</f>
        <v>0.36</v>
      </c>
    </row>
    <row r="54" spans="2:29" ht="23.25" customHeight="1">
      <c r="B54" s="597"/>
      <c r="C54" s="597"/>
      <c r="D54" s="299">
        <f>0.8*D53</f>
        <v>0.8</v>
      </c>
      <c r="E54" s="590"/>
      <c r="F54" s="590"/>
      <c r="G54" s="590"/>
      <c r="H54" s="590"/>
      <c r="I54" s="590"/>
      <c r="J54" s="590"/>
      <c r="K54" s="590"/>
      <c r="L54" s="590"/>
      <c r="M54" s="590"/>
      <c r="N54" s="590"/>
      <c r="O54" s="590"/>
      <c r="P54" s="590"/>
      <c r="Q54" s="590"/>
      <c r="R54" s="590"/>
      <c r="S54" s="590"/>
      <c r="T54" s="590"/>
      <c r="U54" s="590"/>
      <c r="V54" s="590"/>
      <c r="W54" s="590"/>
      <c r="X54" s="590"/>
      <c r="Y54" s="590"/>
      <c r="Z54" s="590"/>
      <c r="AA54" s="590"/>
      <c r="AB54" s="590"/>
      <c r="AC54" s="590"/>
    </row>
    <row r="55" ht="6" customHeight="1"/>
  </sheetData>
  <mergeCells count="651">
    <mergeCell ref="V29:V30"/>
    <mergeCell ref="P29:P30"/>
    <mergeCell ref="Q29:Q30"/>
    <mergeCell ref="R29:R30"/>
    <mergeCell ref="S29:S30"/>
    <mergeCell ref="AC29:AC30"/>
    <mergeCell ref="AB29:AB30"/>
    <mergeCell ref="AA29:AA30"/>
    <mergeCell ref="Z29:Z30"/>
    <mergeCell ref="Y29:Y30"/>
    <mergeCell ref="X29:X30"/>
    <mergeCell ref="W29:W30"/>
    <mergeCell ref="K29:K30"/>
    <mergeCell ref="L29:L30"/>
    <mergeCell ref="M29:M30"/>
    <mergeCell ref="N29:N30"/>
    <mergeCell ref="O29:O30"/>
    <mergeCell ref="T29:T30"/>
    <mergeCell ref="U29:U30"/>
    <mergeCell ref="I2:AC2"/>
    <mergeCell ref="C2:G2"/>
    <mergeCell ref="AC51:AC52"/>
    <mergeCell ref="AC53:AC54"/>
    <mergeCell ref="AC41:AC42"/>
    <mergeCell ref="AC43:AC44"/>
    <mergeCell ref="AC45:AC46"/>
    <mergeCell ref="AC27:AC28"/>
    <mergeCell ref="AC47:AC48"/>
    <mergeCell ref="AC49:AC50"/>
    <mergeCell ref="AB49:AB50"/>
    <mergeCell ref="E17:E18"/>
    <mergeCell ref="E19:E20"/>
    <mergeCell ref="E21:E22"/>
    <mergeCell ref="E23:E24"/>
    <mergeCell ref="E31:E32"/>
    <mergeCell ref="AA49:AA50"/>
    <mergeCell ref="R49:R50"/>
    <mergeCell ref="I29:I30"/>
    <mergeCell ref="J29:J30"/>
    <mergeCell ref="S49:S50"/>
    <mergeCell ref="V49:V50"/>
    <mergeCell ref="W49:W50"/>
    <mergeCell ref="T49:T50"/>
    <mergeCell ref="U49:U50"/>
    <mergeCell ref="H49:H50"/>
    <mergeCell ref="I49:I50"/>
    <mergeCell ref="Z49:Z50"/>
    <mergeCell ref="J49:J50"/>
    <mergeCell ref="K49:K50"/>
    <mergeCell ref="L49:L50"/>
    <mergeCell ref="M49:M50"/>
    <mergeCell ref="O49:O50"/>
    <mergeCell ref="P49:P50"/>
    <mergeCell ref="Q49:Q50"/>
    <mergeCell ref="F49:F50"/>
    <mergeCell ref="G49:G50"/>
    <mergeCell ref="F47:F48"/>
    <mergeCell ref="G47:G48"/>
    <mergeCell ref="AB53:AB54"/>
    <mergeCell ref="Y47:Y48"/>
    <mergeCell ref="Z47:Z48"/>
    <mergeCell ref="AA47:AA48"/>
    <mergeCell ref="AB47:AB48"/>
    <mergeCell ref="AA53:AA54"/>
    <mergeCell ref="Y51:Y52"/>
    <mergeCell ref="Z51:Z52"/>
    <mergeCell ref="AA51:AA52"/>
    <mergeCell ref="AB51:AB52"/>
    <mergeCell ref="H29:H30"/>
    <mergeCell ref="W53:W54"/>
    <mergeCell ref="X53:X54"/>
    <mergeCell ref="J27:J28"/>
    <mergeCell ref="K27:K28"/>
    <mergeCell ref="J47:J48"/>
    <mergeCell ref="K47:K48"/>
    <mergeCell ref="X47:X48"/>
    <mergeCell ref="N49:N50"/>
    <mergeCell ref="L47:L48"/>
    <mergeCell ref="AB45:AB46"/>
    <mergeCell ref="N47:N48"/>
    <mergeCell ref="S47:S48"/>
    <mergeCell ref="H27:H28"/>
    <mergeCell ref="I27:I28"/>
    <mergeCell ref="H47:H48"/>
    <mergeCell ref="I47:I48"/>
    <mergeCell ref="M47:M48"/>
    <mergeCell ref="P27:P28"/>
    <mergeCell ref="Q27:Q28"/>
    <mergeCell ref="Y39:Y40"/>
    <mergeCell ref="Z39:Z40"/>
    <mergeCell ref="AA39:AA40"/>
    <mergeCell ref="X43:X44"/>
    <mergeCell ref="X39:X40"/>
    <mergeCell ref="Z41:Z42"/>
    <mergeCell ref="AA41:AA42"/>
    <mergeCell ref="Y43:Y44"/>
    <mergeCell ref="Z43:Z44"/>
    <mergeCell ref="AA43:AA44"/>
    <mergeCell ref="W43:W44"/>
    <mergeCell ref="T43:T44"/>
    <mergeCell ref="U43:U44"/>
    <mergeCell ref="V45:V46"/>
    <mergeCell ref="V43:V44"/>
    <mergeCell ref="Y53:Y54"/>
    <mergeCell ref="Z53:Z54"/>
    <mergeCell ref="V53:V54"/>
    <mergeCell ref="W47:W48"/>
    <mergeCell ref="X49:X50"/>
    <mergeCell ref="Y49:Y50"/>
    <mergeCell ref="V51:V52"/>
    <mergeCell ref="W51:W52"/>
    <mergeCell ref="X51:X52"/>
    <mergeCell ref="V47:V48"/>
    <mergeCell ref="T53:T54"/>
    <mergeCell ref="U53:U54"/>
    <mergeCell ref="T45:T46"/>
    <mergeCell ref="U45:U46"/>
    <mergeCell ref="T47:T48"/>
    <mergeCell ref="U47:U48"/>
    <mergeCell ref="V39:V40"/>
    <mergeCell ref="W39:W40"/>
    <mergeCell ref="S39:S40"/>
    <mergeCell ref="T39:T40"/>
    <mergeCell ref="P39:P40"/>
    <mergeCell ref="Q39:Q40"/>
    <mergeCell ref="R39:R40"/>
    <mergeCell ref="U39:U40"/>
    <mergeCell ref="L39:L40"/>
    <mergeCell ref="M39:M40"/>
    <mergeCell ref="N39:N40"/>
    <mergeCell ref="O39:O40"/>
    <mergeCell ref="H39:H40"/>
    <mergeCell ref="I39:I40"/>
    <mergeCell ref="J39:J40"/>
    <mergeCell ref="K39:K40"/>
    <mergeCell ref="U25:U26"/>
    <mergeCell ref="V25:V26"/>
    <mergeCell ref="W25:W26"/>
    <mergeCell ref="X25:X26"/>
    <mergeCell ref="Q25:Q26"/>
    <mergeCell ref="R25:R26"/>
    <mergeCell ref="S25:S26"/>
    <mergeCell ref="T25:T26"/>
    <mergeCell ref="M25:M26"/>
    <mergeCell ref="N25:N26"/>
    <mergeCell ref="O25:O26"/>
    <mergeCell ref="P25:P26"/>
    <mergeCell ref="B47:B48"/>
    <mergeCell ref="B49:B50"/>
    <mergeCell ref="C27:C28"/>
    <mergeCell ref="E43:E44"/>
    <mergeCell ref="E45:E46"/>
    <mergeCell ref="C45:C46"/>
    <mergeCell ref="C43:C44"/>
    <mergeCell ref="E27:E28"/>
    <mergeCell ref="E47:E48"/>
    <mergeCell ref="E49:E50"/>
    <mergeCell ref="C49:C50"/>
    <mergeCell ref="B51:B52"/>
    <mergeCell ref="B53:B54"/>
    <mergeCell ref="C51:C52"/>
    <mergeCell ref="C53:C54"/>
    <mergeCell ref="C47:C48"/>
    <mergeCell ref="R45:R46"/>
    <mergeCell ref="S45:S46"/>
    <mergeCell ref="O45:O46"/>
    <mergeCell ref="P45:P46"/>
    <mergeCell ref="Q47:Q48"/>
    <mergeCell ref="R47:R48"/>
    <mergeCell ref="M45:M46"/>
    <mergeCell ref="P47:P48"/>
    <mergeCell ref="N45:N46"/>
    <mergeCell ref="N27:N28"/>
    <mergeCell ref="O27:O28"/>
    <mergeCell ref="O47:O48"/>
    <mergeCell ref="R43:R44"/>
    <mergeCell ref="N35:N36"/>
    <mergeCell ref="O35:O36"/>
    <mergeCell ref="P35:P36"/>
    <mergeCell ref="P31:P32"/>
    <mergeCell ref="P33:P34"/>
    <mergeCell ref="Q37:Q38"/>
    <mergeCell ref="Z45:Z46"/>
    <mergeCell ref="AA45:AA46"/>
    <mergeCell ref="Q45:Q46"/>
    <mergeCell ref="Y45:Y46"/>
    <mergeCell ref="W45:W46"/>
    <mergeCell ref="X45:X46"/>
    <mergeCell ref="L25:L26"/>
    <mergeCell ref="F45:F46"/>
    <mergeCell ref="G45:G46"/>
    <mergeCell ref="H45:H46"/>
    <mergeCell ref="I45:I46"/>
    <mergeCell ref="J45:J46"/>
    <mergeCell ref="K45:K46"/>
    <mergeCell ref="L45:L46"/>
    <mergeCell ref="F29:F30"/>
    <mergeCell ref="G29:G30"/>
    <mergeCell ref="H25:H26"/>
    <mergeCell ref="I25:I26"/>
    <mergeCell ref="J25:J26"/>
    <mergeCell ref="K25:K26"/>
    <mergeCell ref="B27:B28"/>
    <mergeCell ref="L27:L28"/>
    <mergeCell ref="M27:M28"/>
    <mergeCell ref="E41:E42"/>
    <mergeCell ref="F27:F28"/>
    <mergeCell ref="G27:G28"/>
    <mergeCell ref="B29:B30"/>
    <mergeCell ref="C29:C30"/>
    <mergeCell ref="E29:E30"/>
    <mergeCell ref="J35:J36"/>
    <mergeCell ref="F11:F12"/>
    <mergeCell ref="G11:G12"/>
    <mergeCell ref="H11:H12"/>
    <mergeCell ref="L23:L24"/>
    <mergeCell ref="G23:G24"/>
    <mergeCell ref="H23:H24"/>
    <mergeCell ref="I23:I24"/>
    <mergeCell ref="G13:G14"/>
    <mergeCell ref="H13:H14"/>
    <mergeCell ref="I13:I14"/>
    <mergeCell ref="B45:B46"/>
    <mergeCell ref="B25:B26"/>
    <mergeCell ref="C25:C26"/>
    <mergeCell ref="F25:F26"/>
    <mergeCell ref="B43:B44"/>
    <mergeCell ref="B39:B40"/>
    <mergeCell ref="C39:C40"/>
    <mergeCell ref="C37:C38"/>
    <mergeCell ref="F39:F40"/>
    <mergeCell ref="E39:E40"/>
    <mergeCell ref="Z11:Z12"/>
    <mergeCell ref="Y11:Y12"/>
    <mergeCell ref="R11:R12"/>
    <mergeCell ref="S11:S12"/>
    <mergeCell ref="T11:T12"/>
    <mergeCell ref="U11:U12"/>
    <mergeCell ref="V11:V12"/>
    <mergeCell ref="W11:W12"/>
    <mergeCell ref="X11:X12"/>
    <mergeCell ref="I7:I8"/>
    <mergeCell ref="J7:J8"/>
    <mergeCell ref="K7:K8"/>
    <mergeCell ref="N7:N8"/>
    <mergeCell ref="AB35:AB36"/>
    <mergeCell ref="AA11:AA12"/>
    <mergeCell ref="AB11:AB12"/>
    <mergeCell ref="AA35:AA36"/>
    <mergeCell ref="AA13:AA14"/>
    <mergeCell ref="AB13:AB14"/>
    <mergeCell ref="AA31:AA32"/>
    <mergeCell ref="AB31:AB32"/>
    <mergeCell ref="AA25:AA26"/>
    <mergeCell ref="AB33:AB34"/>
    <mergeCell ref="AC35:AC36"/>
    <mergeCell ref="AC9:AC10"/>
    <mergeCell ref="AC11:AC12"/>
    <mergeCell ref="AC33:AC34"/>
    <mergeCell ref="AC31:AC32"/>
    <mergeCell ref="AC25:AC26"/>
    <mergeCell ref="AC19:AC20"/>
    <mergeCell ref="AC13:AC14"/>
    <mergeCell ref="AC21:AC22"/>
    <mergeCell ref="AC17:AC18"/>
    <mergeCell ref="Z33:Z34"/>
    <mergeCell ref="T35:T36"/>
    <mergeCell ref="W35:W36"/>
    <mergeCell ref="Q35:Q36"/>
    <mergeCell ref="S35:S36"/>
    <mergeCell ref="Q33:Q34"/>
    <mergeCell ref="R33:R34"/>
    <mergeCell ref="X35:X36"/>
    <mergeCell ref="Y35:Y36"/>
    <mergeCell ref="W33:W34"/>
    <mergeCell ref="K35:K36"/>
    <mergeCell ref="L35:L36"/>
    <mergeCell ref="M35:M36"/>
    <mergeCell ref="AB25:AB26"/>
    <mergeCell ref="Z35:Z36"/>
    <mergeCell ref="R35:R36"/>
    <mergeCell ref="Y33:Y34"/>
    <mergeCell ref="K31:K32"/>
    <mergeCell ref="L31:L32"/>
    <mergeCell ref="N33:N34"/>
    <mergeCell ref="H33:H34"/>
    <mergeCell ref="I33:I34"/>
    <mergeCell ref="U33:U34"/>
    <mergeCell ref="V33:V34"/>
    <mergeCell ref="S33:S34"/>
    <mergeCell ref="T33:T34"/>
    <mergeCell ref="O33:O34"/>
    <mergeCell ref="K33:K34"/>
    <mergeCell ref="L33:L34"/>
    <mergeCell ref="M33:M34"/>
    <mergeCell ref="M31:M32"/>
    <mergeCell ref="N31:N32"/>
    <mergeCell ref="O31:O32"/>
    <mergeCell ref="Z31:Z32"/>
    <mergeCell ref="S31:S32"/>
    <mergeCell ref="T31:T32"/>
    <mergeCell ref="U31:U32"/>
    <mergeCell ref="V31:V32"/>
    <mergeCell ref="W31:W32"/>
    <mergeCell ref="X31:X32"/>
    <mergeCell ref="Y31:Y32"/>
    <mergeCell ref="Q31:Q32"/>
    <mergeCell ref="R31:R32"/>
    <mergeCell ref="Z27:Z28"/>
    <mergeCell ref="X27:X28"/>
    <mergeCell ref="Y27:Y28"/>
    <mergeCell ref="R27:R28"/>
    <mergeCell ref="S27:S28"/>
    <mergeCell ref="T27:T28"/>
    <mergeCell ref="U27:U28"/>
    <mergeCell ref="X33:X34"/>
    <mergeCell ref="U35:U36"/>
    <mergeCell ref="V35:V36"/>
    <mergeCell ref="Y41:Y42"/>
    <mergeCell ref="W37:W38"/>
    <mergeCell ref="X37:X38"/>
    <mergeCell ref="Y37:Y38"/>
    <mergeCell ref="U41:U42"/>
    <mergeCell ref="V41:V42"/>
    <mergeCell ref="W41:W42"/>
    <mergeCell ref="V27:V28"/>
    <mergeCell ref="W27:W28"/>
    <mergeCell ref="AB27:AB28"/>
    <mergeCell ref="AC23:AC24"/>
    <mergeCell ref="AA27:AA28"/>
    <mergeCell ref="AB23:AB24"/>
    <mergeCell ref="AA23:AA24"/>
    <mergeCell ref="Y25:Y26"/>
    <mergeCell ref="Z25:Z26"/>
    <mergeCell ref="AA37:AA38"/>
    <mergeCell ref="AB37:AB38"/>
    <mergeCell ref="AC37:AC38"/>
    <mergeCell ref="AB41:AB42"/>
    <mergeCell ref="AC39:AC40"/>
    <mergeCell ref="AB39:AB40"/>
    <mergeCell ref="AA33:AA34"/>
    <mergeCell ref="AB43:AB44"/>
    <mergeCell ref="T23:T24"/>
    <mergeCell ref="Z23:Z24"/>
    <mergeCell ref="U23:U24"/>
    <mergeCell ref="V23:V24"/>
    <mergeCell ref="W23:W24"/>
    <mergeCell ref="X23:X24"/>
    <mergeCell ref="Y23:Y24"/>
    <mergeCell ref="Z37:Z38"/>
    <mergeCell ref="P23:P24"/>
    <mergeCell ref="Q23:Q24"/>
    <mergeCell ref="R23:R24"/>
    <mergeCell ref="S23:S24"/>
    <mergeCell ref="M23:M24"/>
    <mergeCell ref="N23:N24"/>
    <mergeCell ref="O23:O24"/>
    <mergeCell ref="J23:J24"/>
    <mergeCell ref="K23:K24"/>
    <mergeCell ref="X13:X14"/>
    <mergeCell ref="S13:S14"/>
    <mergeCell ref="T13:T14"/>
    <mergeCell ref="U13:U14"/>
    <mergeCell ref="V13:V14"/>
    <mergeCell ref="W13:W14"/>
    <mergeCell ref="Y13:Y14"/>
    <mergeCell ref="Z13:Z14"/>
    <mergeCell ref="K13:K14"/>
    <mergeCell ref="L13:L14"/>
    <mergeCell ref="M13:M14"/>
    <mergeCell ref="N13:N14"/>
    <mergeCell ref="O13:O14"/>
    <mergeCell ref="P13:P14"/>
    <mergeCell ref="Q13:Q14"/>
    <mergeCell ref="R13:R14"/>
    <mergeCell ref="J13:J14"/>
    <mergeCell ref="Z21:Z22"/>
    <mergeCell ref="R21:R22"/>
    <mergeCell ref="S21:S22"/>
    <mergeCell ref="T21:T22"/>
    <mergeCell ref="U21:U22"/>
    <mergeCell ref="N21:N22"/>
    <mergeCell ref="O21:O22"/>
    <mergeCell ref="P21:P22"/>
    <mergeCell ref="Q21:Q22"/>
    <mergeCell ref="V21:V22"/>
    <mergeCell ref="W21:W22"/>
    <mergeCell ref="X21:X22"/>
    <mergeCell ref="Y21:Y22"/>
    <mergeCell ref="AB19:AB20"/>
    <mergeCell ref="Y19:Y20"/>
    <mergeCell ref="Z19:Z20"/>
    <mergeCell ref="AA21:AA22"/>
    <mergeCell ref="AB21:AB22"/>
    <mergeCell ref="O19:O20"/>
    <mergeCell ref="P19:P20"/>
    <mergeCell ref="H21:H22"/>
    <mergeCell ref="I21:I22"/>
    <mergeCell ref="J21:J22"/>
    <mergeCell ref="K21:K22"/>
    <mergeCell ref="L21:L22"/>
    <mergeCell ref="M21:M22"/>
    <mergeCell ref="K19:K20"/>
    <mergeCell ref="L19:L20"/>
    <mergeCell ref="V19:V20"/>
    <mergeCell ref="AA17:AA18"/>
    <mergeCell ref="AB17:AB18"/>
    <mergeCell ref="X19:X20"/>
    <mergeCell ref="W17:W18"/>
    <mergeCell ref="X17:X18"/>
    <mergeCell ref="Y17:Y18"/>
    <mergeCell ref="Z17:Z18"/>
    <mergeCell ref="AA19:AA20"/>
    <mergeCell ref="W19:W20"/>
    <mergeCell ref="H19:H20"/>
    <mergeCell ref="I19:I20"/>
    <mergeCell ref="J19:J20"/>
    <mergeCell ref="U19:U20"/>
    <mergeCell ref="M19:M20"/>
    <mergeCell ref="N19:N20"/>
    <mergeCell ref="S19:S20"/>
    <mergeCell ref="T19:T20"/>
    <mergeCell ref="Q19:Q20"/>
    <mergeCell ref="R19:R20"/>
    <mergeCell ref="S17:S18"/>
    <mergeCell ref="T17:T18"/>
    <mergeCell ref="U17:U18"/>
    <mergeCell ref="V17:V18"/>
    <mergeCell ref="O17:O18"/>
    <mergeCell ref="P17:P18"/>
    <mergeCell ref="Q17:Q18"/>
    <mergeCell ref="R17:R18"/>
    <mergeCell ref="H17:H18"/>
    <mergeCell ref="I17:I18"/>
    <mergeCell ref="J17:J18"/>
    <mergeCell ref="N17:N18"/>
    <mergeCell ref="Z15:Z16"/>
    <mergeCell ref="AA15:AA16"/>
    <mergeCell ref="AB15:AB16"/>
    <mergeCell ref="AC15:AC16"/>
    <mergeCell ref="V15:V16"/>
    <mergeCell ref="W15:W16"/>
    <mergeCell ref="X15:X16"/>
    <mergeCell ref="Y15:Y16"/>
    <mergeCell ref="R15:R16"/>
    <mergeCell ref="S15:S16"/>
    <mergeCell ref="T15:T16"/>
    <mergeCell ref="U15:U16"/>
    <mergeCell ref="N15:N16"/>
    <mergeCell ref="O15:O16"/>
    <mergeCell ref="P15:P16"/>
    <mergeCell ref="Q15:Q16"/>
    <mergeCell ref="G15:G16"/>
    <mergeCell ref="H15:H16"/>
    <mergeCell ref="I15:I16"/>
    <mergeCell ref="J15:J16"/>
    <mergeCell ref="B13:B14"/>
    <mergeCell ref="B23:B24"/>
    <mergeCell ref="E9:E10"/>
    <mergeCell ref="E11:E12"/>
    <mergeCell ref="C13:C14"/>
    <mergeCell ref="C23:C24"/>
    <mergeCell ref="C15:C16"/>
    <mergeCell ref="C17:C18"/>
    <mergeCell ref="C19:C20"/>
    <mergeCell ref="C21:C22"/>
    <mergeCell ref="B15:B16"/>
    <mergeCell ref="B17:B18"/>
    <mergeCell ref="B19:B20"/>
    <mergeCell ref="B21:B22"/>
    <mergeCell ref="N11:N12"/>
    <mergeCell ref="O11:O12"/>
    <mergeCell ref="P11:P12"/>
    <mergeCell ref="Q11:Q12"/>
    <mergeCell ref="M11:M12"/>
    <mergeCell ref="K37:K38"/>
    <mergeCell ref="L37:L38"/>
    <mergeCell ref="M37:M38"/>
    <mergeCell ref="K15:K16"/>
    <mergeCell ref="L15:L16"/>
    <mergeCell ref="M15:M16"/>
    <mergeCell ref="K17:K18"/>
    <mergeCell ref="L17:L18"/>
    <mergeCell ref="M17:M18"/>
    <mergeCell ref="Z9:Z10"/>
    <mergeCell ref="AA9:AA10"/>
    <mergeCell ref="AB9:AB10"/>
    <mergeCell ref="V9:V10"/>
    <mergeCell ref="W9:W10"/>
    <mergeCell ref="X9:X10"/>
    <mergeCell ref="Y9:Y10"/>
    <mergeCell ref="R9:R10"/>
    <mergeCell ref="S9:S10"/>
    <mergeCell ref="T9:T10"/>
    <mergeCell ref="U9:U10"/>
    <mergeCell ref="N9:N10"/>
    <mergeCell ref="O9:O10"/>
    <mergeCell ref="P9:P10"/>
    <mergeCell ref="Q9:Q10"/>
    <mergeCell ref="J9:J10"/>
    <mergeCell ref="K9:K10"/>
    <mergeCell ref="L9:L10"/>
    <mergeCell ref="M9:M10"/>
    <mergeCell ref="F9:F10"/>
    <mergeCell ref="G9:G10"/>
    <mergeCell ref="H9:H10"/>
    <mergeCell ref="I9:I10"/>
    <mergeCell ref="C9:C10"/>
    <mergeCell ref="C11:C12"/>
    <mergeCell ref="B9:B10"/>
    <mergeCell ref="B11:B12"/>
    <mergeCell ref="B6:C6"/>
    <mergeCell ref="AC7:AC8"/>
    <mergeCell ref="C7:C8"/>
    <mergeCell ref="B7:B8"/>
    <mergeCell ref="Y7:Y8"/>
    <mergeCell ref="Z7:Z8"/>
    <mergeCell ref="AA7:AA8"/>
    <mergeCell ref="AB7:AB8"/>
    <mergeCell ref="L7:L8"/>
    <mergeCell ref="M7:M8"/>
    <mergeCell ref="W7:W8"/>
    <mergeCell ref="X7:X8"/>
    <mergeCell ref="Q7:Q8"/>
    <mergeCell ref="R7:R8"/>
    <mergeCell ref="S7:S8"/>
    <mergeCell ref="T7:T8"/>
    <mergeCell ref="U7:U8"/>
    <mergeCell ref="V7:V8"/>
    <mergeCell ref="O7:O8"/>
    <mergeCell ref="P7:P8"/>
    <mergeCell ref="E7:E8"/>
    <mergeCell ref="I11:I12"/>
    <mergeCell ref="J11:J12"/>
    <mergeCell ref="K11:K12"/>
    <mergeCell ref="L11:L12"/>
    <mergeCell ref="F7:F8"/>
    <mergeCell ref="G7:G8"/>
    <mergeCell ref="H7:H8"/>
    <mergeCell ref="F13:F14"/>
    <mergeCell ref="F37:F38"/>
    <mergeCell ref="E33:E34"/>
    <mergeCell ref="F31:F32"/>
    <mergeCell ref="F23:F24"/>
    <mergeCell ref="F33:F34"/>
    <mergeCell ref="E25:E26"/>
    <mergeCell ref="E37:E38"/>
    <mergeCell ref="E13:E14"/>
    <mergeCell ref="F15:F16"/>
    <mergeCell ref="F17:F18"/>
    <mergeCell ref="F19:F20"/>
    <mergeCell ref="F21:F22"/>
    <mergeCell ref="G43:G44"/>
    <mergeCell ref="G37:G38"/>
    <mergeCell ref="G17:G18"/>
    <mergeCell ref="G21:G22"/>
    <mergeCell ref="G25:G26"/>
    <mergeCell ref="G19:G20"/>
    <mergeCell ref="G39:G40"/>
    <mergeCell ref="H43:H44"/>
    <mergeCell ref="I43:I44"/>
    <mergeCell ref="C41:C42"/>
    <mergeCell ref="G41:G42"/>
    <mergeCell ref="H41:H42"/>
    <mergeCell ref="I41:I42"/>
    <mergeCell ref="F41:F42"/>
    <mergeCell ref="F43:F44"/>
    <mergeCell ref="B41:B42"/>
    <mergeCell ref="C35:C36"/>
    <mergeCell ref="E15:E16"/>
    <mergeCell ref="E35:E36"/>
    <mergeCell ref="C31:C32"/>
    <mergeCell ref="C33:C34"/>
    <mergeCell ref="B31:B32"/>
    <mergeCell ref="B33:B34"/>
    <mergeCell ref="B35:B36"/>
    <mergeCell ref="B37:B38"/>
    <mergeCell ref="J31:J32"/>
    <mergeCell ref="J33:J34"/>
    <mergeCell ref="G33:G34"/>
    <mergeCell ref="F35:F36"/>
    <mergeCell ref="G35:G36"/>
    <mergeCell ref="H35:H36"/>
    <mergeCell ref="I35:I36"/>
    <mergeCell ref="G31:G32"/>
    <mergeCell ref="H31:H32"/>
    <mergeCell ref="I31:I32"/>
    <mergeCell ref="H37:H38"/>
    <mergeCell ref="I37:I38"/>
    <mergeCell ref="V37:V38"/>
    <mergeCell ref="T37:T38"/>
    <mergeCell ref="R37:R38"/>
    <mergeCell ref="J37:J38"/>
    <mergeCell ref="N37:N38"/>
    <mergeCell ref="O37:O38"/>
    <mergeCell ref="S37:S38"/>
    <mergeCell ref="P37:P38"/>
    <mergeCell ref="E51:E52"/>
    <mergeCell ref="F51:F52"/>
    <mergeCell ref="G51:G52"/>
    <mergeCell ref="H51:H52"/>
    <mergeCell ref="I51:I52"/>
    <mergeCell ref="J51:J52"/>
    <mergeCell ref="K51:K52"/>
    <mergeCell ref="U37:U38"/>
    <mergeCell ref="L51:L52"/>
    <mergeCell ref="M51:M52"/>
    <mergeCell ref="N51:N52"/>
    <mergeCell ref="O51:O52"/>
    <mergeCell ref="P51:P52"/>
    <mergeCell ref="Q51:Q52"/>
    <mergeCell ref="R51:R52"/>
    <mergeCell ref="T51:T52"/>
    <mergeCell ref="S51:S52"/>
    <mergeCell ref="U51:U52"/>
    <mergeCell ref="E53:E54"/>
    <mergeCell ref="F53:F54"/>
    <mergeCell ref="G53:G54"/>
    <mergeCell ref="H53:H54"/>
    <mergeCell ref="I53:I54"/>
    <mergeCell ref="J53:J54"/>
    <mergeCell ref="K53:K54"/>
    <mergeCell ref="L53:L54"/>
    <mergeCell ref="M53:M54"/>
    <mergeCell ref="N53:N54"/>
    <mergeCell ref="O53:O54"/>
    <mergeCell ref="P53:P54"/>
    <mergeCell ref="Q53:Q54"/>
    <mergeCell ref="R53:R54"/>
    <mergeCell ref="S53:S54"/>
    <mergeCell ref="J41:J42"/>
    <mergeCell ref="K41:K42"/>
    <mergeCell ref="L41:L42"/>
    <mergeCell ref="M41:M42"/>
    <mergeCell ref="N41:N42"/>
    <mergeCell ref="O41:O42"/>
    <mergeCell ref="P41:P42"/>
    <mergeCell ref="X41:X42"/>
    <mergeCell ref="N43:N44"/>
    <mergeCell ref="P43:P44"/>
    <mergeCell ref="Q43:Q44"/>
    <mergeCell ref="O43:O44"/>
    <mergeCell ref="Q41:Q42"/>
    <mergeCell ref="R41:R42"/>
    <mergeCell ref="S41:S42"/>
    <mergeCell ref="T41:T42"/>
    <mergeCell ref="S43:S44"/>
    <mergeCell ref="J43:J44"/>
    <mergeCell ref="K43:K44"/>
    <mergeCell ref="L43:L44"/>
    <mergeCell ref="M43:M44"/>
  </mergeCells>
  <conditionalFormatting sqref="E7:AC25 E27:AC27 E31:AC45 E47:AC54 E29:AC29">
    <cfRule type="expression" priority="1" dxfId="7" stopIfTrue="1">
      <formula>OR($H$2=0,E7=0)</formula>
    </cfRule>
    <cfRule type="expression" priority="2" dxfId="8" stopIfTrue="1">
      <formula>E7&lt;$D8</formula>
    </cfRule>
    <cfRule type="expression" priority="3" dxfId="9" stopIfTrue="1">
      <formula>E7&gt;=$D7</formula>
    </cfRule>
  </conditionalFormatting>
  <conditionalFormatting sqref="E46:AC46">
    <cfRule type="expression" priority="4" dxfId="7" stopIfTrue="1">
      <formula>OR($H$2=0,E46=0)</formula>
    </cfRule>
    <cfRule type="expression" priority="5" dxfId="8" stopIfTrue="1">
      <formula>E46&lt;$D27</formula>
    </cfRule>
    <cfRule type="expression" priority="6" dxfId="9" stopIfTrue="1">
      <formula>E46&gt;=$D46</formula>
    </cfRule>
  </conditionalFormatting>
  <conditionalFormatting sqref="E26:AC26">
    <cfRule type="expression" priority="7" dxfId="7" stopIfTrue="1">
      <formula>OR($H$2=0,E26=0)</formula>
    </cfRule>
    <cfRule type="expression" priority="8" dxfId="8" stopIfTrue="1">
      <formula>E26&lt;$D31</formula>
    </cfRule>
    <cfRule type="expression" priority="9" dxfId="9" stopIfTrue="1">
      <formula>E26&gt;=$D26</formula>
    </cfRule>
  </conditionalFormatting>
  <conditionalFormatting sqref="E28:AC28 E30:AC30">
    <cfRule type="expression" priority="10" dxfId="7" stopIfTrue="1">
      <formula>OR($H$2=0,E28=0)</formula>
    </cfRule>
    <cfRule type="expression" priority="11" dxfId="8" stopIfTrue="1">
      <formula>E28&lt;$D47</formula>
    </cfRule>
    <cfRule type="expression" priority="12" dxfId="9" stopIfTrue="1">
      <formula>E28&gt;=$D28</formula>
    </cfRule>
  </conditionalFormatting>
  <printOptions horizontalCentered="1" verticalCentered="1"/>
  <pageMargins left="0" right="0.25" top="0" bottom="0" header="0.5" footer="0.5"/>
  <pageSetup fitToHeight="1" fitToWidth="1" horizontalDpi="600" verticalDpi="600" orientation="landscape" scale="70"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2:M66"/>
  <sheetViews>
    <sheetView showGridLines="0" workbookViewId="0" topLeftCell="A1">
      <selection activeCell="A1" sqref="A1"/>
    </sheetView>
  </sheetViews>
  <sheetFormatPr defaultColWidth="9.140625" defaultRowHeight="12.75"/>
  <cols>
    <col min="1" max="1" width="2.7109375" style="0" customWidth="1"/>
    <col min="3" max="3" width="12.8515625" style="0" customWidth="1"/>
    <col min="13" max="13" width="9.57421875" style="0" customWidth="1"/>
  </cols>
  <sheetData>
    <row r="1" ht="7.5" customHeight="1"/>
    <row r="2" spans="3:11" ht="22.5" customHeight="1">
      <c r="C2" s="601" t="s">
        <v>143</v>
      </c>
      <c r="D2" s="602"/>
      <c r="E2" s="602"/>
      <c r="F2" s="602"/>
      <c r="G2" s="602"/>
      <c r="H2" s="602"/>
      <c r="I2" s="602"/>
      <c r="J2" s="602"/>
      <c r="K2" s="602"/>
    </row>
    <row r="3" spans="3:11" ht="6" customHeight="1">
      <c r="C3" s="93"/>
      <c r="D3" s="1"/>
      <c r="E3" s="1"/>
      <c r="F3" s="1"/>
      <c r="G3" s="1"/>
      <c r="H3" s="1"/>
      <c r="I3" s="1"/>
      <c r="J3" s="1"/>
      <c r="K3" s="1"/>
    </row>
    <row r="4" spans="2:13" ht="88.5" customHeight="1">
      <c r="B4" s="603" t="s">
        <v>304</v>
      </c>
      <c r="C4" s="603"/>
      <c r="D4" s="603"/>
      <c r="E4" s="603"/>
      <c r="F4" s="603"/>
      <c r="G4" s="603"/>
      <c r="H4" s="603"/>
      <c r="I4" s="603"/>
      <c r="J4" s="603"/>
      <c r="K4" s="603"/>
      <c r="L4" s="603"/>
      <c r="M4" s="603"/>
    </row>
    <row r="5" ht="7.5" customHeight="1"/>
    <row r="6" ht="12.75">
      <c r="B6" t="s">
        <v>144</v>
      </c>
    </row>
    <row r="7" ht="6.75" customHeight="1"/>
    <row r="8" spans="3:8" ht="12.75">
      <c r="C8" s="94" t="s">
        <v>149</v>
      </c>
      <c r="E8" s="94" t="s">
        <v>150</v>
      </c>
      <c r="H8" s="94" t="s">
        <v>151</v>
      </c>
    </row>
    <row r="9" spans="3:8" ht="12.75">
      <c r="C9" t="s">
        <v>135</v>
      </c>
      <c r="E9" t="s">
        <v>176</v>
      </c>
      <c r="H9" t="s">
        <v>136</v>
      </c>
    </row>
    <row r="10" spans="3:8" ht="12.75">
      <c r="C10" t="s">
        <v>145</v>
      </c>
      <c r="E10" t="s">
        <v>176</v>
      </c>
      <c r="H10" t="s">
        <v>136</v>
      </c>
    </row>
    <row r="11" spans="3:8" ht="12.75">
      <c r="C11" t="s">
        <v>146</v>
      </c>
      <c r="E11" t="s">
        <v>153</v>
      </c>
      <c r="H11" t="s">
        <v>170</v>
      </c>
    </row>
    <row r="12" spans="3:8" ht="12.75">
      <c r="C12" t="s">
        <v>147</v>
      </c>
      <c r="E12" t="s">
        <v>154</v>
      </c>
      <c r="H12" t="s">
        <v>170</v>
      </c>
    </row>
    <row r="13" spans="3:8" ht="12.75">
      <c r="C13" t="s">
        <v>148</v>
      </c>
      <c r="E13" t="s">
        <v>177</v>
      </c>
      <c r="H13" t="s">
        <v>140</v>
      </c>
    </row>
    <row r="14" ht="12.75">
      <c r="H14" t="s">
        <v>141</v>
      </c>
    </row>
    <row r="15" spans="3:8" ht="12.75">
      <c r="C15" t="s">
        <v>137</v>
      </c>
      <c r="E15" t="s">
        <v>156</v>
      </c>
      <c r="H15" t="s">
        <v>138</v>
      </c>
    </row>
    <row r="16" spans="5:8" ht="12.75">
      <c r="E16" t="s">
        <v>157</v>
      </c>
      <c r="H16" t="s">
        <v>155</v>
      </c>
    </row>
    <row r="18" ht="12.75">
      <c r="B18" t="s">
        <v>200</v>
      </c>
    </row>
    <row r="19" ht="7.5" customHeight="1"/>
    <row r="20" spans="3:13" ht="12.75">
      <c r="C20" s="181" t="s">
        <v>201</v>
      </c>
      <c r="D20" s="182"/>
      <c r="E20" s="182"/>
      <c r="F20" s="182"/>
      <c r="G20" s="182"/>
      <c r="H20" s="182"/>
      <c r="I20" s="182"/>
      <c r="J20" s="182"/>
      <c r="K20" s="182"/>
      <c r="L20" s="182"/>
      <c r="M20" s="183"/>
    </row>
    <row r="21" spans="3:13" ht="12.75">
      <c r="C21" s="184" t="s">
        <v>203</v>
      </c>
      <c r="D21" s="185"/>
      <c r="E21" s="185"/>
      <c r="F21" s="185"/>
      <c r="G21" s="185"/>
      <c r="H21" s="185"/>
      <c r="I21" s="185"/>
      <c r="J21" s="185"/>
      <c r="K21" s="185"/>
      <c r="L21" s="185"/>
      <c r="M21" s="186"/>
    </row>
    <row r="23" ht="12.75" customHeight="1">
      <c r="B23" t="s">
        <v>202</v>
      </c>
    </row>
    <row r="24" ht="7.5" customHeight="1"/>
    <row r="25" spans="3:10" ht="12.75" customHeight="1">
      <c r="C25" s="178" t="s">
        <v>300</v>
      </c>
      <c r="D25" s="179"/>
      <c r="E25" s="179"/>
      <c r="F25" s="179"/>
      <c r="G25" s="179"/>
      <c r="H25" s="179"/>
      <c r="I25" s="179"/>
      <c r="J25" s="180"/>
    </row>
    <row r="26" spans="3:10" ht="12.75" customHeight="1">
      <c r="C26" s="172" t="s">
        <v>302</v>
      </c>
      <c r="D26" s="173"/>
      <c r="E26" s="173"/>
      <c r="F26" s="173"/>
      <c r="G26" s="173"/>
      <c r="H26" s="173"/>
      <c r="I26" s="173"/>
      <c r="J26" s="174"/>
    </row>
    <row r="27" spans="3:10" ht="12.75" customHeight="1">
      <c r="C27" s="169" t="s">
        <v>204</v>
      </c>
      <c r="D27" s="170"/>
      <c r="E27" s="170"/>
      <c r="F27" s="170"/>
      <c r="G27" s="170"/>
      <c r="H27" s="170"/>
      <c r="I27" s="170"/>
      <c r="J27" s="171"/>
    </row>
    <row r="28" spans="3:10" ht="12.75" customHeight="1">
      <c r="C28" s="175" t="s">
        <v>301</v>
      </c>
      <c r="D28" s="176"/>
      <c r="E28" s="176"/>
      <c r="F28" s="176"/>
      <c r="G28" s="176"/>
      <c r="H28" s="176"/>
      <c r="I28" s="176"/>
      <c r="J28" s="177"/>
    </row>
    <row r="29" ht="7.5" customHeight="1"/>
    <row r="30" ht="12.75">
      <c r="B30" t="s">
        <v>152</v>
      </c>
    </row>
    <row r="31" ht="7.5" customHeight="1"/>
    <row r="32" ht="12.75">
      <c r="B32" t="s">
        <v>142</v>
      </c>
    </row>
    <row r="33" ht="7.5" customHeight="1"/>
    <row r="34" ht="12.75">
      <c r="B34" t="s">
        <v>134</v>
      </c>
    </row>
    <row r="35" ht="7.5" customHeight="1"/>
    <row r="36" ht="12.75">
      <c r="B36" t="s">
        <v>303</v>
      </c>
    </row>
    <row r="37" ht="12.75">
      <c r="B37" t="s">
        <v>139</v>
      </c>
    </row>
    <row r="38" ht="7.5" customHeight="1"/>
    <row r="42" ht="12.75">
      <c r="B42" s="140"/>
    </row>
    <row r="43" spans="12:13" ht="12.75">
      <c r="L43" s="138"/>
      <c r="M43" s="138"/>
    </row>
    <row r="44" spans="2:11" ht="12.75">
      <c r="B44" s="144" t="s">
        <v>183</v>
      </c>
      <c r="C44" s="144"/>
      <c r="D44" s="144"/>
      <c r="E44" s="144"/>
      <c r="F44" s="144"/>
      <c r="G44" s="144"/>
      <c r="H44" s="144"/>
      <c r="I44" s="144"/>
      <c r="J44" s="144"/>
      <c r="K44" s="144"/>
    </row>
    <row r="45" spans="2:13" ht="18.75" customHeight="1">
      <c r="B45" s="144"/>
      <c r="C45" s="146" t="s">
        <v>184</v>
      </c>
      <c r="D45" s="144"/>
      <c r="E45" s="144"/>
      <c r="F45" s="144"/>
      <c r="G45" s="144"/>
      <c r="H45" s="144"/>
      <c r="I45" s="144"/>
      <c r="J45" s="144"/>
      <c r="K45" s="144"/>
      <c r="L45" s="144"/>
      <c r="M45" s="144"/>
    </row>
    <row r="46" spans="1:13" ht="15" customHeight="1">
      <c r="A46" s="138"/>
      <c r="C46" s="144" t="s">
        <v>185</v>
      </c>
      <c r="L46" s="144"/>
      <c r="M46" s="144"/>
    </row>
    <row r="47" spans="1:13" ht="15" customHeight="1">
      <c r="A47" s="138"/>
      <c r="C47" s="144" t="s">
        <v>186</v>
      </c>
      <c r="L47" s="144"/>
      <c r="M47" s="144"/>
    </row>
    <row r="48" spans="1:13" ht="15" customHeight="1">
      <c r="A48" s="138"/>
      <c r="C48" s="144" t="s">
        <v>187</v>
      </c>
      <c r="L48" s="144"/>
      <c r="M48" s="144"/>
    </row>
    <row r="49" spans="2:9" ht="33" customHeight="1">
      <c r="B49" s="145"/>
      <c r="C49" s="145"/>
      <c r="D49" s="145"/>
      <c r="E49" s="145"/>
      <c r="F49" s="145"/>
      <c r="G49" s="145"/>
      <c r="H49" s="145"/>
      <c r="I49" s="145"/>
    </row>
    <row r="50" spans="2:9" ht="12.75">
      <c r="B50" s="145"/>
      <c r="C50" s="145"/>
      <c r="D50" s="145"/>
      <c r="E50" s="145"/>
      <c r="F50" s="145"/>
      <c r="G50" s="145"/>
      <c r="H50" s="145"/>
      <c r="I50" s="145"/>
    </row>
    <row r="51" spans="2:3" ht="12.75">
      <c r="B51" s="207"/>
      <c r="C51" s="206"/>
    </row>
    <row r="55" spans="2:11" ht="12.75">
      <c r="B55" s="140" t="s">
        <v>232</v>
      </c>
      <c r="C55" s="140"/>
      <c r="D55" s="140"/>
      <c r="E55" s="140"/>
      <c r="F55" s="140"/>
      <c r="G55" s="140"/>
      <c r="H55" s="140"/>
      <c r="I55" s="140"/>
      <c r="J55" s="140"/>
      <c r="K55" s="140"/>
    </row>
    <row r="56" spans="2:11" ht="12.75">
      <c r="B56" s="140"/>
      <c r="C56" s="140"/>
      <c r="D56" s="140"/>
      <c r="E56" s="140"/>
      <c r="F56" s="140"/>
      <c r="G56" s="140"/>
      <c r="H56" s="140"/>
      <c r="I56" s="140"/>
      <c r="J56" s="140"/>
      <c r="K56" s="140"/>
    </row>
    <row r="57" spans="2:11" ht="12.75">
      <c r="B57" s="233" t="s">
        <v>227</v>
      </c>
      <c r="C57" s="140"/>
      <c r="D57" s="140"/>
      <c r="E57" s="140"/>
      <c r="F57" s="140"/>
      <c r="G57" s="140"/>
      <c r="H57" s="140"/>
      <c r="I57" s="140"/>
      <c r="J57" s="140"/>
      <c r="K57" s="140"/>
    </row>
    <row r="58" spans="2:11" ht="12.75">
      <c r="B58" s="140"/>
      <c r="C58" s="140"/>
      <c r="D58" s="140"/>
      <c r="E58" s="140"/>
      <c r="F58" s="140"/>
      <c r="G58" s="140"/>
      <c r="H58" s="140"/>
      <c r="I58" s="140"/>
      <c r="J58" s="140"/>
      <c r="K58" s="140"/>
    </row>
    <row r="59" spans="2:11" ht="12.75">
      <c r="B59" s="233" t="s">
        <v>228</v>
      </c>
      <c r="C59" s="140"/>
      <c r="D59" s="140"/>
      <c r="E59" s="140"/>
      <c r="F59" s="140"/>
      <c r="G59" s="140"/>
      <c r="H59" s="140"/>
      <c r="I59" s="140"/>
      <c r="J59" s="140"/>
      <c r="K59" s="140"/>
    </row>
    <row r="60" spans="2:11" ht="12.75">
      <c r="B60" s="140"/>
      <c r="C60" s="140"/>
      <c r="D60" s="140"/>
      <c r="E60" s="140"/>
      <c r="F60" s="140"/>
      <c r="G60" s="140"/>
      <c r="H60" s="140"/>
      <c r="I60" s="140"/>
      <c r="J60" s="140"/>
      <c r="K60" s="140"/>
    </row>
    <row r="61" spans="2:11" ht="12.75">
      <c r="B61" s="140" t="s">
        <v>229</v>
      </c>
      <c r="C61" s="140"/>
      <c r="D61" s="140"/>
      <c r="E61" s="140"/>
      <c r="F61" s="140"/>
      <c r="G61" s="140"/>
      <c r="H61" s="140"/>
      <c r="I61" s="140"/>
      <c r="J61" s="140"/>
      <c r="K61" s="140"/>
    </row>
    <row r="62" spans="2:11" ht="12.75">
      <c r="B62" s="140"/>
      <c r="C62" s="140"/>
      <c r="D62" s="140"/>
      <c r="E62" s="140"/>
      <c r="F62" s="140"/>
      <c r="G62" s="140"/>
      <c r="H62" s="140"/>
      <c r="I62" s="140"/>
      <c r="J62" s="140"/>
      <c r="K62" s="140"/>
    </row>
    <row r="63" spans="2:11" ht="12.75">
      <c r="B63" s="140" t="s">
        <v>230</v>
      </c>
      <c r="C63" s="140"/>
      <c r="D63" s="140"/>
      <c r="E63" s="140"/>
      <c r="F63" s="140"/>
      <c r="G63" s="140"/>
      <c r="H63" s="140"/>
      <c r="I63" s="140"/>
      <c r="J63" s="140"/>
      <c r="K63" s="140"/>
    </row>
    <row r="64" spans="2:11" ht="12.75">
      <c r="B64" s="140" t="s">
        <v>231</v>
      </c>
      <c r="C64" s="140"/>
      <c r="D64" s="140"/>
      <c r="E64" s="140"/>
      <c r="F64" s="140"/>
      <c r="G64" s="140"/>
      <c r="H64" s="140"/>
      <c r="I64" s="140"/>
      <c r="J64" s="140"/>
      <c r="K64" s="140"/>
    </row>
    <row r="65" spans="2:11" ht="12.75">
      <c r="B65" s="140"/>
      <c r="C65" s="140"/>
      <c r="D65" s="140"/>
      <c r="E65" s="140"/>
      <c r="F65" s="140"/>
      <c r="G65" s="140"/>
      <c r="H65" s="140"/>
      <c r="I65" s="140"/>
      <c r="J65" s="140"/>
      <c r="K65" s="140"/>
    </row>
    <row r="66" spans="2:11" ht="12.75">
      <c r="B66" s="140"/>
      <c r="C66" s="140"/>
      <c r="D66" s="140"/>
      <c r="E66" s="140"/>
      <c r="F66" s="140"/>
      <c r="G66" s="140"/>
      <c r="H66" s="140"/>
      <c r="I66" s="140"/>
      <c r="J66" s="140"/>
      <c r="K66" s="140"/>
    </row>
  </sheetData>
  <mergeCells count="2">
    <mergeCell ref="C2:K2"/>
    <mergeCell ref="B4:M4"/>
  </mergeCells>
  <printOptions/>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dimension ref="A2:AD1504"/>
  <sheetViews>
    <sheetView zoomScale="75" zoomScaleNormal="75" workbookViewId="0" topLeftCell="A1">
      <pane xSplit="1" ySplit="3" topLeftCell="B4" activePane="bottomRight" state="frozen"/>
      <selection pane="topLeft" activeCell="A1" sqref="A1"/>
      <selection pane="topRight" activeCell="B1" sqref="B1"/>
      <selection pane="bottomLeft" activeCell="A4" sqref="A4"/>
      <selection pane="bottomRight" activeCell="P21" sqref="P21"/>
    </sheetView>
  </sheetViews>
  <sheetFormatPr defaultColWidth="9.140625" defaultRowHeight="12.75"/>
  <cols>
    <col min="1" max="1" width="4.7109375" style="0" customWidth="1"/>
    <col min="2" max="4" width="10.7109375" style="0" customWidth="1"/>
    <col min="5" max="5" width="9.8515625" style="0" customWidth="1"/>
    <col min="6" max="6" width="10.7109375" style="0" customWidth="1"/>
    <col min="7" max="7" width="11.140625" style="0" customWidth="1"/>
    <col min="8" max="12" width="10.7109375" style="0" customWidth="1"/>
    <col min="13" max="13" width="10.00390625" style="0" customWidth="1"/>
    <col min="14" max="14" width="1.8515625" style="0" customWidth="1"/>
    <col min="15" max="19" width="10.7109375" style="0" customWidth="1"/>
    <col min="20" max="20" width="7.7109375" style="0" customWidth="1"/>
    <col min="21" max="26" width="10.7109375" style="0" customWidth="1"/>
  </cols>
  <sheetData>
    <row r="2" spans="2:26" ht="12.75">
      <c r="B2" s="604" t="s">
        <v>158</v>
      </c>
      <c r="C2" s="605"/>
      <c r="D2" s="605"/>
      <c r="E2" s="605"/>
      <c r="F2" s="605"/>
      <c r="G2" s="605"/>
      <c r="H2" s="605"/>
      <c r="I2" s="605"/>
      <c r="J2" s="605"/>
      <c r="K2" s="605"/>
      <c r="L2" s="605"/>
      <c r="M2" s="606"/>
      <c r="O2" s="607" t="s">
        <v>159</v>
      </c>
      <c r="P2" s="608"/>
      <c r="Q2" s="608"/>
      <c r="R2" s="608"/>
      <c r="S2" s="608"/>
      <c r="T2" s="608"/>
      <c r="U2" s="608"/>
      <c r="V2" s="608"/>
      <c r="W2" s="608"/>
      <c r="X2" s="608"/>
      <c r="Y2" s="608"/>
      <c r="Z2" s="609"/>
    </row>
    <row r="3" spans="2:26" ht="12.75">
      <c r="B3" s="4">
        <v>38534</v>
      </c>
      <c r="C3" s="4">
        <v>38565</v>
      </c>
      <c r="D3" s="4">
        <v>38596</v>
      </c>
      <c r="E3" s="4">
        <v>38626</v>
      </c>
      <c r="F3" s="4">
        <v>38657</v>
      </c>
      <c r="G3" s="4">
        <v>38687</v>
      </c>
      <c r="H3" s="4">
        <v>38718</v>
      </c>
      <c r="I3" s="4">
        <v>38749</v>
      </c>
      <c r="J3" s="4">
        <v>38777</v>
      </c>
      <c r="K3" s="4">
        <v>38808</v>
      </c>
      <c r="L3" s="4">
        <v>38838</v>
      </c>
      <c r="M3" s="4">
        <v>38869</v>
      </c>
      <c r="O3" s="4">
        <v>38534</v>
      </c>
      <c r="P3" s="4">
        <v>38565</v>
      </c>
      <c r="Q3" s="4">
        <v>38596</v>
      </c>
      <c r="R3" s="4">
        <v>38626</v>
      </c>
      <c r="S3" s="4">
        <v>38657</v>
      </c>
      <c r="T3" s="4">
        <v>38687</v>
      </c>
      <c r="U3" s="4">
        <v>38718</v>
      </c>
      <c r="V3" s="4">
        <v>38749</v>
      </c>
      <c r="W3" s="4">
        <v>38777</v>
      </c>
      <c r="X3" s="4">
        <v>38808</v>
      </c>
      <c r="Y3" s="4">
        <v>38838</v>
      </c>
      <c r="Z3" s="4">
        <v>38869</v>
      </c>
    </row>
    <row r="4" spans="1:26" ht="12.75">
      <c r="A4" s="6" t="s">
        <v>1</v>
      </c>
      <c r="B4" s="117" t="str">
        <f>TITLES!$B$5</f>
        <v>WELFARE ENTERED EMPLOYMENT RATE</v>
      </c>
      <c r="C4" s="102"/>
      <c r="D4" s="102"/>
      <c r="E4" s="102"/>
      <c r="F4" s="102"/>
      <c r="G4" s="102"/>
      <c r="H4" s="102"/>
      <c r="I4" s="102"/>
      <c r="J4" s="102"/>
      <c r="K4" s="102"/>
      <c r="L4" s="102"/>
      <c r="M4" s="103"/>
      <c r="O4" s="112" t="str">
        <f>B4</f>
        <v>WELFARE ENTERED EMPLOYMENT RATE</v>
      </c>
      <c r="P4" s="113"/>
      <c r="Q4" s="113"/>
      <c r="R4" s="113"/>
      <c r="S4" s="113"/>
      <c r="T4" s="113"/>
      <c r="U4" s="113"/>
      <c r="V4" s="113"/>
      <c r="W4" s="113"/>
      <c r="X4" s="113"/>
      <c r="Y4" s="113"/>
      <c r="Z4" s="114"/>
    </row>
    <row r="5" spans="1:26" ht="12.75">
      <c r="A5" s="2">
        <v>1</v>
      </c>
      <c r="B5" s="109">
        <v>42</v>
      </c>
      <c r="C5" s="109">
        <v>94</v>
      </c>
      <c r="D5" s="109">
        <v>122</v>
      </c>
      <c r="E5" s="109">
        <v>175</v>
      </c>
      <c r="F5" s="109">
        <v>224</v>
      </c>
      <c r="G5" s="109">
        <v>273</v>
      </c>
      <c r="H5" s="109">
        <v>316</v>
      </c>
      <c r="I5" s="109">
        <f>IF(V$29&gt;0,SUM($O5:V5),"")</f>
        <v>357</v>
      </c>
      <c r="J5" s="109">
        <v>394</v>
      </c>
      <c r="K5" s="109">
        <f>IF(X$29&gt;0,SUM($O5:X5),"")</f>
        <v>429</v>
      </c>
      <c r="L5" s="109">
        <v>473</v>
      </c>
      <c r="M5" s="535">
        <v>491</v>
      </c>
      <c r="O5" s="229">
        <v>42</v>
      </c>
      <c r="P5" s="156">
        <v>52</v>
      </c>
      <c r="Q5" s="122">
        <v>28</v>
      </c>
      <c r="R5" s="122">
        <v>53</v>
      </c>
      <c r="S5" s="122">
        <v>49</v>
      </c>
      <c r="T5" s="1">
        <v>49</v>
      </c>
      <c r="U5" s="1">
        <v>43</v>
      </c>
      <c r="V5" s="122">
        <v>41</v>
      </c>
      <c r="W5" s="122">
        <v>37</v>
      </c>
      <c r="X5">
        <v>35</v>
      </c>
      <c r="Y5">
        <v>44</v>
      </c>
      <c r="Z5" s="159">
        <v>18</v>
      </c>
    </row>
    <row r="6" spans="1:26" ht="12.75">
      <c r="A6" s="2">
        <v>2</v>
      </c>
      <c r="B6" s="109">
        <v>9</v>
      </c>
      <c r="C6" s="109">
        <v>19</v>
      </c>
      <c r="D6" s="109">
        <v>28</v>
      </c>
      <c r="E6" s="109">
        <v>31</v>
      </c>
      <c r="F6" s="109">
        <v>47</v>
      </c>
      <c r="G6" s="109">
        <v>54</v>
      </c>
      <c r="H6" s="109">
        <v>64</v>
      </c>
      <c r="I6" s="109">
        <f>IF(V$29&gt;0,SUM($O6:V6),"")</f>
        <v>72</v>
      </c>
      <c r="J6" s="109">
        <v>82</v>
      </c>
      <c r="K6" s="109">
        <f>IF(X$29&gt;0,SUM($O6:X6),"")</f>
        <v>92</v>
      </c>
      <c r="L6" s="109">
        <v>97</v>
      </c>
      <c r="M6" s="535">
        <v>108</v>
      </c>
      <c r="O6" s="229">
        <v>9</v>
      </c>
      <c r="P6" s="156">
        <v>10</v>
      </c>
      <c r="Q6" s="122">
        <v>9</v>
      </c>
      <c r="R6" s="122">
        <v>3</v>
      </c>
      <c r="S6" s="122">
        <v>16</v>
      </c>
      <c r="T6" s="1">
        <v>7</v>
      </c>
      <c r="U6" s="1">
        <v>10</v>
      </c>
      <c r="V6" s="122">
        <v>8</v>
      </c>
      <c r="W6" s="122">
        <v>10</v>
      </c>
      <c r="X6">
        <v>10</v>
      </c>
      <c r="Y6">
        <v>5</v>
      </c>
      <c r="Z6" s="160">
        <v>11</v>
      </c>
    </row>
    <row r="7" spans="1:26" ht="12.75">
      <c r="A7" s="2">
        <v>3</v>
      </c>
      <c r="B7" s="109">
        <v>11</v>
      </c>
      <c r="C7" s="109">
        <v>18</v>
      </c>
      <c r="D7" s="109">
        <v>26</v>
      </c>
      <c r="E7" s="109">
        <v>31</v>
      </c>
      <c r="F7" s="109">
        <v>39</v>
      </c>
      <c r="G7" s="109">
        <v>44</v>
      </c>
      <c r="H7" s="109">
        <v>51</v>
      </c>
      <c r="I7" s="109">
        <f>IF(V$29&gt;0,SUM($O7:V7),"")</f>
        <v>56</v>
      </c>
      <c r="J7" s="109">
        <v>73</v>
      </c>
      <c r="K7" s="109">
        <f>IF(X$29&gt;0,SUM($O7:X7),"")</f>
        <v>82</v>
      </c>
      <c r="L7" s="109">
        <v>85</v>
      </c>
      <c r="M7" s="535">
        <v>88</v>
      </c>
      <c r="O7" s="229">
        <v>11</v>
      </c>
      <c r="P7" s="156">
        <v>7</v>
      </c>
      <c r="Q7" s="122">
        <v>8</v>
      </c>
      <c r="R7" s="122">
        <v>5</v>
      </c>
      <c r="S7" s="122">
        <v>8</v>
      </c>
      <c r="T7" s="1">
        <v>5</v>
      </c>
      <c r="U7" s="1">
        <v>7</v>
      </c>
      <c r="V7" s="122">
        <v>5</v>
      </c>
      <c r="W7" s="122">
        <v>17</v>
      </c>
      <c r="X7">
        <v>9</v>
      </c>
      <c r="Y7">
        <v>3</v>
      </c>
      <c r="Z7" s="160">
        <v>3</v>
      </c>
    </row>
    <row r="8" spans="1:26" ht="12.75">
      <c r="A8" s="2">
        <v>4</v>
      </c>
      <c r="B8" s="109">
        <v>32</v>
      </c>
      <c r="C8" s="109">
        <v>61</v>
      </c>
      <c r="D8" s="109">
        <v>85</v>
      </c>
      <c r="E8" s="109">
        <v>127</v>
      </c>
      <c r="F8" s="109">
        <v>152</v>
      </c>
      <c r="G8" s="109">
        <v>184</v>
      </c>
      <c r="H8" s="109">
        <v>201</v>
      </c>
      <c r="I8" s="109">
        <f>IF(V$29&gt;0,SUM($O8:V8),"")</f>
        <v>217</v>
      </c>
      <c r="J8" s="109">
        <v>230</v>
      </c>
      <c r="K8" s="109">
        <f>IF(X$29&gt;0,SUM($O8:X8),"")</f>
        <v>255</v>
      </c>
      <c r="L8" s="109">
        <v>279</v>
      </c>
      <c r="M8" s="535">
        <v>303</v>
      </c>
      <c r="O8" s="229">
        <v>32</v>
      </c>
      <c r="P8" s="156">
        <v>29</v>
      </c>
      <c r="Q8" s="122">
        <v>24</v>
      </c>
      <c r="R8" s="122">
        <v>42</v>
      </c>
      <c r="S8" s="122">
        <v>25</v>
      </c>
      <c r="T8" s="1">
        <v>32</v>
      </c>
      <c r="U8" s="461">
        <v>17</v>
      </c>
      <c r="V8" s="122">
        <v>16</v>
      </c>
      <c r="W8" s="122">
        <v>13</v>
      </c>
      <c r="X8">
        <v>25</v>
      </c>
      <c r="Y8">
        <v>24</v>
      </c>
      <c r="Z8" s="160">
        <v>24</v>
      </c>
    </row>
    <row r="9" spans="1:26" ht="12.75">
      <c r="A9" s="2">
        <v>5</v>
      </c>
      <c r="B9" s="109">
        <v>65</v>
      </c>
      <c r="C9" s="109">
        <v>125</v>
      </c>
      <c r="D9" s="109">
        <v>174</v>
      </c>
      <c r="E9" s="109">
        <v>223</v>
      </c>
      <c r="F9" s="109">
        <v>273</v>
      </c>
      <c r="G9" s="109">
        <v>324</v>
      </c>
      <c r="H9" s="109">
        <v>379</v>
      </c>
      <c r="I9" s="109">
        <f>IF(V$29&gt;0,SUM($O9:V9),"")</f>
        <v>434</v>
      </c>
      <c r="J9" s="109">
        <v>473</v>
      </c>
      <c r="K9" s="109">
        <f>IF(X$29&gt;0,SUM($O9:X9),"")</f>
        <v>510</v>
      </c>
      <c r="L9" s="109">
        <v>562</v>
      </c>
      <c r="M9" s="535">
        <v>609</v>
      </c>
      <c r="O9" s="229">
        <v>65</v>
      </c>
      <c r="P9" s="156">
        <v>60</v>
      </c>
      <c r="Q9" s="122">
        <v>49</v>
      </c>
      <c r="R9" s="122">
        <v>49</v>
      </c>
      <c r="S9" s="122">
        <v>50</v>
      </c>
      <c r="T9" s="1">
        <v>51</v>
      </c>
      <c r="U9" s="1">
        <v>55</v>
      </c>
      <c r="V9" s="122">
        <v>55</v>
      </c>
      <c r="W9" s="122">
        <v>39</v>
      </c>
      <c r="X9">
        <v>37</v>
      </c>
      <c r="Y9">
        <v>52</v>
      </c>
      <c r="Z9" s="160">
        <v>47</v>
      </c>
    </row>
    <row r="10" spans="1:26" ht="12.75">
      <c r="A10" s="2">
        <v>6</v>
      </c>
      <c r="B10" s="109">
        <v>24</v>
      </c>
      <c r="C10" s="109">
        <v>57</v>
      </c>
      <c r="D10" s="109">
        <v>77</v>
      </c>
      <c r="E10" s="109">
        <v>94</v>
      </c>
      <c r="F10" s="109">
        <v>112</v>
      </c>
      <c r="G10" s="109">
        <v>128</v>
      </c>
      <c r="H10" s="109">
        <v>146</v>
      </c>
      <c r="I10" s="109">
        <f>IF(V$29&gt;0,SUM($O10:V10),"")</f>
        <v>157</v>
      </c>
      <c r="J10" s="109">
        <v>175</v>
      </c>
      <c r="K10" s="109">
        <f>IF(X$29&gt;0,SUM($O10:X10),"")</f>
        <v>184</v>
      </c>
      <c r="L10" s="109">
        <v>200</v>
      </c>
      <c r="M10" s="535">
        <v>211</v>
      </c>
      <c r="O10" s="229">
        <v>24</v>
      </c>
      <c r="P10" s="156">
        <v>33</v>
      </c>
      <c r="Q10" s="122">
        <v>20</v>
      </c>
      <c r="R10" s="122">
        <v>17</v>
      </c>
      <c r="S10" s="122">
        <v>18</v>
      </c>
      <c r="T10" s="1">
        <v>16</v>
      </c>
      <c r="U10" s="1">
        <v>18</v>
      </c>
      <c r="V10" s="122">
        <v>11</v>
      </c>
      <c r="W10" s="122">
        <v>18</v>
      </c>
      <c r="X10">
        <v>9</v>
      </c>
      <c r="Y10">
        <v>16</v>
      </c>
      <c r="Z10" s="160">
        <v>11</v>
      </c>
    </row>
    <row r="11" spans="1:26" ht="12.75">
      <c r="A11" s="2">
        <v>7</v>
      </c>
      <c r="B11" s="109">
        <v>10</v>
      </c>
      <c r="C11" s="109">
        <v>27</v>
      </c>
      <c r="D11" s="109">
        <v>40</v>
      </c>
      <c r="E11" s="109">
        <v>57</v>
      </c>
      <c r="F11" s="109">
        <v>70</v>
      </c>
      <c r="G11" s="109">
        <v>86</v>
      </c>
      <c r="H11" s="109">
        <v>109</v>
      </c>
      <c r="I11" s="109">
        <f>IF(V$29&gt;0,SUM($O11:V11),"")</f>
        <v>118</v>
      </c>
      <c r="J11" s="109">
        <v>125</v>
      </c>
      <c r="K11" s="109">
        <f>IF(X$29&gt;0,SUM($O11:X11),"")</f>
        <v>143</v>
      </c>
      <c r="L11" s="109">
        <v>154</v>
      </c>
      <c r="M11" s="535">
        <v>165</v>
      </c>
      <c r="O11" s="229">
        <v>10</v>
      </c>
      <c r="P11" s="156">
        <v>17</v>
      </c>
      <c r="Q11" s="122">
        <v>13</v>
      </c>
      <c r="R11" s="122">
        <v>17</v>
      </c>
      <c r="S11" s="122">
        <v>13</v>
      </c>
      <c r="T11" s="1">
        <v>16</v>
      </c>
      <c r="U11" s="1">
        <v>23</v>
      </c>
      <c r="V11" s="122">
        <v>9</v>
      </c>
      <c r="W11" s="122">
        <v>7</v>
      </c>
      <c r="X11">
        <v>18</v>
      </c>
      <c r="Y11">
        <v>11</v>
      </c>
      <c r="Z11" s="160">
        <v>11</v>
      </c>
    </row>
    <row r="12" spans="1:26" ht="12.75">
      <c r="A12" s="2">
        <v>8</v>
      </c>
      <c r="B12" s="109">
        <v>74</v>
      </c>
      <c r="C12" s="109">
        <v>159</v>
      </c>
      <c r="D12" s="109">
        <v>270</v>
      </c>
      <c r="E12" s="109">
        <v>414</v>
      </c>
      <c r="F12" s="109">
        <v>523</v>
      </c>
      <c r="G12" s="109">
        <v>613</v>
      </c>
      <c r="H12" s="109">
        <v>730</v>
      </c>
      <c r="I12" s="109">
        <f>IF(V$29&gt;0,SUM($O12:V12),"")</f>
        <v>819</v>
      </c>
      <c r="J12" s="109">
        <v>922</v>
      </c>
      <c r="K12" s="109">
        <f>IF(X$29&gt;0,SUM($O12:X12),"")</f>
        <v>1021</v>
      </c>
      <c r="L12" s="109">
        <v>1133</v>
      </c>
      <c r="M12" s="535">
        <v>1233</v>
      </c>
      <c r="O12" s="229">
        <v>74</v>
      </c>
      <c r="P12" s="156">
        <v>85</v>
      </c>
      <c r="Q12" s="122">
        <v>111</v>
      </c>
      <c r="R12" s="122">
        <v>144</v>
      </c>
      <c r="S12" s="122">
        <v>109</v>
      </c>
      <c r="T12" s="1">
        <v>90</v>
      </c>
      <c r="U12" s="1">
        <v>117</v>
      </c>
      <c r="V12" s="122">
        <v>89</v>
      </c>
      <c r="W12" s="122">
        <v>103</v>
      </c>
      <c r="X12">
        <v>99</v>
      </c>
      <c r="Y12">
        <v>112</v>
      </c>
      <c r="Z12" s="160">
        <v>100</v>
      </c>
    </row>
    <row r="13" spans="1:26" ht="12.75">
      <c r="A13" s="2">
        <v>9</v>
      </c>
      <c r="B13" s="109">
        <v>32</v>
      </c>
      <c r="C13" s="109">
        <v>62</v>
      </c>
      <c r="D13" s="109">
        <v>89</v>
      </c>
      <c r="E13" s="109">
        <v>128</v>
      </c>
      <c r="F13" s="109">
        <v>168</v>
      </c>
      <c r="G13" s="109">
        <v>202</v>
      </c>
      <c r="H13" s="109">
        <v>235</v>
      </c>
      <c r="I13" s="109">
        <f>IF(V$29&gt;0,SUM($O13:V13),"")</f>
        <v>261</v>
      </c>
      <c r="J13" s="109">
        <v>291</v>
      </c>
      <c r="K13" s="109">
        <f>IF(X$29&gt;0,SUM($O13:X13),"")</f>
        <v>315</v>
      </c>
      <c r="L13" s="109">
        <v>343</v>
      </c>
      <c r="M13" s="535">
        <v>378</v>
      </c>
      <c r="O13" s="229">
        <v>32</v>
      </c>
      <c r="P13" s="156">
        <v>30</v>
      </c>
      <c r="Q13" s="122">
        <v>27</v>
      </c>
      <c r="R13" s="122">
        <v>39</v>
      </c>
      <c r="S13" s="122">
        <v>40</v>
      </c>
      <c r="T13" s="1">
        <v>34</v>
      </c>
      <c r="U13" s="1">
        <v>33</v>
      </c>
      <c r="V13" s="122">
        <v>26</v>
      </c>
      <c r="W13" s="122">
        <v>30</v>
      </c>
      <c r="X13">
        <v>24</v>
      </c>
      <c r="Y13">
        <v>28</v>
      </c>
      <c r="Z13" s="160">
        <v>35</v>
      </c>
    </row>
    <row r="14" spans="1:26" ht="12.75">
      <c r="A14" s="2">
        <v>10</v>
      </c>
      <c r="B14" s="109">
        <v>25</v>
      </c>
      <c r="C14" s="109">
        <v>63</v>
      </c>
      <c r="D14" s="109">
        <v>91</v>
      </c>
      <c r="E14" s="109">
        <v>118</v>
      </c>
      <c r="F14" s="109">
        <v>161</v>
      </c>
      <c r="G14" s="109">
        <v>191</v>
      </c>
      <c r="H14" s="109">
        <v>239</v>
      </c>
      <c r="I14" s="109">
        <f>IF(V$29&gt;0,SUM($O14:V14),"")</f>
        <v>274</v>
      </c>
      <c r="J14" s="109">
        <v>306</v>
      </c>
      <c r="K14" s="109">
        <f>IF(X$29&gt;0,SUM($O14:X14),"")</f>
        <v>330</v>
      </c>
      <c r="L14" s="109">
        <v>363</v>
      </c>
      <c r="M14" s="535">
        <v>385</v>
      </c>
      <c r="O14" s="229">
        <v>25</v>
      </c>
      <c r="P14" s="156">
        <v>38</v>
      </c>
      <c r="Q14" s="122">
        <v>28</v>
      </c>
      <c r="R14" s="122">
        <v>27</v>
      </c>
      <c r="S14" s="122">
        <v>43</v>
      </c>
      <c r="T14" s="1">
        <v>30</v>
      </c>
      <c r="U14" s="1">
        <v>48</v>
      </c>
      <c r="V14" s="122">
        <v>35</v>
      </c>
      <c r="W14" s="122">
        <v>32</v>
      </c>
      <c r="X14">
        <v>24</v>
      </c>
      <c r="Y14">
        <v>33</v>
      </c>
      <c r="Z14" s="160">
        <v>22</v>
      </c>
    </row>
    <row r="15" spans="1:26" ht="12.75">
      <c r="A15" s="2">
        <v>11</v>
      </c>
      <c r="B15" s="109">
        <v>49</v>
      </c>
      <c r="C15" s="109">
        <v>106</v>
      </c>
      <c r="D15" s="109">
        <v>142</v>
      </c>
      <c r="E15" s="109">
        <v>213</v>
      </c>
      <c r="F15" s="109">
        <v>280</v>
      </c>
      <c r="G15" s="109">
        <v>365</v>
      </c>
      <c r="H15" s="109">
        <v>411</v>
      </c>
      <c r="I15" s="109">
        <f>IF(V$29&gt;0,SUM($O15:V15),"")</f>
        <v>470</v>
      </c>
      <c r="J15" s="109">
        <v>533</v>
      </c>
      <c r="K15" s="109">
        <f>IF(X$29&gt;0,SUM($O15:X15),"")</f>
        <v>598</v>
      </c>
      <c r="L15" s="109">
        <v>655</v>
      </c>
      <c r="M15" s="535">
        <v>711</v>
      </c>
      <c r="O15" s="229">
        <v>49</v>
      </c>
      <c r="P15" s="156">
        <v>57</v>
      </c>
      <c r="Q15" s="122">
        <v>36</v>
      </c>
      <c r="R15" s="122">
        <v>71</v>
      </c>
      <c r="S15" s="122">
        <v>67</v>
      </c>
      <c r="T15" s="1">
        <v>85</v>
      </c>
      <c r="U15" s="1">
        <v>46</v>
      </c>
      <c r="V15" s="122">
        <v>59</v>
      </c>
      <c r="W15" s="122">
        <v>63</v>
      </c>
      <c r="X15">
        <v>65</v>
      </c>
      <c r="Y15">
        <v>57</v>
      </c>
      <c r="Z15" s="160">
        <v>56</v>
      </c>
    </row>
    <row r="16" spans="1:26" ht="12.75">
      <c r="A16" s="2">
        <v>12</v>
      </c>
      <c r="B16" s="109">
        <v>267</v>
      </c>
      <c r="C16" s="109">
        <v>499</v>
      </c>
      <c r="D16" s="109">
        <v>726</v>
      </c>
      <c r="E16" s="109">
        <v>982</v>
      </c>
      <c r="F16" s="109">
        <v>1194</v>
      </c>
      <c r="G16" s="109">
        <v>1448</v>
      </c>
      <c r="H16" s="109">
        <v>1609</v>
      </c>
      <c r="I16" s="109">
        <f>IF(V$29&gt;0,SUM($O16:V16),"")</f>
        <v>1808</v>
      </c>
      <c r="J16" s="109">
        <v>2015</v>
      </c>
      <c r="K16" s="109">
        <f>IF(X$29&gt;0,SUM($O16:X16),"")</f>
        <v>2217</v>
      </c>
      <c r="L16" s="109">
        <v>2409</v>
      </c>
      <c r="M16" s="535">
        <v>2594</v>
      </c>
      <c r="O16" s="229">
        <v>267</v>
      </c>
      <c r="P16" s="156">
        <v>232</v>
      </c>
      <c r="Q16" s="122">
        <v>227</v>
      </c>
      <c r="R16" s="122">
        <v>256</v>
      </c>
      <c r="S16" s="122">
        <v>212</v>
      </c>
      <c r="T16" s="1">
        <v>254</v>
      </c>
      <c r="U16" s="461">
        <v>161</v>
      </c>
      <c r="V16" s="122">
        <v>199</v>
      </c>
      <c r="W16" s="122">
        <v>207</v>
      </c>
      <c r="X16">
        <v>202</v>
      </c>
      <c r="Y16">
        <v>192</v>
      </c>
      <c r="Z16" s="160">
        <v>185</v>
      </c>
    </row>
    <row r="17" spans="1:26" ht="12.75">
      <c r="A17" s="2">
        <v>13</v>
      </c>
      <c r="B17" s="109">
        <v>31</v>
      </c>
      <c r="C17" s="109">
        <v>64</v>
      </c>
      <c r="D17" s="109">
        <v>95</v>
      </c>
      <c r="E17" s="109">
        <v>131</v>
      </c>
      <c r="F17" s="109">
        <v>160</v>
      </c>
      <c r="G17" s="109">
        <v>190</v>
      </c>
      <c r="H17" s="109">
        <v>219</v>
      </c>
      <c r="I17" s="109">
        <f>IF(V$29&gt;0,SUM($O17:V17),"")</f>
        <v>240</v>
      </c>
      <c r="J17" s="109">
        <v>260</v>
      </c>
      <c r="K17" s="109">
        <f>IF(X$29&gt;0,SUM($O17:X17),"")</f>
        <v>273</v>
      </c>
      <c r="L17" s="109">
        <v>295</v>
      </c>
      <c r="M17" s="535">
        <v>319</v>
      </c>
      <c r="O17" s="229">
        <v>31</v>
      </c>
      <c r="P17" s="156">
        <v>33</v>
      </c>
      <c r="Q17" s="122">
        <v>31</v>
      </c>
      <c r="R17" s="122">
        <v>36</v>
      </c>
      <c r="S17" s="122">
        <v>29</v>
      </c>
      <c r="T17" s="1">
        <v>30</v>
      </c>
      <c r="U17" s="1">
        <v>29</v>
      </c>
      <c r="V17" s="122">
        <v>21</v>
      </c>
      <c r="W17" s="122">
        <v>20</v>
      </c>
      <c r="X17">
        <v>13</v>
      </c>
      <c r="Y17">
        <v>22</v>
      </c>
      <c r="Z17" s="160">
        <v>24</v>
      </c>
    </row>
    <row r="18" spans="1:26" ht="12.75">
      <c r="A18" s="2">
        <v>14</v>
      </c>
      <c r="B18" s="109">
        <v>76</v>
      </c>
      <c r="C18" s="109">
        <v>166</v>
      </c>
      <c r="D18" s="109">
        <v>258</v>
      </c>
      <c r="E18" s="109">
        <v>356</v>
      </c>
      <c r="F18" s="109">
        <v>434</v>
      </c>
      <c r="G18" s="109">
        <v>511</v>
      </c>
      <c r="H18" s="109">
        <v>588</v>
      </c>
      <c r="I18" s="109">
        <f>IF(V$29&gt;0,SUM($O18:V18),"")</f>
        <v>672</v>
      </c>
      <c r="J18" s="109">
        <v>744</v>
      </c>
      <c r="K18" s="109">
        <f>IF(X$29&gt;0,SUM($O18:X18),"")</f>
        <v>841</v>
      </c>
      <c r="L18" s="109">
        <v>924</v>
      </c>
      <c r="M18" s="535">
        <v>1001</v>
      </c>
      <c r="O18" s="229">
        <v>76</v>
      </c>
      <c r="P18" s="156">
        <v>90</v>
      </c>
      <c r="Q18" s="122">
        <v>92</v>
      </c>
      <c r="R18" s="122">
        <v>98</v>
      </c>
      <c r="S18" s="122">
        <v>78</v>
      </c>
      <c r="T18" s="1">
        <v>77</v>
      </c>
      <c r="U18" s="1">
        <v>77</v>
      </c>
      <c r="V18" s="122">
        <v>84</v>
      </c>
      <c r="W18" s="122">
        <v>72</v>
      </c>
      <c r="X18">
        <v>97</v>
      </c>
      <c r="Y18">
        <v>83</v>
      </c>
      <c r="Z18" s="160">
        <v>77</v>
      </c>
    </row>
    <row r="19" spans="1:26" ht="12.75">
      <c r="A19" s="2">
        <v>15</v>
      </c>
      <c r="B19" s="109">
        <v>166</v>
      </c>
      <c r="C19" s="109">
        <v>320</v>
      </c>
      <c r="D19" s="109">
        <v>483</v>
      </c>
      <c r="E19" s="109">
        <v>656</v>
      </c>
      <c r="F19" s="109">
        <v>806</v>
      </c>
      <c r="G19" s="109">
        <v>991</v>
      </c>
      <c r="H19" s="109">
        <v>1115</v>
      </c>
      <c r="I19" s="109">
        <f>IF(V$29&gt;0,SUM($O19:V19),"")</f>
        <v>1273</v>
      </c>
      <c r="J19" s="109">
        <v>1385</v>
      </c>
      <c r="K19" s="109">
        <f>IF(X$29&gt;0,SUM($O19:X19),"")</f>
        <v>1518</v>
      </c>
      <c r="L19" s="109">
        <v>1641</v>
      </c>
      <c r="M19" s="535">
        <v>1764</v>
      </c>
      <c r="O19" s="229">
        <v>166</v>
      </c>
      <c r="P19" s="156">
        <v>154</v>
      </c>
      <c r="Q19" s="122">
        <v>163</v>
      </c>
      <c r="R19" s="122">
        <v>173</v>
      </c>
      <c r="S19" s="122">
        <v>150</v>
      </c>
      <c r="T19" s="1">
        <v>185</v>
      </c>
      <c r="U19" s="1">
        <v>124</v>
      </c>
      <c r="V19" s="122">
        <v>158</v>
      </c>
      <c r="W19" s="122">
        <v>112</v>
      </c>
      <c r="X19">
        <v>133</v>
      </c>
      <c r="Y19">
        <v>123</v>
      </c>
      <c r="Z19" s="160">
        <v>123</v>
      </c>
    </row>
    <row r="20" spans="1:26" ht="12.75">
      <c r="A20" s="2">
        <v>16</v>
      </c>
      <c r="B20" s="109">
        <v>63</v>
      </c>
      <c r="C20" s="109">
        <v>123</v>
      </c>
      <c r="D20" s="109">
        <v>170</v>
      </c>
      <c r="E20" s="109">
        <v>234</v>
      </c>
      <c r="F20" s="109">
        <v>286</v>
      </c>
      <c r="G20" s="109">
        <v>328</v>
      </c>
      <c r="H20" s="109">
        <v>371</v>
      </c>
      <c r="I20" s="109">
        <f>IF(V$29&gt;0,SUM($O20:V20),"")</f>
        <v>422</v>
      </c>
      <c r="J20" s="109">
        <v>454</v>
      </c>
      <c r="K20" s="109">
        <f>IF(X$29&gt;0,SUM($O20:X20),"")</f>
        <v>503</v>
      </c>
      <c r="L20" s="109">
        <v>541</v>
      </c>
      <c r="M20" s="535">
        <v>582</v>
      </c>
      <c r="O20" s="229">
        <v>63</v>
      </c>
      <c r="P20" s="156">
        <v>60</v>
      </c>
      <c r="Q20" s="122">
        <v>47</v>
      </c>
      <c r="R20" s="122">
        <v>64</v>
      </c>
      <c r="S20" s="122">
        <v>52</v>
      </c>
      <c r="T20" s="1">
        <v>42</v>
      </c>
      <c r="U20" s="1">
        <v>43</v>
      </c>
      <c r="V20" s="122">
        <v>51</v>
      </c>
      <c r="W20" s="122">
        <v>32</v>
      </c>
      <c r="X20">
        <v>49</v>
      </c>
      <c r="Y20">
        <v>38</v>
      </c>
      <c r="Z20" s="160">
        <v>41</v>
      </c>
    </row>
    <row r="21" spans="1:26" ht="12.75">
      <c r="A21" s="2">
        <v>17</v>
      </c>
      <c r="B21" s="109">
        <v>45</v>
      </c>
      <c r="C21" s="109">
        <v>96</v>
      </c>
      <c r="D21" s="109">
        <v>131</v>
      </c>
      <c r="E21" s="109">
        <v>184</v>
      </c>
      <c r="F21" s="109">
        <v>225</v>
      </c>
      <c r="G21" s="109">
        <v>262</v>
      </c>
      <c r="H21" s="109">
        <v>306</v>
      </c>
      <c r="I21" s="109">
        <f>IF(V$29&gt;0,SUM($O21:V21),"")</f>
        <v>340</v>
      </c>
      <c r="J21" s="109">
        <v>383</v>
      </c>
      <c r="K21" s="109">
        <f>IF(X$29&gt;0,SUM($O21:X21),"")</f>
        <v>415</v>
      </c>
      <c r="L21" s="109">
        <v>452</v>
      </c>
      <c r="M21" s="535">
        <v>473</v>
      </c>
      <c r="O21" s="229">
        <v>45</v>
      </c>
      <c r="P21" s="156">
        <v>51</v>
      </c>
      <c r="Q21" s="122">
        <v>35</v>
      </c>
      <c r="R21" s="122">
        <v>53</v>
      </c>
      <c r="S21" s="122">
        <v>41</v>
      </c>
      <c r="T21" s="1">
        <v>37</v>
      </c>
      <c r="U21" s="1">
        <v>44</v>
      </c>
      <c r="V21" s="122">
        <v>34</v>
      </c>
      <c r="W21" s="122">
        <v>43</v>
      </c>
      <c r="X21">
        <v>32</v>
      </c>
      <c r="Y21">
        <v>37</v>
      </c>
      <c r="Z21" s="160">
        <v>21</v>
      </c>
    </row>
    <row r="22" spans="1:26" ht="12.75">
      <c r="A22" s="2">
        <v>18</v>
      </c>
      <c r="B22" s="109">
        <v>26</v>
      </c>
      <c r="C22" s="109">
        <v>55</v>
      </c>
      <c r="D22" s="109">
        <v>75</v>
      </c>
      <c r="E22" s="109">
        <v>106</v>
      </c>
      <c r="F22" s="109">
        <v>133</v>
      </c>
      <c r="G22" s="109">
        <v>155</v>
      </c>
      <c r="H22" s="109">
        <v>174</v>
      </c>
      <c r="I22" s="109">
        <f>IF(V$29&gt;0,SUM($O22:V22),"")</f>
        <v>193</v>
      </c>
      <c r="J22" s="109">
        <v>211</v>
      </c>
      <c r="K22" s="109">
        <f>IF(X$29&gt;0,SUM($O22:X22),"")</f>
        <v>223</v>
      </c>
      <c r="L22" s="109">
        <v>239</v>
      </c>
      <c r="M22" s="535">
        <v>255</v>
      </c>
      <c r="O22" s="229">
        <v>26</v>
      </c>
      <c r="P22" s="156">
        <v>29</v>
      </c>
      <c r="Q22" s="122">
        <v>20</v>
      </c>
      <c r="R22" s="122">
        <v>31</v>
      </c>
      <c r="S22" s="122">
        <v>27</v>
      </c>
      <c r="T22" s="1">
        <v>22</v>
      </c>
      <c r="U22" s="1">
        <v>19</v>
      </c>
      <c r="V22" s="122">
        <v>19</v>
      </c>
      <c r="W22" s="122">
        <v>18</v>
      </c>
      <c r="X22">
        <v>12</v>
      </c>
      <c r="Y22">
        <v>16</v>
      </c>
      <c r="Z22" s="160">
        <v>16</v>
      </c>
    </row>
    <row r="23" spans="1:26" ht="12.75">
      <c r="A23" s="2">
        <v>19</v>
      </c>
      <c r="B23" s="109">
        <v>17</v>
      </c>
      <c r="C23" s="109">
        <v>32</v>
      </c>
      <c r="D23" s="109">
        <v>58</v>
      </c>
      <c r="E23" s="109">
        <v>87</v>
      </c>
      <c r="F23" s="109">
        <v>100</v>
      </c>
      <c r="G23" s="109">
        <v>118</v>
      </c>
      <c r="H23" s="109">
        <v>134</v>
      </c>
      <c r="I23" s="109">
        <f>IF(V$29&gt;0,SUM($O23:V23),"")</f>
        <v>155</v>
      </c>
      <c r="J23" s="109">
        <v>165</v>
      </c>
      <c r="K23" s="109">
        <f>IF(X$29&gt;0,SUM($O23:X23),"")</f>
        <v>186</v>
      </c>
      <c r="L23" s="109">
        <v>197</v>
      </c>
      <c r="M23" s="535">
        <v>202</v>
      </c>
      <c r="O23" s="229">
        <v>17</v>
      </c>
      <c r="P23" s="156">
        <v>15</v>
      </c>
      <c r="Q23" s="122">
        <v>26</v>
      </c>
      <c r="R23" s="122">
        <v>29</v>
      </c>
      <c r="S23" s="122">
        <v>13</v>
      </c>
      <c r="T23" s="1">
        <v>18</v>
      </c>
      <c r="U23" s="1">
        <v>16</v>
      </c>
      <c r="V23" s="122">
        <v>21</v>
      </c>
      <c r="W23" s="122">
        <v>10</v>
      </c>
      <c r="X23">
        <v>21</v>
      </c>
      <c r="Y23">
        <v>11</v>
      </c>
      <c r="Z23" s="160">
        <v>5</v>
      </c>
    </row>
    <row r="24" spans="1:26" ht="12.75">
      <c r="A24" s="2">
        <v>20</v>
      </c>
      <c r="B24" s="109">
        <v>54</v>
      </c>
      <c r="C24" s="109">
        <v>98</v>
      </c>
      <c r="D24" s="109">
        <v>154</v>
      </c>
      <c r="E24" s="109">
        <v>232</v>
      </c>
      <c r="F24" s="109">
        <v>295</v>
      </c>
      <c r="G24" s="109">
        <v>342</v>
      </c>
      <c r="H24" s="109">
        <v>384</v>
      </c>
      <c r="I24" s="109">
        <f>IF(V$29&gt;0,SUM($O24:V24),"")</f>
        <v>428</v>
      </c>
      <c r="J24" s="109">
        <v>484</v>
      </c>
      <c r="K24" s="109">
        <f>IF(X$29&gt;0,SUM($O24:X24),"")</f>
        <v>523</v>
      </c>
      <c r="L24" s="109">
        <v>578</v>
      </c>
      <c r="M24" s="535">
        <v>622</v>
      </c>
      <c r="O24" s="229">
        <v>54</v>
      </c>
      <c r="P24" s="156">
        <v>44</v>
      </c>
      <c r="Q24" s="122">
        <v>56</v>
      </c>
      <c r="R24" s="122">
        <v>78</v>
      </c>
      <c r="S24" s="122">
        <v>63</v>
      </c>
      <c r="T24" s="1">
        <v>47</v>
      </c>
      <c r="U24" s="1">
        <v>42</v>
      </c>
      <c r="V24" s="122">
        <v>44</v>
      </c>
      <c r="W24" s="122">
        <v>56</v>
      </c>
      <c r="X24">
        <v>39</v>
      </c>
      <c r="Y24">
        <v>55</v>
      </c>
      <c r="Z24" s="160">
        <v>44</v>
      </c>
    </row>
    <row r="25" spans="1:26" ht="12.75">
      <c r="A25" s="2">
        <v>21</v>
      </c>
      <c r="B25" s="109">
        <v>66</v>
      </c>
      <c r="C25" s="109">
        <v>160</v>
      </c>
      <c r="D25" s="109">
        <v>255</v>
      </c>
      <c r="E25" s="109">
        <v>378</v>
      </c>
      <c r="F25" s="109">
        <v>436</v>
      </c>
      <c r="G25" s="109">
        <v>508</v>
      </c>
      <c r="H25" s="109">
        <v>591</v>
      </c>
      <c r="I25" s="109">
        <f>IF(V$29&gt;0,SUM($O25:V25),"")</f>
        <v>688</v>
      </c>
      <c r="J25" s="109">
        <v>779</v>
      </c>
      <c r="K25" s="109">
        <f>IF(X$29&gt;0,SUM($O25:X25),"")</f>
        <v>828</v>
      </c>
      <c r="L25" s="109">
        <v>907</v>
      </c>
      <c r="M25" s="535">
        <v>960</v>
      </c>
      <c r="O25" s="229">
        <v>66</v>
      </c>
      <c r="P25" s="156">
        <v>94</v>
      </c>
      <c r="Q25" s="122">
        <v>95</v>
      </c>
      <c r="R25" s="122">
        <v>123</v>
      </c>
      <c r="S25" s="122">
        <v>58</v>
      </c>
      <c r="T25" s="461">
        <v>72</v>
      </c>
      <c r="U25" s="1">
        <v>83</v>
      </c>
      <c r="V25" s="122">
        <v>97</v>
      </c>
      <c r="W25" s="122">
        <v>91</v>
      </c>
      <c r="X25">
        <v>49</v>
      </c>
      <c r="Y25">
        <v>79</v>
      </c>
      <c r="Z25" s="160">
        <v>53</v>
      </c>
    </row>
    <row r="26" spans="1:26" ht="12.75">
      <c r="A26" s="2">
        <v>22</v>
      </c>
      <c r="B26" s="109">
        <v>153</v>
      </c>
      <c r="C26" s="109">
        <v>317</v>
      </c>
      <c r="D26" s="109">
        <v>514</v>
      </c>
      <c r="E26" s="109">
        <v>713</v>
      </c>
      <c r="F26" s="109">
        <v>799</v>
      </c>
      <c r="G26" s="109">
        <v>994</v>
      </c>
      <c r="H26" s="109">
        <v>1179</v>
      </c>
      <c r="I26" s="109">
        <f>IF(V$29&gt;0,SUM($O26:V26),"")</f>
        <v>1340</v>
      </c>
      <c r="J26" s="109">
        <v>1491</v>
      </c>
      <c r="K26" s="109">
        <f>IF(X$29&gt;0,SUM($O26:X26),"")</f>
        <v>1649</v>
      </c>
      <c r="L26" s="109">
        <v>1791</v>
      </c>
      <c r="M26" s="535">
        <v>1890</v>
      </c>
      <c r="O26" s="229">
        <v>153</v>
      </c>
      <c r="P26" s="156">
        <v>164</v>
      </c>
      <c r="Q26" s="122">
        <v>197</v>
      </c>
      <c r="R26" s="122">
        <v>199</v>
      </c>
      <c r="S26" s="122">
        <v>86</v>
      </c>
      <c r="T26" s="1">
        <v>195</v>
      </c>
      <c r="U26" s="1">
        <v>185</v>
      </c>
      <c r="V26" s="122">
        <v>161</v>
      </c>
      <c r="W26" s="122">
        <v>151</v>
      </c>
      <c r="X26">
        <v>158</v>
      </c>
      <c r="Y26">
        <v>142</v>
      </c>
      <c r="Z26" s="160">
        <v>99</v>
      </c>
    </row>
    <row r="27" spans="1:26" ht="12.75">
      <c r="A27" s="2">
        <v>23</v>
      </c>
      <c r="B27" s="109">
        <v>548</v>
      </c>
      <c r="C27" s="109">
        <v>1153</v>
      </c>
      <c r="D27" s="109">
        <v>1660</v>
      </c>
      <c r="E27" s="109">
        <v>2106</v>
      </c>
      <c r="F27" s="109">
        <v>2411</v>
      </c>
      <c r="G27" s="109">
        <v>2856</v>
      </c>
      <c r="H27" s="109">
        <v>3306</v>
      </c>
      <c r="I27" s="109">
        <f>IF(V$29&gt;0,SUM($O27:V27),"")</f>
        <v>3868</v>
      </c>
      <c r="J27" s="109">
        <v>4385</v>
      </c>
      <c r="K27" s="109">
        <f>IF(X$29&gt;0,SUM($O27:X27),"")</f>
        <v>4822</v>
      </c>
      <c r="L27" s="109">
        <v>5335</v>
      </c>
      <c r="M27" s="535">
        <v>5753</v>
      </c>
      <c r="O27" s="229">
        <v>548</v>
      </c>
      <c r="P27" s="156">
        <v>605</v>
      </c>
      <c r="Q27" s="122">
        <v>507</v>
      </c>
      <c r="R27" s="122">
        <v>446</v>
      </c>
      <c r="S27" s="122">
        <v>305</v>
      </c>
      <c r="T27" s="1">
        <v>445</v>
      </c>
      <c r="U27" s="1">
        <v>450</v>
      </c>
      <c r="V27" s="122">
        <v>562</v>
      </c>
      <c r="W27" s="122">
        <v>517</v>
      </c>
      <c r="X27">
        <v>437</v>
      </c>
      <c r="Y27">
        <v>513</v>
      </c>
      <c r="Z27" s="160">
        <v>418</v>
      </c>
    </row>
    <row r="28" spans="1:26" ht="12.75">
      <c r="A28" s="3">
        <v>24</v>
      </c>
      <c r="B28" s="109">
        <v>26</v>
      </c>
      <c r="C28" s="111">
        <v>68</v>
      </c>
      <c r="D28" s="111">
        <v>103</v>
      </c>
      <c r="E28" s="111">
        <v>144</v>
      </c>
      <c r="F28" s="111">
        <v>192</v>
      </c>
      <c r="G28" s="111">
        <v>230</v>
      </c>
      <c r="H28" s="111">
        <v>265</v>
      </c>
      <c r="I28" s="111">
        <f>IF(V$29&gt;0,SUM($O28:V28),"")</f>
        <v>301</v>
      </c>
      <c r="J28" s="111">
        <v>329</v>
      </c>
      <c r="K28" s="111">
        <f>IF(X$29&gt;0,SUM($O28:X28),"")</f>
        <v>350</v>
      </c>
      <c r="L28" s="111">
        <v>369</v>
      </c>
      <c r="M28" s="535">
        <v>390</v>
      </c>
      <c r="O28" s="229">
        <v>26</v>
      </c>
      <c r="P28" s="156">
        <v>42</v>
      </c>
      <c r="Q28" s="122">
        <v>35</v>
      </c>
      <c r="R28" s="122">
        <v>41</v>
      </c>
      <c r="S28" s="122">
        <v>48</v>
      </c>
      <c r="T28" s="1">
        <v>38</v>
      </c>
      <c r="U28" s="1">
        <v>35</v>
      </c>
      <c r="V28" s="122">
        <v>36</v>
      </c>
      <c r="W28" s="122">
        <v>28</v>
      </c>
      <c r="X28">
        <v>21</v>
      </c>
      <c r="Y28">
        <v>19</v>
      </c>
      <c r="Z28" s="161">
        <v>21</v>
      </c>
    </row>
    <row r="29" spans="1:26" ht="12.75">
      <c r="A29" s="7" t="s">
        <v>0</v>
      </c>
      <c r="B29" s="147">
        <f aca="true" t="shared" si="0" ref="B29:K29">SUM(B5:B28)</f>
        <v>1911</v>
      </c>
      <c r="C29" s="147">
        <f t="shared" si="0"/>
        <v>3942</v>
      </c>
      <c r="D29" s="147">
        <f t="shared" si="0"/>
        <v>5826</v>
      </c>
      <c r="E29" s="147">
        <f t="shared" si="0"/>
        <v>7920</v>
      </c>
      <c r="F29" s="147">
        <v>9520</v>
      </c>
      <c r="G29" s="147">
        <v>11397</v>
      </c>
      <c r="H29" s="147">
        <v>13122</v>
      </c>
      <c r="I29" s="147">
        <f t="shared" si="0"/>
        <v>14963</v>
      </c>
      <c r="J29" s="147">
        <v>16689</v>
      </c>
      <c r="K29" s="147">
        <f t="shared" si="0"/>
        <v>18307</v>
      </c>
      <c r="L29" s="147">
        <v>20022</v>
      </c>
      <c r="M29" s="544">
        <v>21487</v>
      </c>
      <c r="O29" s="155">
        <f>SUM(O5:O28)</f>
        <v>1911</v>
      </c>
      <c r="P29" s="155">
        <f>SUM(P5:P28)</f>
        <v>2031</v>
      </c>
      <c r="Q29" s="155">
        <f>SUM(Q5:Q28)</f>
        <v>1884</v>
      </c>
      <c r="R29" s="155">
        <f>SUM(R5:R28)</f>
        <v>2094</v>
      </c>
      <c r="S29" s="155">
        <v>1600</v>
      </c>
      <c r="T29" s="460">
        <f>SUM(T5:T28)</f>
        <v>1877</v>
      </c>
      <c r="U29" s="460">
        <f>SUM(U5:U28)</f>
        <v>1725</v>
      </c>
      <c r="V29" s="155">
        <v>1841</v>
      </c>
      <c r="W29" s="155">
        <v>1726</v>
      </c>
      <c r="X29" s="155">
        <v>1618</v>
      </c>
      <c r="Y29" s="155">
        <f>SUM(Y5:Y28)</f>
        <v>1715</v>
      </c>
      <c r="Z29" s="155">
        <v>1465</v>
      </c>
    </row>
    <row r="30" ht="12.75">
      <c r="A30" s="2"/>
    </row>
    <row r="31" ht="12.75">
      <c r="A31" s="2"/>
    </row>
    <row r="32" ht="12.75">
      <c r="A32" s="2"/>
    </row>
    <row r="33" ht="12.75">
      <c r="A33" s="2"/>
    </row>
    <row r="34" spans="1:26" ht="12.75">
      <c r="A34" s="5" t="s">
        <v>2</v>
      </c>
      <c r="B34" s="117" t="str">
        <f>TITLES!$B$5</f>
        <v>WELFARE ENTERED EMPLOYMENT RATE</v>
      </c>
      <c r="C34" s="102"/>
      <c r="D34" s="102"/>
      <c r="E34" s="102"/>
      <c r="F34" s="102"/>
      <c r="G34" s="102"/>
      <c r="H34" s="102"/>
      <c r="I34" s="102"/>
      <c r="J34" s="102"/>
      <c r="K34" s="102"/>
      <c r="L34" s="102"/>
      <c r="M34" s="103"/>
      <c r="O34" s="112" t="str">
        <f>B34</f>
        <v>WELFARE ENTERED EMPLOYMENT RATE</v>
      </c>
      <c r="P34" s="113"/>
      <c r="Q34" s="113"/>
      <c r="R34" s="113"/>
      <c r="S34" s="113"/>
      <c r="T34" s="113"/>
      <c r="U34" s="113"/>
      <c r="V34" s="113"/>
      <c r="W34" s="113"/>
      <c r="X34" s="113"/>
      <c r="Y34" s="113"/>
      <c r="Z34" s="114"/>
    </row>
    <row r="35" spans="1:26" ht="12.75">
      <c r="A35" s="2">
        <v>1</v>
      </c>
      <c r="B35" s="109">
        <v>109</v>
      </c>
      <c r="C35" s="109">
        <v>260</v>
      </c>
      <c r="D35" s="109">
        <v>356</v>
      </c>
      <c r="E35" s="109">
        <v>479</v>
      </c>
      <c r="F35" s="109">
        <v>591</v>
      </c>
      <c r="G35" s="109">
        <v>689</v>
      </c>
      <c r="H35" s="109">
        <f>IF(U$29&gt;0,SUM($O35:U35),"")</f>
        <v>800</v>
      </c>
      <c r="I35" s="109">
        <f>IF(V$29&gt;0,SUM($O35:V35),"")</f>
        <v>903</v>
      </c>
      <c r="J35" s="109">
        <v>987</v>
      </c>
      <c r="K35" s="109">
        <f>IF(X$29&gt;0,SUM($O35:X35),"")</f>
        <v>1077</v>
      </c>
      <c r="L35" s="535">
        <f>IF(Y$29&gt;0,SUM($O35:Y35),"")</f>
        <v>1167</v>
      </c>
      <c r="M35" s="109">
        <f>IF(Z$29&gt;0,SUM($O35:Z35),"")</f>
        <v>1224</v>
      </c>
      <c r="O35" s="229">
        <v>109</v>
      </c>
      <c r="P35" s="122">
        <v>151</v>
      </c>
      <c r="Q35" s="122">
        <v>96</v>
      </c>
      <c r="R35" s="157">
        <v>123</v>
      </c>
      <c r="S35" s="122">
        <v>112</v>
      </c>
      <c r="T35" s="1">
        <v>98</v>
      </c>
      <c r="U35" s="1">
        <v>111</v>
      </c>
      <c r="V35" s="122">
        <v>103</v>
      </c>
      <c r="W35" s="122">
        <v>84</v>
      </c>
      <c r="X35">
        <v>90</v>
      </c>
      <c r="Y35" s="1">
        <v>90</v>
      </c>
      <c r="Z35" s="1">
        <v>57</v>
      </c>
    </row>
    <row r="36" spans="1:26" ht="12.75">
      <c r="A36" s="2">
        <v>2</v>
      </c>
      <c r="B36" s="109">
        <v>16</v>
      </c>
      <c r="C36" s="109">
        <v>46</v>
      </c>
      <c r="D36" s="109">
        <v>63</v>
      </c>
      <c r="E36" s="109">
        <v>79</v>
      </c>
      <c r="F36" s="109">
        <v>116</v>
      </c>
      <c r="G36" s="109">
        <v>137</v>
      </c>
      <c r="H36" s="109">
        <f>IF(U$29&gt;0,SUM($O36:U36),"")</f>
        <v>167</v>
      </c>
      <c r="I36" s="109">
        <f>IF(V$29&gt;0,SUM($O36:V36),"")</f>
        <v>192</v>
      </c>
      <c r="J36" s="109">
        <v>219</v>
      </c>
      <c r="K36" s="109">
        <f>IF(X$29&gt;0,SUM($O36:X36),"")</f>
        <v>240</v>
      </c>
      <c r="L36" s="535">
        <f>IF(Y$29&gt;0,SUM($O36:Y36),"")</f>
        <v>251</v>
      </c>
      <c r="M36" s="109">
        <f>IF(Z$29&gt;0,SUM($O36:Z36),"")</f>
        <v>272</v>
      </c>
      <c r="O36" s="229">
        <v>16</v>
      </c>
      <c r="P36" s="122">
        <v>30</v>
      </c>
      <c r="Q36" s="122">
        <v>17</v>
      </c>
      <c r="R36" s="157">
        <v>16</v>
      </c>
      <c r="S36" s="122">
        <v>37</v>
      </c>
      <c r="T36" s="1">
        <v>21</v>
      </c>
      <c r="U36" s="1">
        <v>30</v>
      </c>
      <c r="V36" s="122">
        <v>25</v>
      </c>
      <c r="W36" s="122">
        <v>27</v>
      </c>
      <c r="X36">
        <v>21</v>
      </c>
      <c r="Y36" s="461">
        <v>11</v>
      </c>
      <c r="Z36" s="1">
        <v>21</v>
      </c>
    </row>
    <row r="37" spans="1:26" ht="12.75">
      <c r="A37" s="2">
        <v>3</v>
      </c>
      <c r="B37" s="109">
        <v>31</v>
      </c>
      <c r="C37" s="109">
        <v>49</v>
      </c>
      <c r="D37" s="109">
        <v>72</v>
      </c>
      <c r="E37" s="109">
        <v>92</v>
      </c>
      <c r="F37" s="109">
        <v>118</v>
      </c>
      <c r="G37" s="109">
        <v>134</v>
      </c>
      <c r="H37" s="109">
        <f>IF(U$29&gt;0,SUM($O37:U37),"")</f>
        <v>151</v>
      </c>
      <c r="I37" s="109">
        <f>IF(V$29&gt;0,SUM($O37:V37),"")</f>
        <v>173</v>
      </c>
      <c r="J37" s="109">
        <v>196</v>
      </c>
      <c r="K37" s="109">
        <f>IF(X$29&gt;0,SUM($O37:X37),"")</f>
        <v>209</v>
      </c>
      <c r="L37" s="535">
        <f>IF(Y$29&gt;0,SUM($O37:Y37),"")</f>
        <v>219</v>
      </c>
      <c r="M37" s="109">
        <f>IF(Z$29&gt;0,SUM($O37:Z37),"")</f>
        <v>233</v>
      </c>
      <c r="O37" s="229">
        <v>31</v>
      </c>
      <c r="P37" s="122">
        <v>18</v>
      </c>
      <c r="Q37" s="122">
        <v>23</v>
      </c>
      <c r="R37" s="157">
        <v>20</v>
      </c>
      <c r="S37" s="122">
        <v>26</v>
      </c>
      <c r="T37" s="1">
        <v>16</v>
      </c>
      <c r="U37" s="1">
        <v>17</v>
      </c>
      <c r="V37" s="122">
        <v>22</v>
      </c>
      <c r="W37" s="122">
        <v>23</v>
      </c>
      <c r="X37">
        <v>13</v>
      </c>
      <c r="Y37" s="529">
        <v>10</v>
      </c>
      <c r="Z37" s="529">
        <v>14</v>
      </c>
    </row>
    <row r="38" spans="1:26" ht="12.75">
      <c r="A38" s="2">
        <v>4</v>
      </c>
      <c r="B38" s="109">
        <v>91</v>
      </c>
      <c r="C38" s="109">
        <v>160</v>
      </c>
      <c r="D38" s="109">
        <v>224</v>
      </c>
      <c r="E38" s="109">
        <v>328</v>
      </c>
      <c r="F38" s="109">
        <v>395</v>
      </c>
      <c r="G38" s="109">
        <v>467</v>
      </c>
      <c r="H38" s="109">
        <f>IF(U$29&gt;0,SUM($O38:U38),"")</f>
        <v>520</v>
      </c>
      <c r="I38" s="109">
        <f>IF(V$29&gt;0,SUM($O38:V38),"")</f>
        <v>574</v>
      </c>
      <c r="J38" s="109">
        <v>619</v>
      </c>
      <c r="K38" s="109">
        <f>IF(X$29&gt;0,SUM($O38:X38),"")</f>
        <v>682</v>
      </c>
      <c r="L38" s="535">
        <f>IF(Y$29&gt;0,SUM($O38:Y38),"")</f>
        <v>732</v>
      </c>
      <c r="M38" s="109">
        <f>IF(Z$29&gt;0,SUM($O38:Z38),"")</f>
        <v>801</v>
      </c>
      <c r="O38" s="229">
        <v>91</v>
      </c>
      <c r="P38" s="122">
        <v>69</v>
      </c>
      <c r="Q38" s="122">
        <v>64</v>
      </c>
      <c r="R38" s="157">
        <v>104</v>
      </c>
      <c r="S38" s="122">
        <v>67</v>
      </c>
      <c r="T38" s="1">
        <v>72</v>
      </c>
      <c r="U38" s="1">
        <v>53</v>
      </c>
      <c r="V38" s="122">
        <v>54</v>
      </c>
      <c r="W38" s="122">
        <v>45</v>
      </c>
      <c r="X38">
        <v>63</v>
      </c>
      <c r="Y38" s="1">
        <v>50</v>
      </c>
      <c r="Z38" s="1">
        <v>69</v>
      </c>
    </row>
    <row r="39" spans="1:26" ht="12.75">
      <c r="A39" s="2">
        <v>5</v>
      </c>
      <c r="B39" s="109">
        <v>159</v>
      </c>
      <c r="C39" s="109">
        <v>282</v>
      </c>
      <c r="D39" s="109">
        <v>428</v>
      </c>
      <c r="E39" s="109">
        <v>563</v>
      </c>
      <c r="F39" s="109">
        <v>680</v>
      </c>
      <c r="G39" s="109">
        <v>814</v>
      </c>
      <c r="H39" s="109">
        <f>IF(U$29&gt;0,SUM($O39:U39),"")</f>
        <v>958</v>
      </c>
      <c r="I39" s="109">
        <f>IF(V$29&gt;0,SUM($O39:V39),"")</f>
        <v>1093</v>
      </c>
      <c r="J39" s="109">
        <v>1220</v>
      </c>
      <c r="K39" s="109">
        <f>IF(X$29&gt;0,SUM($O39:X39),"")</f>
        <v>1310</v>
      </c>
      <c r="L39" s="535">
        <f>IF(Y$29&gt;0,SUM($O39:Y39),"")</f>
        <v>1428</v>
      </c>
      <c r="M39" s="109">
        <f>IF(Z$29&gt;0,SUM($O39:Z39),"")</f>
        <v>1523</v>
      </c>
      <c r="O39" s="229">
        <v>159</v>
      </c>
      <c r="P39" s="122">
        <v>123</v>
      </c>
      <c r="Q39" s="122">
        <v>146</v>
      </c>
      <c r="R39" s="157">
        <v>135</v>
      </c>
      <c r="S39" s="122">
        <v>117</v>
      </c>
      <c r="T39" s="1">
        <v>134</v>
      </c>
      <c r="U39" s="1">
        <v>144</v>
      </c>
      <c r="V39" s="122">
        <v>135</v>
      </c>
      <c r="W39" s="122">
        <v>127</v>
      </c>
      <c r="X39">
        <v>90</v>
      </c>
      <c r="Y39" s="1">
        <v>118</v>
      </c>
      <c r="Z39" s="1">
        <v>95</v>
      </c>
    </row>
    <row r="40" spans="1:26" ht="12.75">
      <c r="A40" s="2">
        <v>6</v>
      </c>
      <c r="B40" s="109">
        <v>69</v>
      </c>
      <c r="C40" s="109">
        <v>140</v>
      </c>
      <c r="D40" s="109">
        <v>199</v>
      </c>
      <c r="E40" s="109">
        <v>252</v>
      </c>
      <c r="F40" s="109">
        <v>307</v>
      </c>
      <c r="G40" s="109">
        <v>346</v>
      </c>
      <c r="H40" s="109">
        <f>IF(U$29&gt;0,SUM($O40:U40),"")</f>
        <v>413</v>
      </c>
      <c r="I40" s="109">
        <f>IF(V$29&gt;0,SUM($O40:V40),"")</f>
        <v>458</v>
      </c>
      <c r="J40" s="109">
        <v>507</v>
      </c>
      <c r="K40" s="109">
        <f>IF(X$29&gt;0,SUM($O40:X40),"")</f>
        <v>529</v>
      </c>
      <c r="L40" s="535">
        <f>IF(Y$29&gt;0,SUM($O40:Y40),"")</f>
        <v>573</v>
      </c>
      <c r="M40" s="109">
        <f>IF(Z$29&gt;0,SUM($O40:Z40),"")</f>
        <v>606</v>
      </c>
      <c r="O40" s="229">
        <v>69</v>
      </c>
      <c r="P40" s="122">
        <v>71</v>
      </c>
      <c r="Q40" s="122">
        <v>59</v>
      </c>
      <c r="R40" s="157">
        <v>53</v>
      </c>
      <c r="S40" s="122">
        <v>55</v>
      </c>
      <c r="T40" s="1">
        <v>39</v>
      </c>
      <c r="U40" s="1">
        <v>67</v>
      </c>
      <c r="V40" s="122">
        <v>45</v>
      </c>
      <c r="W40" s="122">
        <v>49</v>
      </c>
      <c r="X40">
        <v>22</v>
      </c>
      <c r="Y40" s="1">
        <v>44</v>
      </c>
      <c r="Z40" s="1">
        <v>33</v>
      </c>
    </row>
    <row r="41" spans="1:26" ht="12.75">
      <c r="A41" s="2">
        <v>7</v>
      </c>
      <c r="B41" s="109">
        <v>43</v>
      </c>
      <c r="C41" s="109">
        <v>79</v>
      </c>
      <c r="D41" s="109">
        <v>113</v>
      </c>
      <c r="E41" s="109">
        <v>161</v>
      </c>
      <c r="F41" s="109">
        <v>198</v>
      </c>
      <c r="G41" s="109">
        <v>240</v>
      </c>
      <c r="H41" s="109">
        <f>IF(U$29&gt;0,SUM($O41:U41),"")</f>
        <v>288</v>
      </c>
      <c r="I41" s="109">
        <f>IF(V$29&gt;0,SUM($O41:V41),"")</f>
        <v>327</v>
      </c>
      <c r="J41" s="109">
        <v>349</v>
      </c>
      <c r="K41" s="109">
        <f>IF(X$29&gt;0,SUM($O41:X41),"")</f>
        <v>383</v>
      </c>
      <c r="L41" s="535">
        <f>IF(Y$29&gt;0,SUM($O41:Y41),"")</f>
        <v>415</v>
      </c>
      <c r="M41" s="109">
        <f>IF(Z$29&gt;0,SUM($O41:Z41),"")</f>
        <v>450</v>
      </c>
      <c r="O41" s="229">
        <v>43</v>
      </c>
      <c r="P41" s="122">
        <v>36</v>
      </c>
      <c r="Q41" s="122">
        <v>34</v>
      </c>
      <c r="R41" s="157">
        <v>48</v>
      </c>
      <c r="S41" s="122">
        <v>37</v>
      </c>
      <c r="T41" s="1">
        <v>42</v>
      </c>
      <c r="U41" s="1">
        <v>48</v>
      </c>
      <c r="V41" s="122">
        <v>39</v>
      </c>
      <c r="W41" s="122">
        <v>22</v>
      </c>
      <c r="X41">
        <v>34</v>
      </c>
      <c r="Y41" s="1">
        <v>32</v>
      </c>
      <c r="Z41" s="1">
        <v>35</v>
      </c>
    </row>
    <row r="42" spans="1:26" ht="12.75">
      <c r="A42" s="2">
        <v>8</v>
      </c>
      <c r="B42" s="109">
        <v>249</v>
      </c>
      <c r="C42" s="109">
        <v>511</v>
      </c>
      <c r="D42" s="109">
        <v>806</v>
      </c>
      <c r="E42" s="109">
        <v>1140</v>
      </c>
      <c r="F42" s="109">
        <v>1413</v>
      </c>
      <c r="G42" s="109">
        <v>1729</v>
      </c>
      <c r="H42" s="109">
        <f>IF(U$29&gt;0,SUM($O42:U42),"")</f>
        <v>2063</v>
      </c>
      <c r="I42" s="109">
        <f>IF(V$29&gt;0,SUM($O42:V42),"")</f>
        <v>2367</v>
      </c>
      <c r="J42" s="109">
        <v>2615</v>
      </c>
      <c r="K42" s="109">
        <f>IF(X$29&gt;0,SUM($O42:X42),"")</f>
        <v>2863</v>
      </c>
      <c r="L42" s="535">
        <f>IF(Y$29&gt;0,SUM($O42:Y42),"")</f>
        <v>3129</v>
      </c>
      <c r="M42" s="109">
        <f>IF(Z$29&gt;0,SUM($O42:Z42),"")</f>
        <v>3376</v>
      </c>
      <c r="O42" s="229">
        <v>249</v>
      </c>
      <c r="P42" s="122">
        <v>262</v>
      </c>
      <c r="Q42" s="122">
        <v>295</v>
      </c>
      <c r="R42" s="157">
        <v>334</v>
      </c>
      <c r="S42" s="122">
        <v>273</v>
      </c>
      <c r="T42" s="1">
        <v>316</v>
      </c>
      <c r="U42" s="1">
        <v>334</v>
      </c>
      <c r="V42" s="122">
        <v>304</v>
      </c>
      <c r="W42" s="122">
        <v>248</v>
      </c>
      <c r="X42">
        <v>248</v>
      </c>
      <c r="Y42" s="1">
        <v>266</v>
      </c>
      <c r="Z42" s="1">
        <v>247</v>
      </c>
    </row>
    <row r="43" spans="1:26" ht="12.75">
      <c r="A43" s="2">
        <v>9</v>
      </c>
      <c r="B43" s="109">
        <v>76</v>
      </c>
      <c r="C43" s="109">
        <v>158</v>
      </c>
      <c r="D43" s="109">
        <v>250</v>
      </c>
      <c r="E43" s="109">
        <v>345</v>
      </c>
      <c r="F43" s="109">
        <v>415</v>
      </c>
      <c r="G43" s="109">
        <v>505</v>
      </c>
      <c r="H43" s="109">
        <f>IF(U$29&gt;0,SUM($O43:U43),"")</f>
        <v>581</v>
      </c>
      <c r="I43" s="109">
        <f>IF(V$29&gt;0,SUM($O43:V43),"")</f>
        <v>664</v>
      </c>
      <c r="J43" s="109">
        <v>736</v>
      </c>
      <c r="K43" s="109">
        <f>IF(X$29&gt;0,SUM($O43:X43),"")</f>
        <v>796</v>
      </c>
      <c r="L43" s="535">
        <f>IF(Y$29&gt;0,SUM($O43:Y43),"")</f>
        <v>865</v>
      </c>
      <c r="M43" s="109">
        <f>IF(Z$29&gt;0,SUM($O43:Z43),"")</f>
        <v>934</v>
      </c>
      <c r="O43" s="229">
        <v>76</v>
      </c>
      <c r="P43" s="122">
        <v>82</v>
      </c>
      <c r="Q43" s="122">
        <v>92</v>
      </c>
      <c r="R43" s="157">
        <v>95</v>
      </c>
      <c r="S43" s="122">
        <v>70</v>
      </c>
      <c r="T43" s="1">
        <v>90</v>
      </c>
      <c r="U43" s="1">
        <v>76</v>
      </c>
      <c r="V43" s="122">
        <v>83</v>
      </c>
      <c r="W43" s="122">
        <v>72</v>
      </c>
      <c r="X43">
        <v>60</v>
      </c>
      <c r="Y43" s="1">
        <v>69</v>
      </c>
      <c r="Z43" s="1">
        <v>69</v>
      </c>
    </row>
    <row r="44" spans="1:26" ht="12.75">
      <c r="A44" s="2">
        <v>10</v>
      </c>
      <c r="B44" s="109">
        <v>96</v>
      </c>
      <c r="C44" s="109">
        <v>203</v>
      </c>
      <c r="D44" s="109">
        <v>315</v>
      </c>
      <c r="E44" s="109">
        <v>442</v>
      </c>
      <c r="F44" s="109">
        <v>560</v>
      </c>
      <c r="G44" s="109">
        <v>666</v>
      </c>
      <c r="H44" s="109">
        <f>IF(U$29&gt;0,SUM($O44:U44),"")</f>
        <v>788</v>
      </c>
      <c r="I44" s="109">
        <f>IF(V$29&gt;0,SUM($O44:V44),"")</f>
        <v>905</v>
      </c>
      <c r="J44" s="109">
        <v>1007</v>
      </c>
      <c r="K44" s="109">
        <f>IF(X$29&gt;0,SUM($O44:X44),"")</f>
        <v>1078</v>
      </c>
      <c r="L44" s="535">
        <f>IF(Y$29&gt;0,SUM($O44:Y44),"")</f>
        <v>1168</v>
      </c>
      <c r="M44" s="109">
        <f>IF(Z$29&gt;0,SUM($O44:Z44),"")</f>
        <v>1226</v>
      </c>
      <c r="O44" s="229">
        <v>96</v>
      </c>
      <c r="P44" s="122">
        <v>107</v>
      </c>
      <c r="Q44" s="122">
        <v>112</v>
      </c>
      <c r="R44" s="157">
        <v>127</v>
      </c>
      <c r="S44" s="122">
        <v>118</v>
      </c>
      <c r="T44" s="1">
        <v>106</v>
      </c>
      <c r="U44" s="1">
        <v>122</v>
      </c>
      <c r="V44" s="122">
        <v>117</v>
      </c>
      <c r="W44" s="122">
        <v>102</v>
      </c>
      <c r="X44">
        <v>71</v>
      </c>
      <c r="Y44" s="1">
        <v>90</v>
      </c>
      <c r="Z44" s="1">
        <v>58</v>
      </c>
    </row>
    <row r="45" spans="1:26" ht="12.75">
      <c r="A45" s="2">
        <v>11</v>
      </c>
      <c r="B45" s="109">
        <v>129</v>
      </c>
      <c r="C45" s="109">
        <v>260</v>
      </c>
      <c r="D45" s="109">
        <v>396</v>
      </c>
      <c r="E45" s="109">
        <v>594</v>
      </c>
      <c r="F45" s="109">
        <v>792</v>
      </c>
      <c r="G45" s="109">
        <v>998</v>
      </c>
      <c r="H45" s="109">
        <f>IF(U$29&gt;0,SUM($O45:U45),"")</f>
        <v>1162</v>
      </c>
      <c r="I45" s="109">
        <f>IF(V$29&gt;0,SUM($O45:V45),"")</f>
        <v>1350</v>
      </c>
      <c r="J45" s="109">
        <v>1552</v>
      </c>
      <c r="K45" s="109">
        <f>IF(X$29&gt;0,SUM($O45:X45),"")</f>
        <v>1734</v>
      </c>
      <c r="L45" s="535">
        <f>IF(Y$29&gt;0,SUM($O45:Y45),"")</f>
        <v>1897</v>
      </c>
      <c r="M45" s="109">
        <f>IF(Z$29&gt;0,SUM($O45:Z45),"")</f>
        <v>2055</v>
      </c>
      <c r="O45" s="229">
        <v>129</v>
      </c>
      <c r="P45" s="122">
        <v>131</v>
      </c>
      <c r="Q45" s="122">
        <v>136</v>
      </c>
      <c r="R45" s="157">
        <v>198</v>
      </c>
      <c r="S45" s="122">
        <v>198</v>
      </c>
      <c r="T45" s="1">
        <v>206</v>
      </c>
      <c r="U45" s="1">
        <v>164</v>
      </c>
      <c r="V45" s="122">
        <v>188</v>
      </c>
      <c r="W45" s="122">
        <v>202</v>
      </c>
      <c r="X45">
        <v>182</v>
      </c>
      <c r="Y45" s="1">
        <v>163</v>
      </c>
      <c r="Z45" s="1">
        <v>158</v>
      </c>
    </row>
    <row r="46" spans="1:26" ht="12.75">
      <c r="A46" s="2">
        <v>12</v>
      </c>
      <c r="B46" s="109">
        <v>640</v>
      </c>
      <c r="C46" s="109">
        <v>1292</v>
      </c>
      <c r="D46" s="109">
        <v>1899</v>
      </c>
      <c r="E46" s="109">
        <v>2557</v>
      </c>
      <c r="F46" s="109">
        <v>3117</v>
      </c>
      <c r="G46" s="109">
        <v>3767</v>
      </c>
      <c r="H46" s="109">
        <f>IF(U$29&gt;0,SUM($O46:U46),"")</f>
        <v>4256</v>
      </c>
      <c r="I46" s="109">
        <f>IF(V$29&gt;0,SUM($O46:V46),"")</f>
        <v>4759</v>
      </c>
      <c r="J46" s="109">
        <v>5348</v>
      </c>
      <c r="K46" s="109">
        <f>IF(X$29&gt;0,SUM($O46:X46),"")</f>
        <v>5865</v>
      </c>
      <c r="L46" s="535">
        <f>IF(Y$29&gt;0,SUM($O46:Y46),"")</f>
        <v>6318</v>
      </c>
      <c r="M46" s="109">
        <f>IF(Z$29&gt;0,SUM($O46:Z46),"")</f>
        <v>6761</v>
      </c>
      <c r="O46" s="229">
        <v>640</v>
      </c>
      <c r="P46" s="122">
        <v>652</v>
      </c>
      <c r="Q46" s="122">
        <v>607</v>
      </c>
      <c r="R46" s="157">
        <v>658</v>
      </c>
      <c r="S46" s="122">
        <v>560</v>
      </c>
      <c r="T46" s="1">
        <v>650</v>
      </c>
      <c r="U46" s="461">
        <v>489</v>
      </c>
      <c r="V46" s="122">
        <v>503</v>
      </c>
      <c r="W46" s="122">
        <v>589</v>
      </c>
      <c r="X46">
        <v>517</v>
      </c>
      <c r="Y46" s="461">
        <v>453</v>
      </c>
      <c r="Z46" s="1">
        <v>443</v>
      </c>
    </row>
    <row r="47" spans="1:26" ht="12.75">
      <c r="A47" s="2">
        <v>13</v>
      </c>
      <c r="B47" s="109">
        <v>73</v>
      </c>
      <c r="C47" s="109">
        <v>141</v>
      </c>
      <c r="D47" s="109">
        <v>215</v>
      </c>
      <c r="E47" s="109">
        <v>286</v>
      </c>
      <c r="F47" s="109">
        <v>347</v>
      </c>
      <c r="G47" s="109">
        <v>415</v>
      </c>
      <c r="H47" s="109">
        <f>IF(U$29&gt;0,SUM($O47:U47),"")</f>
        <v>473</v>
      </c>
      <c r="I47" s="109">
        <f>IF(V$29&gt;0,SUM($O47:V47),"")</f>
        <v>525</v>
      </c>
      <c r="J47" s="109">
        <v>589</v>
      </c>
      <c r="K47" s="109">
        <f>IF(X$29&gt;0,SUM($O47:X47),"")</f>
        <v>635</v>
      </c>
      <c r="L47" s="535">
        <f>IF(Y$29&gt;0,SUM($O47:Y47),"")</f>
        <v>693</v>
      </c>
      <c r="M47" s="109">
        <f>IF(Z$29&gt;0,SUM($O47:Z47),"")</f>
        <v>758</v>
      </c>
      <c r="O47" s="229">
        <v>73</v>
      </c>
      <c r="P47" s="122">
        <v>68</v>
      </c>
      <c r="Q47" s="122">
        <v>74</v>
      </c>
      <c r="R47" s="157">
        <v>71</v>
      </c>
      <c r="S47" s="122">
        <v>61</v>
      </c>
      <c r="T47" s="1">
        <v>68</v>
      </c>
      <c r="U47" s="1">
        <v>58</v>
      </c>
      <c r="V47" s="122">
        <v>52</v>
      </c>
      <c r="W47" s="122">
        <v>64</v>
      </c>
      <c r="X47">
        <v>46</v>
      </c>
      <c r="Y47" s="1">
        <v>58</v>
      </c>
      <c r="Z47" s="1">
        <v>65</v>
      </c>
    </row>
    <row r="48" spans="1:26" ht="12.75">
      <c r="A48" s="2">
        <v>14</v>
      </c>
      <c r="B48" s="109">
        <v>224</v>
      </c>
      <c r="C48" s="109">
        <v>480</v>
      </c>
      <c r="D48" s="109">
        <v>708</v>
      </c>
      <c r="E48" s="109">
        <v>916</v>
      </c>
      <c r="F48" s="109">
        <v>1096</v>
      </c>
      <c r="G48" s="109">
        <v>1320</v>
      </c>
      <c r="H48" s="109">
        <f>IF(U$29&gt;0,SUM($O48:U48),"")</f>
        <v>1543</v>
      </c>
      <c r="I48" s="109">
        <f>IF(V$29&gt;0,SUM($O48:V48),"")</f>
        <v>1782</v>
      </c>
      <c r="J48" s="109">
        <v>1986</v>
      </c>
      <c r="K48" s="109">
        <f>IF(X$29&gt;0,SUM($O48:X48),"")</f>
        <v>2173</v>
      </c>
      <c r="L48" s="535">
        <f>IF(Y$29&gt;0,SUM($O48:Y48),"")</f>
        <v>2354</v>
      </c>
      <c r="M48" s="109">
        <f>IF(Z$29&gt;0,SUM($O48:Z48),"")</f>
        <v>2517</v>
      </c>
      <c r="O48" s="229">
        <v>224</v>
      </c>
      <c r="P48" s="122">
        <v>256</v>
      </c>
      <c r="Q48" s="122">
        <v>228</v>
      </c>
      <c r="R48" s="157">
        <v>208</v>
      </c>
      <c r="S48" s="122">
        <v>180</v>
      </c>
      <c r="T48" s="1">
        <v>224</v>
      </c>
      <c r="U48" s="1">
        <v>223</v>
      </c>
      <c r="V48" s="122">
        <v>239</v>
      </c>
      <c r="W48" s="122">
        <v>204</v>
      </c>
      <c r="X48">
        <v>187</v>
      </c>
      <c r="Y48" s="1">
        <v>181</v>
      </c>
      <c r="Z48" s="1">
        <v>163</v>
      </c>
    </row>
    <row r="49" spans="1:26" ht="12.75">
      <c r="A49" s="2">
        <v>15</v>
      </c>
      <c r="B49" s="109">
        <v>453</v>
      </c>
      <c r="C49" s="109">
        <v>828</v>
      </c>
      <c r="D49" s="109">
        <v>1213</v>
      </c>
      <c r="E49" s="109">
        <v>1651</v>
      </c>
      <c r="F49" s="109">
        <v>2056</v>
      </c>
      <c r="G49" s="109">
        <v>2534</v>
      </c>
      <c r="H49" s="109">
        <f>IF(U$29&gt;0,SUM($O49:U49),"")</f>
        <v>2939</v>
      </c>
      <c r="I49" s="109">
        <f>IF(V$29&gt;0,SUM($O49:V49),"")</f>
        <v>3363</v>
      </c>
      <c r="J49" s="109">
        <v>3714</v>
      </c>
      <c r="K49" s="109">
        <f>IF(X$29&gt;0,SUM($O49:X49),"")</f>
        <v>4033</v>
      </c>
      <c r="L49" s="535">
        <f>IF(Y$29&gt;0,SUM($O49:Y49),"")</f>
        <v>4355</v>
      </c>
      <c r="M49" s="109">
        <f>IF(Z$29&gt;0,SUM($O49:Z49),"")</f>
        <v>4695</v>
      </c>
      <c r="O49" s="229">
        <v>453</v>
      </c>
      <c r="P49" s="122">
        <v>375</v>
      </c>
      <c r="Q49" s="122">
        <v>385</v>
      </c>
      <c r="R49" s="157">
        <v>438</v>
      </c>
      <c r="S49" s="122">
        <v>405</v>
      </c>
      <c r="T49" s="1">
        <v>478</v>
      </c>
      <c r="U49" s="1">
        <v>405</v>
      </c>
      <c r="V49" s="122">
        <v>424</v>
      </c>
      <c r="W49" s="122">
        <v>351</v>
      </c>
      <c r="X49">
        <v>319</v>
      </c>
      <c r="Y49" s="1">
        <v>322</v>
      </c>
      <c r="Z49" s="1">
        <v>340</v>
      </c>
    </row>
    <row r="50" spans="1:26" ht="12.75">
      <c r="A50" s="2">
        <v>16</v>
      </c>
      <c r="B50" s="109">
        <v>184</v>
      </c>
      <c r="C50" s="109">
        <v>388</v>
      </c>
      <c r="D50" s="109">
        <v>511</v>
      </c>
      <c r="E50" s="109">
        <v>686</v>
      </c>
      <c r="F50" s="109">
        <v>814</v>
      </c>
      <c r="G50" s="109">
        <v>932</v>
      </c>
      <c r="H50" s="109">
        <f>IF(U$29&gt;0,SUM($O50:U50),"")</f>
        <v>1073</v>
      </c>
      <c r="I50" s="109">
        <f>IF(V$29&gt;0,SUM($O50:V50),"")</f>
        <v>1236</v>
      </c>
      <c r="J50" s="109">
        <v>1363</v>
      </c>
      <c r="K50" s="109">
        <f>IF(X$29&gt;0,SUM($O50:X50),"")</f>
        <v>1487</v>
      </c>
      <c r="L50" s="535">
        <f>IF(Y$29&gt;0,SUM($O50:Y50),"")</f>
        <v>1645</v>
      </c>
      <c r="M50" s="109">
        <f>IF(Z$29&gt;0,SUM($O50:Z50),"")</f>
        <v>1774</v>
      </c>
      <c r="O50" s="229">
        <v>184</v>
      </c>
      <c r="P50" s="122">
        <v>204</v>
      </c>
      <c r="Q50" s="122">
        <v>123</v>
      </c>
      <c r="R50" s="157">
        <v>175</v>
      </c>
      <c r="S50" s="122">
        <v>128</v>
      </c>
      <c r="T50" s="1">
        <v>118</v>
      </c>
      <c r="U50" s="1">
        <v>141</v>
      </c>
      <c r="V50" s="122">
        <v>163</v>
      </c>
      <c r="W50" s="122">
        <v>127</v>
      </c>
      <c r="X50">
        <v>124</v>
      </c>
      <c r="Y50" s="1">
        <v>158</v>
      </c>
      <c r="Z50" s="1">
        <v>129</v>
      </c>
    </row>
    <row r="51" spans="1:26" ht="12.75">
      <c r="A51" s="2">
        <v>17</v>
      </c>
      <c r="B51" s="109">
        <v>116</v>
      </c>
      <c r="C51" s="109">
        <v>246</v>
      </c>
      <c r="D51" s="109">
        <v>360</v>
      </c>
      <c r="E51" s="109">
        <v>479</v>
      </c>
      <c r="F51" s="109">
        <v>596</v>
      </c>
      <c r="G51" s="109">
        <v>724</v>
      </c>
      <c r="H51" s="109">
        <f>IF(U$29&gt;0,SUM($O51:U51),"")</f>
        <v>845</v>
      </c>
      <c r="I51" s="109">
        <f>IF(V$29&gt;0,SUM($O51:V51),"")</f>
        <v>973</v>
      </c>
      <c r="J51" s="109">
        <v>1085</v>
      </c>
      <c r="K51" s="109">
        <f>IF(X$29&gt;0,SUM($O51:X51),"")</f>
        <v>1167</v>
      </c>
      <c r="L51" s="535">
        <f>IF(Y$29&gt;0,SUM($O51:Y51),"")</f>
        <v>1251</v>
      </c>
      <c r="M51" s="109">
        <f>IF(Z$29&gt;0,SUM($O51:Z51),"")</f>
        <v>1307</v>
      </c>
      <c r="O51" s="229">
        <v>116</v>
      </c>
      <c r="P51" s="122">
        <v>130</v>
      </c>
      <c r="Q51" s="122">
        <v>114</v>
      </c>
      <c r="R51" s="157">
        <v>119</v>
      </c>
      <c r="S51" s="122">
        <v>117</v>
      </c>
      <c r="T51" s="1">
        <v>128</v>
      </c>
      <c r="U51" s="1">
        <v>121</v>
      </c>
      <c r="V51" s="122">
        <v>128</v>
      </c>
      <c r="W51" s="122">
        <v>112</v>
      </c>
      <c r="X51">
        <v>82</v>
      </c>
      <c r="Y51" s="1">
        <v>84</v>
      </c>
      <c r="Z51" s="1">
        <v>56</v>
      </c>
    </row>
    <row r="52" spans="1:26" ht="12.75">
      <c r="A52" s="2">
        <v>18</v>
      </c>
      <c r="B52" s="109">
        <v>83</v>
      </c>
      <c r="C52" s="109">
        <v>166</v>
      </c>
      <c r="D52" s="109">
        <v>231</v>
      </c>
      <c r="E52" s="109">
        <v>300</v>
      </c>
      <c r="F52" s="109">
        <v>353</v>
      </c>
      <c r="G52" s="109">
        <v>411</v>
      </c>
      <c r="H52" s="109">
        <f>IF(U$29&gt;0,SUM($O52:U52),"")</f>
        <v>461</v>
      </c>
      <c r="I52" s="109">
        <f>IF(V$29&gt;0,SUM($O52:V52),"")</f>
        <v>506</v>
      </c>
      <c r="J52" s="109">
        <v>555</v>
      </c>
      <c r="K52" s="109">
        <f>IF(X$29&gt;0,SUM($O52:X52),"")</f>
        <v>601</v>
      </c>
      <c r="L52" s="535">
        <f>IF(Y$29&gt;0,SUM($O52:Y52),"")</f>
        <v>642</v>
      </c>
      <c r="M52" s="109">
        <f>IF(Z$29&gt;0,SUM($O52:Z52),"")</f>
        <v>685</v>
      </c>
      <c r="O52" s="229">
        <v>83</v>
      </c>
      <c r="P52" s="122">
        <v>83</v>
      </c>
      <c r="Q52" s="122">
        <v>65</v>
      </c>
      <c r="R52" s="157">
        <v>69</v>
      </c>
      <c r="S52" s="122">
        <v>53</v>
      </c>
      <c r="T52" s="1">
        <v>58</v>
      </c>
      <c r="U52" s="1">
        <v>50</v>
      </c>
      <c r="V52" s="122">
        <v>45</v>
      </c>
      <c r="W52" s="122">
        <v>49</v>
      </c>
      <c r="X52">
        <v>46</v>
      </c>
      <c r="Y52" s="1">
        <v>41</v>
      </c>
      <c r="Z52" s="1">
        <v>43</v>
      </c>
    </row>
    <row r="53" spans="1:26" ht="12.75">
      <c r="A53" s="2">
        <v>19</v>
      </c>
      <c r="B53" s="109">
        <v>48</v>
      </c>
      <c r="C53" s="109">
        <v>108</v>
      </c>
      <c r="D53" s="109">
        <v>167</v>
      </c>
      <c r="E53" s="109">
        <v>222</v>
      </c>
      <c r="F53" s="109">
        <v>271</v>
      </c>
      <c r="G53" s="109">
        <v>330</v>
      </c>
      <c r="H53" s="109">
        <f>IF(U$29&gt;0,SUM($O53:U53),"")</f>
        <v>388</v>
      </c>
      <c r="I53" s="109">
        <f>IF(V$29&gt;0,SUM($O53:V53),"")</f>
        <v>432</v>
      </c>
      <c r="J53" s="109">
        <v>463</v>
      </c>
      <c r="K53" s="109">
        <f>IF(X$29&gt;0,SUM($O53:X53),"")</f>
        <v>499</v>
      </c>
      <c r="L53" s="535">
        <f>IF(Y$29&gt;0,SUM($O53:Y53),"")</f>
        <v>529</v>
      </c>
      <c r="M53" s="109">
        <f>IF(Z$29&gt;0,SUM($O53:Z53),"")</f>
        <v>552</v>
      </c>
      <c r="O53" s="229">
        <v>48</v>
      </c>
      <c r="P53" s="122">
        <v>60</v>
      </c>
      <c r="Q53" s="122">
        <v>59</v>
      </c>
      <c r="R53" s="157">
        <v>55</v>
      </c>
      <c r="S53" s="122">
        <v>49</v>
      </c>
      <c r="T53" s="1">
        <v>59</v>
      </c>
      <c r="U53" s="1">
        <v>58</v>
      </c>
      <c r="V53" s="122">
        <v>44</v>
      </c>
      <c r="W53" s="122">
        <v>31</v>
      </c>
      <c r="X53">
        <v>36</v>
      </c>
      <c r="Y53" s="1">
        <v>30</v>
      </c>
      <c r="Z53" s="1">
        <v>23</v>
      </c>
    </row>
    <row r="54" spans="1:26" ht="12.75">
      <c r="A54" s="2">
        <v>20</v>
      </c>
      <c r="B54" s="109">
        <v>164</v>
      </c>
      <c r="C54" s="109">
        <v>317</v>
      </c>
      <c r="D54" s="109">
        <v>481</v>
      </c>
      <c r="E54" s="109">
        <v>689</v>
      </c>
      <c r="F54" s="109">
        <v>867</v>
      </c>
      <c r="G54" s="109">
        <v>1027</v>
      </c>
      <c r="H54" s="109">
        <f>IF(U$29&gt;0,SUM($O54:U54),"")</f>
        <v>1181</v>
      </c>
      <c r="I54" s="109">
        <f>IF(V$29&gt;0,SUM($O54:V54),"")</f>
        <v>1313</v>
      </c>
      <c r="J54" s="109">
        <v>1481</v>
      </c>
      <c r="K54" s="109">
        <f>IF(X$29&gt;0,SUM($O54:X54),"")</f>
        <v>1613</v>
      </c>
      <c r="L54" s="535">
        <f>IF(Y$29&gt;0,SUM($O54:Y54),"")</f>
        <v>1772</v>
      </c>
      <c r="M54" s="109">
        <f>IF(Z$29&gt;0,SUM($O54:Z54),"")</f>
        <v>1889</v>
      </c>
      <c r="O54" s="229">
        <v>164</v>
      </c>
      <c r="P54" s="122">
        <v>153</v>
      </c>
      <c r="Q54" s="122">
        <v>164</v>
      </c>
      <c r="R54" s="157">
        <v>208</v>
      </c>
      <c r="S54" s="122">
        <v>178</v>
      </c>
      <c r="T54" s="1">
        <v>160</v>
      </c>
      <c r="U54" s="1">
        <v>154</v>
      </c>
      <c r="V54" s="122">
        <v>132</v>
      </c>
      <c r="W54" s="122">
        <v>168</v>
      </c>
      <c r="X54">
        <v>132</v>
      </c>
      <c r="Y54" s="1">
        <v>159</v>
      </c>
      <c r="Z54" s="1">
        <v>117</v>
      </c>
    </row>
    <row r="55" spans="1:26" ht="12.75">
      <c r="A55" s="2">
        <v>21</v>
      </c>
      <c r="B55" s="109">
        <v>220</v>
      </c>
      <c r="C55" s="109">
        <v>551</v>
      </c>
      <c r="D55" s="109">
        <v>846</v>
      </c>
      <c r="E55" s="109">
        <v>1223</v>
      </c>
      <c r="F55" s="109">
        <v>1400</v>
      </c>
      <c r="G55" s="109">
        <v>1652</v>
      </c>
      <c r="H55" s="109">
        <f>IF(U$29&gt;0,SUM($O55:U55),"")</f>
        <v>2038</v>
      </c>
      <c r="I55" s="109">
        <f>IF(V$29&gt;0,SUM($O55:V55),"")</f>
        <v>2301</v>
      </c>
      <c r="J55" s="109">
        <v>2524</v>
      </c>
      <c r="K55" s="109">
        <f>IF(X$29&gt;0,SUM($O55:X55),"")</f>
        <v>2656</v>
      </c>
      <c r="L55" s="535">
        <f>IF(Y$29&gt;0,SUM($O55:Y55),"")</f>
        <v>2853</v>
      </c>
      <c r="M55" s="109">
        <f>IF(Z$29&gt;0,SUM($O55:Z55),"")</f>
        <v>2980</v>
      </c>
      <c r="O55" s="229">
        <v>220</v>
      </c>
      <c r="P55" s="122">
        <v>331</v>
      </c>
      <c r="Q55" s="122">
        <v>295</v>
      </c>
      <c r="R55" s="157">
        <v>377</v>
      </c>
      <c r="S55" s="122">
        <v>177</v>
      </c>
      <c r="T55" s="1">
        <v>252</v>
      </c>
      <c r="U55" s="461">
        <v>386</v>
      </c>
      <c r="V55" s="122">
        <v>263</v>
      </c>
      <c r="W55" s="122">
        <v>223</v>
      </c>
      <c r="X55">
        <v>132</v>
      </c>
      <c r="Y55" s="1">
        <v>197</v>
      </c>
      <c r="Z55" s="1">
        <v>127</v>
      </c>
    </row>
    <row r="56" spans="1:26" ht="12.75">
      <c r="A56" s="2">
        <v>22</v>
      </c>
      <c r="B56" s="109">
        <v>496</v>
      </c>
      <c r="C56" s="109">
        <v>1000</v>
      </c>
      <c r="D56" s="109">
        <v>1537</v>
      </c>
      <c r="E56" s="109">
        <v>2060</v>
      </c>
      <c r="F56" s="109">
        <v>2247</v>
      </c>
      <c r="G56" s="109">
        <v>2737</v>
      </c>
      <c r="H56" s="109">
        <f>IF(U$29&gt;0,SUM($O56:U56),"")</f>
        <v>3516</v>
      </c>
      <c r="I56" s="109">
        <f>IF(V$29&gt;0,SUM($O56:V56),"")</f>
        <v>3960</v>
      </c>
      <c r="J56" s="109">
        <v>4417</v>
      </c>
      <c r="K56" s="109">
        <f>IF(X$29&gt;0,SUM($O56:X56),"")</f>
        <v>4798</v>
      </c>
      <c r="L56" s="535">
        <f>IF(Y$29&gt;0,SUM($O56:Y56),"")</f>
        <v>5210</v>
      </c>
      <c r="M56" s="109">
        <f>IF(Z$29&gt;0,SUM($O56:Z56),"")</f>
        <v>5562</v>
      </c>
      <c r="O56" s="229">
        <v>496</v>
      </c>
      <c r="P56" s="122">
        <v>504</v>
      </c>
      <c r="Q56" s="122">
        <v>537</v>
      </c>
      <c r="R56" s="157">
        <v>523</v>
      </c>
      <c r="S56" s="122">
        <v>187</v>
      </c>
      <c r="T56" s="1">
        <v>490</v>
      </c>
      <c r="U56" s="461">
        <v>779</v>
      </c>
      <c r="V56" s="122">
        <v>444</v>
      </c>
      <c r="W56" s="122">
        <v>457</v>
      </c>
      <c r="X56">
        <v>381</v>
      </c>
      <c r="Y56" s="1">
        <v>412</v>
      </c>
      <c r="Z56" s="1">
        <v>352</v>
      </c>
    </row>
    <row r="57" spans="1:26" ht="12.75">
      <c r="A57" s="2">
        <v>23</v>
      </c>
      <c r="B57" s="109">
        <v>1686</v>
      </c>
      <c r="C57" s="109">
        <v>3529</v>
      </c>
      <c r="D57" s="109">
        <v>5096</v>
      </c>
      <c r="E57" s="109">
        <v>6501</v>
      </c>
      <c r="F57" s="109">
        <v>7463</v>
      </c>
      <c r="G57" s="109">
        <v>8917</v>
      </c>
      <c r="H57" s="109">
        <f>IF(U$29&gt;0,SUM($O57:U57),"")</f>
        <v>10499</v>
      </c>
      <c r="I57" s="109">
        <f>IF(V$29&gt;0,SUM($O57:V57),"")</f>
        <v>12005</v>
      </c>
      <c r="J57" s="109">
        <v>13343</v>
      </c>
      <c r="K57" s="109">
        <f>IF(X$29&gt;0,SUM($O57:X57),"")</f>
        <v>14532</v>
      </c>
      <c r="L57" s="535">
        <f>IF(Y$29&gt;0,SUM($O57:Y57),"")</f>
        <v>15738</v>
      </c>
      <c r="M57" s="109">
        <f>IF(Z$29&gt;0,SUM($O57:Z57),"")</f>
        <v>16851</v>
      </c>
      <c r="O57" s="229">
        <v>1686</v>
      </c>
      <c r="P57" s="122">
        <v>1843</v>
      </c>
      <c r="Q57" s="122">
        <v>1567</v>
      </c>
      <c r="R57" s="157">
        <v>1405</v>
      </c>
      <c r="S57" s="122">
        <v>962</v>
      </c>
      <c r="T57" s="1">
        <v>1454</v>
      </c>
      <c r="U57" s="1">
        <v>1582</v>
      </c>
      <c r="V57" s="122">
        <v>1506</v>
      </c>
      <c r="W57" s="122">
        <v>1338</v>
      </c>
      <c r="X57">
        <v>1189</v>
      </c>
      <c r="Y57" s="1">
        <v>1206</v>
      </c>
      <c r="Z57" s="1">
        <v>1113</v>
      </c>
    </row>
    <row r="58" spans="1:26" ht="12.75">
      <c r="A58" s="2">
        <v>24</v>
      </c>
      <c r="B58" s="109">
        <v>61</v>
      </c>
      <c r="C58" s="109">
        <v>169</v>
      </c>
      <c r="D58" s="109">
        <v>266</v>
      </c>
      <c r="E58" s="109">
        <v>375</v>
      </c>
      <c r="F58" s="109">
        <v>487</v>
      </c>
      <c r="G58" s="109">
        <v>593</v>
      </c>
      <c r="H58" s="109">
        <f>IF(U$29&gt;0,SUM($O58:U58),"")</f>
        <v>701</v>
      </c>
      <c r="I58" s="109">
        <f>IF(V$29&gt;0,SUM($O58:V58),"")</f>
        <v>787</v>
      </c>
      <c r="J58" s="109">
        <v>864</v>
      </c>
      <c r="K58" s="109">
        <f>IF(X$29&gt;0,SUM($O58:X58),"")</f>
        <v>913</v>
      </c>
      <c r="L58" s="535">
        <f>IF(Y$29&gt;0,SUM($O58:Y58),"")</f>
        <v>968</v>
      </c>
      <c r="M58" s="109">
        <f>IF(Z$29&gt;0,SUM($O58:Z58),"")</f>
        <v>1023</v>
      </c>
      <c r="O58" s="229">
        <v>61</v>
      </c>
      <c r="P58" s="122">
        <v>108</v>
      </c>
      <c r="Q58" s="122">
        <v>97</v>
      </c>
      <c r="R58" s="161">
        <v>109</v>
      </c>
      <c r="S58" s="122">
        <v>112</v>
      </c>
      <c r="T58" s="1">
        <v>106</v>
      </c>
      <c r="U58" s="1">
        <v>108</v>
      </c>
      <c r="V58" s="122">
        <v>86</v>
      </c>
      <c r="W58" s="122">
        <v>77</v>
      </c>
      <c r="X58">
        <v>49</v>
      </c>
      <c r="Y58" s="1">
        <v>55</v>
      </c>
      <c r="Z58" s="1">
        <v>55</v>
      </c>
    </row>
    <row r="59" spans="1:26" ht="12.75">
      <c r="A59" s="7" t="s">
        <v>0</v>
      </c>
      <c r="B59" s="147">
        <f aca="true" t="shared" si="1" ref="B59:M59">SUM(B35:B58)</f>
        <v>5516</v>
      </c>
      <c r="C59" s="147">
        <f t="shared" si="1"/>
        <v>11363</v>
      </c>
      <c r="D59" s="147">
        <f t="shared" si="1"/>
        <v>16752</v>
      </c>
      <c r="E59" s="147">
        <f t="shared" si="1"/>
        <v>22420</v>
      </c>
      <c r="F59" s="147">
        <v>26699</v>
      </c>
      <c r="G59" s="147">
        <v>32084</v>
      </c>
      <c r="H59" s="147">
        <f t="shared" si="1"/>
        <v>37804</v>
      </c>
      <c r="I59" s="147">
        <f t="shared" si="1"/>
        <v>42948</v>
      </c>
      <c r="J59" s="147">
        <v>47739</v>
      </c>
      <c r="K59" s="147">
        <f t="shared" si="1"/>
        <v>51873</v>
      </c>
      <c r="L59" s="155">
        <f t="shared" si="1"/>
        <v>56172</v>
      </c>
      <c r="M59" s="147">
        <f t="shared" si="1"/>
        <v>60054</v>
      </c>
      <c r="O59" s="155">
        <f>SUM(O35:O58)</f>
        <v>5516</v>
      </c>
      <c r="P59" s="155">
        <f>SUM(P35:P58)</f>
        <v>5847</v>
      </c>
      <c r="Q59" s="155">
        <f>SUM(Q35:Q58)</f>
        <v>5389</v>
      </c>
      <c r="R59" s="155">
        <f>SUM(R35:R58)</f>
        <v>5668</v>
      </c>
      <c r="S59" s="155">
        <v>4279</v>
      </c>
      <c r="T59" s="460">
        <f>SUM(T35:T58)</f>
        <v>5385</v>
      </c>
      <c r="U59" s="460">
        <f>SUM(U35:U58)</f>
        <v>5720</v>
      </c>
      <c r="V59" s="155">
        <v>5144</v>
      </c>
      <c r="W59" s="155">
        <v>4791</v>
      </c>
      <c r="X59" s="155">
        <v>4134</v>
      </c>
      <c r="Y59" s="155">
        <f>SUM(Y35:Y58)</f>
        <v>4299</v>
      </c>
      <c r="Z59" s="155">
        <f>SUM(Z35:Z58)</f>
        <v>3882</v>
      </c>
    </row>
    <row r="64" spans="1:26" ht="12.75">
      <c r="A64" s="6" t="s">
        <v>3</v>
      </c>
      <c r="B64" s="117" t="str">
        <f>TITLES!$B$6</f>
        <v>WELFARE TRANSITION ENTERED EMPLOYMENT WAGE RATE</v>
      </c>
      <c r="C64" s="102"/>
      <c r="D64" s="102"/>
      <c r="E64" s="102"/>
      <c r="F64" s="102"/>
      <c r="G64" s="102"/>
      <c r="H64" s="102"/>
      <c r="I64" s="102"/>
      <c r="J64" s="102"/>
      <c r="K64" s="102"/>
      <c r="L64" s="102"/>
      <c r="M64" s="103"/>
      <c r="O64" s="112" t="str">
        <f aca="true" t="shared" si="2" ref="O64:O89">B64</f>
        <v>WELFARE TRANSITION ENTERED EMPLOYMENT WAGE RATE</v>
      </c>
      <c r="P64" s="113"/>
      <c r="Q64" s="113"/>
      <c r="R64" s="113"/>
      <c r="S64" s="113"/>
      <c r="T64" s="113"/>
      <c r="U64" s="113"/>
      <c r="V64" s="113"/>
      <c r="W64" s="113"/>
      <c r="X64" s="113"/>
      <c r="Y64" s="113"/>
      <c r="Z64" s="114"/>
    </row>
    <row r="65" spans="1:26" ht="12.75">
      <c r="A65" s="2">
        <v>1</v>
      </c>
      <c r="B65" s="29">
        <v>8.04475409836066</v>
      </c>
      <c r="C65" s="29">
        <v>7.72970588235294</v>
      </c>
      <c r="D65" s="29">
        <v>7.82880829015544</v>
      </c>
      <c r="E65" s="29">
        <v>7.79812734082397</v>
      </c>
      <c r="F65" s="12">
        <v>7.75556547619048</v>
      </c>
      <c r="G65" s="462">
        <v>7.83104738154613</v>
      </c>
      <c r="H65" s="472">
        <v>7.880751565762</v>
      </c>
      <c r="I65" s="29">
        <v>7.94771019677996</v>
      </c>
      <c r="J65" s="29">
        <v>8.00380348652932</v>
      </c>
      <c r="K65" s="29">
        <v>7.99542613636364</v>
      </c>
      <c r="L65" s="532">
        <v>8.01832453825858</v>
      </c>
      <c r="M65" s="29">
        <v>8.07030012004802</v>
      </c>
      <c r="O65" s="96">
        <f t="shared" si="2"/>
        <v>8.04475409836066</v>
      </c>
      <c r="P65" s="97">
        <v>7.473466666666661</v>
      </c>
      <c r="Q65" s="97">
        <v>8.065263157894737</v>
      </c>
      <c r="R65" s="97">
        <v>7.718108108108109</v>
      </c>
      <c r="S65" s="97">
        <v>7.590869565217411</v>
      </c>
      <c r="T65" s="97">
        <v>8.221230769230722</v>
      </c>
      <c r="U65" s="470">
        <v>8.136282051282047</v>
      </c>
      <c r="V65" s="97">
        <v>8.348624999999998</v>
      </c>
      <c r="W65" s="470">
        <f aca="true" t="shared" si="3" ref="W65:W88">IF(AND(W$119&gt;0,W95&gt;0),(J65*J95-I65*I95)/W95,0)</f>
        <v>8.439305555555595</v>
      </c>
      <c r="X65" s="97">
        <v>7.923013698630164</v>
      </c>
      <c r="Y65" s="470">
        <v>8.31685185185188</v>
      </c>
      <c r="Z65" s="97">
        <v>8.595599999999964</v>
      </c>
    </row>
    <row r="66" spans="1:26" ht="12.75">
      <c r="A66" s="2">
        <v>2</v>
      </c>
      <c r="B66" s="29">
        <v>7.72833333333333</v>
      </c>
      <c r="C66" s="29">
        <v>7.76425531914894</v>
      </c>
      <c r="D66" s="29">
        <v>7.68206349206349</v>
      </c>
      <c r="E66" s="29">
        <v>7.48186813186813</v>
      </c>
      <c r="F66" s="12">
        <v>7.46384615384615</v>
      </c>
      <c r="G66" s="462">
        <v>7.47872881355932</v>
      </c>
      <c r="H66" s="472">
        <v>7.48896296296296</v>
      </c>
      <c r="I66" s="29">
        <v>7.46137142857143</v>
      </c>
      <c r="J66" s="29">
        <v>7.45239361702128</v>
      </c>
      <c r="K66" s="29">
        <v>7.44281407035176</v>
      </c>
      <c r="L66" s="533">
        <v>7.46938388625592</v>
      </c>
      <c r="M66" s="29">
        <v>7.56378723404255</v>
      </c>
      <c r="O66" s="96">
        <f t="shared" si="2"/>
        <v>7.72833333333333</v>
      </c>
      <c r="P66" s="97">
        <v>7.801739130434795</v>
      </c>
      <c r="Q66" s="97">
        <v>7.440624999999979</v>
      </c>
      <c r="R66" s="97">
        <v>7.031428571428569</v>
      </c>
      <c r="S66" s="97">
        <v>7.337692307692298</v>
      </c>
      <c r="T66" s="97">
        <v>7.589285714285722</v>
      </c>
      <c r="U66" s="470">
        <v>7.559999999999985</v>
      </c>
      <c r="V66" s="97">
        <v>7.3682500000000175</v>
      </c>
      <c r="W66" s="505">
        <f t="shared" si="3"/>
        <v>7.331538461538492</v>
      </c>
      <c r="X66" s="97">
        <v>7.279090909090883</v>
      </c>
      <c r="Y66" s="470">
        <v>7.909999999999893</v>
      </c>
      <c r="Z66" s="97">
        <v>8.393750000000011</v>
      </c>
    </row>
    <row r="67" spans="1:26" ht="12.75">
      <c r="A67" s="2">
        <v>3</v>
      </c>
      <c r="B67" s="29">
        <v>7.3409375</v>
      </c>
      <c r="C67" s="29">
        <v>7.25553571428571</v>
      </c>
      <c r="D67" s="29">
        <v>7.143</v>
      </c>
      <c r="E67" s="29">
        <v>7.15228260869565</v>
      </c>
      <c r="F67" s="12">
        <v>7.25196261682243</v>
      </c>
      <c r="G67" s="462">
        <v>7.45872881355932</v>
      </c>
      <c r="H67" s="472">
        <v>7.67883435582822</v>
      </c>
      <c r="I67" s="29">
        <v>7.70261306532663</v>
      </c>
      <c r="J67" s="29">
        <v>7.66510548523207</v>
      </c>
      <c r="K67" s="29">
        <v>7.72366141732283</v>
      </c>
      <c r="L67" s="533">
        <v>7.73011194029851</v>
      </c>
      <c r="M67" s="29">
        <v>7.72450511945392</v>
      </c>
      <c r="O67" s="96">
        <f t="shared" si="2"/>
        <v>7.3409375</v>
      </c>
      <c r="P67" s="97">
        <v>7.141666666666655</v>
      </c>
      <c r="Q67" s="97">
        <v>6.692857142857163</v>
      </c>
      <c r="R67" s="97">
        <v>7.181818181818172</v>
      </c>
      <c r="S67" s="97">
        <v>7.863333333333352</v>
      </c>
      <c r="T67" s="97">
        <v>9.469999999999976</v>
      </c>
      <c r="U67" s="470">
        <v>8.256000000000002</v>
      </c>
      <c r="V67" s="97">
        <v>7.8102777777777606</v>
      </c>
      <c r="W67" s="470">
        <f t="shared" si="3"/>
        <v>7.468684210526351</v>
      </c>
      <c r="X67" s="97">
        <v>8.53999999999991</v>
      </c>
      <c r="Y67" s="470">
        <v>7.847142857142964</v>
      </c>
      <c r="Z67" s="97">
        <v>7.664399999999932</v>
      </c>
    </row>
    <row r="68" spans="1:26" ht="12.75">
      <c r="A68" s="2">
        <v>4</v>
      </c>
      <c r="B68" s="29">
        <v>7.30307692307692</v>
      </c>
      <c r="C68" s="29">
        <v>7.30112244897959</v>
      </c>
      <c r="D68" s="29">
        <v>7.40477707006369</v>
      </c>
      <c r="E68" s="29">
        <v>7.50489898989899</v>
      </c>
      <c r="F68" s="12">
        <v>7.44996124031008</v>
      </c>
      <c r="G68" s="462">
        <v>7.43972508591065</v>
      </c>
      <c r="H68" s="472">
        <v>7.50069069069069</v>
      </c>
      <c r="I68" s="29">
        <v>7.49417789757412</v>
      </c>
      <c r="J68" s="29">
        <v>7.52920481927711</v>
      </c>
      <c r="K68" s="29">
        <v>7.57821505376344</v>
      </c>
      <c r="L68" s="533">
        <v>7.60324427480916</v>
      </c>
      <c r="M68" s="29">
        <v>7.68954305799649</v>
      </c>
      <c r="O68" s="96">
        <f t="shared" si="2"/>
        <v>7.30307692307692</v>
      </c>
      <c r="P68" s="97">
        <v>7.2998305084745745</v>
      </c>
      <c r="Q68" s="97">
        <v>7.5769491525423645</v>
      </c>
      <c r="R68" s="97">
        <v>7.888292682926847</v>
      </c>
      <c r="S68" s="97">
        <v>7.26866666666668</v>
      </c>
      <c r="T68" s="97">
        <v>7.359696969696918</v>
      </c>
      <c r="U68" s="470">
        <v>7.923095238095248</v>
      </c>
      <c r="V68" s="97">
        <v>7.4371052631578625</v>
      </c>
      <c r="W68" s="470">
        <f t="shared" si="3"/>
        <v>7.824545454545511</v>
      </c>
      <c r="X68" s="97">
        <v>7.984999999999973</v>
      </c>
      <c r="Y68" s="470">
        <v>7.800508474576279</v>
      </c>
      <c r="Z68" s="97">
        <v>8.694444444444516</v>
      </c>
    </row>
    <row r="69" spans="1:26" ht="12.75">
      <c r="A69" s="2">
        <v>5</v>
      </c>
      <c r="B69" s="29">
        <v>7.6223595505618</v>
      </c>
      <c r="C69" s="29">
        <v>7.63336448598131</v>
      </c>
      <c r="D69" s="29">
        <v>7.60536666666667</v>
      </c>
      <c r="E69" s="29">
        <v>7.67154822335025</v>
      </c>
      <c r="F69" s="12">
        <v>7.64383795309168</v>
      </c>
      <c r="G69" s="462">
        <v>7.62457504520796</v>
      </c>
      <c r="H69" s="472">
        <v>7.64603318250377</v>
      </c>
      <c r="I69" s="29">
        <v>7.68675</v>
      </c>
      <c r="J69" s="29">
        <v>7.67922384701912</v>
      </c>
      <c r="K69" s="29">
        <v>7.67066801619433</v>
      </c>
      <c r="L69" s="533">
        <v>7.68345975948196</v>
      </c>
      <c r="M69" s="29">
        <v>7.70995759117897</v>
      </c>
      <c r="O69" s="96">
        <f t="shared" si="2"/>
        <v>7.6223595505618</v>
      </c>
      <c r="P69" s="97">
        <v>7.6411999999999995</v>
      </c>
      <c r="Q69" s="97">
        <v>7.535697674418614</v>
      </c>
      <c r="R69" s="97">
        <v>7.88276595744678</v>
      </c>
      <c r="S69" s="97">
        <v>7.498266666666659</v>
      </c>
      <c r="T69" s="97">
        <v>7.517023809523861</v>
      </c>
      <c r="U69" s="471">
        <v>7.753909090909069</v>
      </c>
      <c r="V69" s="97">
        <v>7.883795620437955</v>
      </c>
      <c r="W69" s="470">
        <f t="shared" si="3"/>
        <v>7.611573033707848</v>
      </c>
      <c r="X69" s="97">
        <v>7.593838383838383</v>
      </c>
      <c r="Y69" s="470">
        <v>7.819354838709676</v>
      </c>
      <c r="Z69" s="97">
        <v>8.00224489795927</v>
      </c>
    </row>
    <row r="70" spans="1:26" ht="12.75">
      <c r="A70" s="2">
        <v>6</v>
      </c>
      <c r="B70" s="29">
        <v>7.11675</v>
      </c>
      <c r="C70" s="29">
        <v>7.01390804597701</v>
      </c>
      <c r="D70" s="29">
        <v>7.05421487603306</v>
      </c>
      <c r="E70" s="29">
        <v>7.09474358974359</v>
      </c>
      <c r="F70" s="12">
        <v>7.0441847826087</v>
      </c>
      <c r="G70" s="462">
        <v>7.14967592592593</v>
      </c>
      <c r="H70" s="472">
        <v>7.20991666666667</v>
      </c>
      <c r="I70" s="29">
        <v>7.2858361774744</v>
      </c>
      <c r="J70" s="29">
        <v>7.28848765432099</v>
      </c>
      <c r="K70" s="29">
        <v>7.3075</v>
      </c>
      <c r="L70" s="533">
        <v>7.33477922077922</v>
      </c>
      <c r="M70" s="29">
        <v>7.33692124105012</v>
      </c>
      <c r="O70" s="96">
        <f t="shared" si="2"/>
        <v>7.11675</v>
      </c>
      <c r="P70" s="97">
        <v>6.926382978723401</v>
      </c>
      <c r="Q70" s="97">
        <v>7.157352941176485</v>
      </c>
      <c r="R70" s="97">
        <v>7.234857142857134</v>
      </c>
      <c r="S70" s="97">
        <v>6.7625000000000295</v>
      </c>
      <c r="T70" s="97">
        <v>7.75625</v>
      </c>
      <c r="U70" s="471">
        <v>7.752083333333331</v>
      </c>
      <c r="V70" s="97">
        <v>7.6296226415094015</v>
      </c>
      <c r="W70" s="470">
        <f t="shared" si="3"/>
        <v>7.3135483870968265</v>
      </c>
      <c r="X70" s="97">
        <v>7.499999999999986</v>
      </c>
      <c r="Y70" s="470">
        <v>7.66965517241378</v>
      </c>
      <c r="Z70" s="97">
        <v>7.361176470588241</v>
      </c>
    </row>
    <row r="71" spans="1:26" ht="12.75">
      <c r="A71" s="2">
        <v>7</v>
      </c>
      <c r="B71" s="29">
        <v>7.68166666666667</v>
      </c>
      <c r="C71" s="29">
        <v>7.14929577464789</v>
      </c>
      <c r="D71" s="29">
        <v>7.03369565217391</v>
      </c>
      <c r="E71" s="29">
        <v>7.04279069767442</v>
      </c>
      <c r="F71" s="12">
        <v>6.98394736842105</v>
      </c>
      <c r="G71" s="462">
        <v>7.00564245810056</v>
      </c>
      <c r="H71" s="472">
        <v>7.12227488151659</v>
      </c>
      <c r="I71" s="29">
        <v>7.112194092827</v>
      </c>
      <c r="J71" s="29">
        <v>7.14287878787879</v>
      </c>
      <c r="K71" s="29">
        <v>7.21372881355932</v>
      </c>
      <c r="L71" s="533">
        <v>7.22116352201258</v>
      </c>
      <c r="M71" s="29">
        <v>7.25753709198813</v>
      </c>
      <c r="O71" s="96">
        <f t="shared" si="2"/>
        <v>7.68166666666667</v>
      </c>
      <c r="P71" s="97">
        <v>6.759756097560977</v>
      </c>
      <c r="Q71" s="97">
        <v>6.642857142857124</v>
      </c>
      <c r="R71" s="97">
        <v>7.065405405405413</v>
      </c>
      <c r="S71" s="97">
        <v>6.6539130434782345</v>
      </c>
      <c r="T71" s="97">
        <v>7.127777777777805</v>
      </c>
      <c r="U71" s="471">
        <v>7.774687500000013</v>
      </c>
      <c r="V71" s="97">
        <v>7.030384615384553</v>
      </c>
      <c r="W71" s="470">
        <f t="shared" si="3"/>
        <v>7.412222222222285</v>
      </c>
      <c r="X71" s="97">
        <v>7.8170967741935025</v>
      </c>
      <c r="Y71" s="470">
        <v>7.316521739130483</v>
      </c>
      <c r="Z71" s="97">
        <v>7.866315789473663</v>
      </c>
    </row>
    <row r="72" spans="1:26" ht="12.75">
      <c r="A72" s="2">
        <v>8</v>
      </c>
      <c r="B72" s="29">
        <v>7.88381188118812</v>
      </c>
      <c r="C72" s="29">
        <v>7.9981124497992</v>
      </c>
      <c r="D72" s="29">
        <v>8.0075486381323</v>
      </c>
      <c r="E72" s="29">
        <v>7.98253616200579</v>
      </c>
      <c r="F72" s="12">
        <v>7.993464</v>
      </c>
      <c r="G72" s="462">
        <v>8.03852941176471</v>
      </c>
      <c r="H72" s="472">
        <v>8.04557839107457</v>
      </c>
      <c r="I72" s="29">
        <v>8.00789682539683</v>
      </c>
      <c r="J72" s="29">
        <v>8.01297285269248</v>
      </c>
      <c r="K72" s="29">
        <v>8.04341716566866</v>
      </c>
      <c r="L72" s="533">
        <v>8.05003660322108</v>
      </c>
      <c r="M72" s="29">
        <v>8.06076405250757</v>
      </c>
      <c r="O72" s="96">
        <f t="shared" si="2"/>
        <v>7.88381188118812</v>
      </c>
      <c r="P72" s="97">
        <v>8.07611486486487</v>
      </c>
      <c r="Q72" s="97">
        <v>8.024761904761913</v>
      </c>
      <c r="R72" s="97">
        <v>7.910037593984964</v>
      </c>
      <c r="S72" s="97">
        <v>8.046666666666644</v>
      </c>
      <c r="T72" s="97">
        <v>8.304245283018894</v>
      </c>
      <c r="U72" s="471">
        <v>8.088340248962606</v>
      </c>
      <c r="V72" s="97">
        <v>7.802875399361078</v>
      </c>
      <c r="W72" s="470">
        <f t="shared" si="3"/>
        <v>8.057272727272686</v>
      </c>
      <c r="X72" s="97">
        <v>8.308565891472842</v>
      </c>
      <c r="Y72" s="470">
        <v>8.123083700440523</v>
      </c>
      <c r="Z72" s="97">
        <v>8.183389121338903</v>
      </c>
    </row>
    <row r="73" spans="1:26" ht="12.75">
      <c r="A73" s="2">
        <v>9</v>
      </c>
      <c r="B73" s="29">
        <v>7.56057142857143</v>
      </c>
      <c r="C73" s="29">
        <v>7.72359375</v>
      </c>
      <c r="D73" s="29">
        <v>7.65676258992806</v>
      </c>
      <c r="E73" s="29">
        <v>7.71244215938303</v>
      </c>
      <c r="F73" s="12">
        <v>7.71276548672566</v>
      </c>
      <c r="G73" s="462">
        <v>7.72266272189349</v>
      </c>
      <c r="H73" s="472">
        <v>7.72777015437393</v>
      </c>
      <c r="I73" s="29">
        <v>7.73457553956835</v>
      </c>
      <c r="J73" s="29">
        <v>7.74420233463035</v>
      </c>
      <c r="K73" s="29">
        <v>7.71911664779162</v>
      </c>
      <c r="L73" s="533">
        <v>7.72701030927835</v>
      </c>
      <c r="M73" s="29">
        <v>7.82706103286385</v>
      </c>
      <c r="O73" s="96">
        <f t="shared" si="2"/>
        <v>7.56057142857143</v>
      </c>
      <c r="P73" s="97">
        <v>7.817131147540983</v>
      </c>
      <c r="Q73" s="97">
        <v>7.5075581395348925</v>
      </c>
      <c r="R73" s="97">
        <v>7.851891891891871</v>
      </c>
      <c r="S73" s="97">
        <v>7.714761904761901</v>
      </c>
      <c r="T73" s="97">
        <v>7.804000000000022</v>
      </c>
      <c r="U73" s="471">
        <v>7.761842105263177</v>
      </c>
      <c r="V73" s="97">
        <v>7.770000000000023</v>
      </c>
      <c r="W73" s="470">
        <f t="shared" si="3"/>
        <v>7.832236842105215</v>
      </c>
      <c r="X73" s="97">
        <v>7.546428571428578</v>
      </c>
      <c r="Y73" s="470">
        <v>7.807126436781601</v>
      </c>
      <c r="Z73" s="97">
        <v>8.848631578947368</v>
      </c>
    </row>
    <row r="74" spans="1:26" ht="12.75">
      <c r="A74" s="2">
        <v>10</v>
      </c>
      <c r="B74" s="29">
        <v>7.54727272727273</v>
      </c>
      <c r="C74" s="29">
        <v>7.95066666666667</v>
      </c>
      <c r="D74" s="29">
        <v>7.6301</v>
      </c>
      <c r="E74" s="29">
        <v>7.55839694656489</v>
      </c>
      <c r="F74" s="12">
        <v>7.51779220779221</v>
      </c>
      <c r="G74" s="462">
        <v>7.51929347826087</v>
      </c>
      <c r="H74" s="472">
        <v>7.60241228070175</v>
      </c>
      <c r="I74" s="29">
        <v>7.59614785992218</v>
      </c>
      <c r="J74" s="29">
        <v>7.63264705882353</v>
      </c>
      <c r="K74" s="29">
        <v>7.67335211267606</v>
      </c>
      <c r="L74" s="533">
        <v>7.67948453608247</v>
      </c>
      <c r="M74" s="29">
        <v>7.68983333333333</v>
      </c>
      <c r="O74" s="96">
        <f t="shared" si="2"/>
        <v>7.54727272727273</v>
      </c>
      <c r="P74" s="97">
        <v>8.184210526315793</v>
      </c>
      <c r="Q74" s="97">
        <v>7.149249999999995</v>
      </c>
      <c r="R74" s="97">
        <v>7.327096774193566</v>
      </c>
      <c r="S74" s="97">
        <v>7.286521739130431</v>
      </c>
      <c r="T74" s="97">
        <v>7.52699999999999</v>
      </c>
      <c r="U74" s="471">
        <v>7.9499999999999735</v>
      </c>
      <c r="V74" s="97">
        <v>7.546896551724181</v>
      </c>
      <c r="W74" s="470">
        <f t="shared" si="3"/>
        <v>7.8240816326530584</v>
      </c>
      <c r="X74" s="97">
        <v>7.927551020408187</v>
      </c>
      <c r="Y74" s="470">
        <v>7.74545454545446</v>
      </c>
      <c r="Z74" s="97">
        <v>7.8153125</v>
      </c>
    </row>
    <row r="75" spans="1:26" ht="12.75">
      <c r="A75" s="2">
        <v>11</v>
      </c>
      <c r="B75" s="29">
        <v>7.99394736842105</v>
      </c>
      <c r="C75" s="29">
        <v>7.78766666666667</v>
      </c>
      <c r="D75" s="29">
        <v>7.78873605947955</v>
      </c>
      <c r="E75" s="29">
        <v>7.8390932642487</v>
      </c>
      <c r="F75" s="12">
        <v>7.82548</v>
      </c>
      <c r="G75" s="462">
        <v>7.84111111111111</v>
      </c>
      <c r="H75" s="472">
        <v>7.76606802721088</v>
      </c>
      <c r="I75" s="29">
        <v>7.82192962542565</v>
      </c>
      <c r="J75" s="29">
        <v>7.83287755102041</v>
      </c>
      <c r="K75" s="29">
        <v>7.86105118829982</v>
      </c>
      <c r="L75" s="533">
        <v>7.88549459684123</v>
      </c>
      <c r="M75" s="29">
        <v>7.92286707882535</v>
      </c>
      <c r="O75" s="96">
        <f t="shared" si="2"/>
        <v>7.99394736842105</v>
      </c>
      <c r="P75" s="97">
        <v>7.636923076923086</v>
      </c>
      <c r="Q75" s="97">
        <v>7.790898876404477</v>
      </c>
      <c r="R75" s="97">
        <v>7.9548717948717895</v>
      </c>
      <c r="S75" s="97">
        <v>7.779385964912292</v>
      </c>
      <c r="T75" s="97">
        <v>7.916990291262134</v>
      </c>
      <c r="U75" s="471">
        <v>7.423257575757554</v>
      </c>
      <c r="V75" s="97">
        <v>8.10315068493151</v>
      </c>
      <c r="W75" s="470">
        <f t="shared" si="3"/>
        <v>7.930303030303071</v>
      </c>
      <c r="X75" s="97">
        <v>8.103245614035108</v>
      </c>
      <c r="Y75" s="470">
        <v>8.130825688073363</v>
      </c>
      <c r="Z75" s="97">
        <v>8.416923076923103</v>
      </c>
    </row>
    <row r="76" spans="1:26" ht="12.75">
      <c r="A76" s="2">
        <v>12</v>
      </c>
      <c r="B76" s="29">
        <v>7.95170212765957</v>
      </c>
      <c r="C76" s="29">
        <v>8.00619119878604</v>
      </c>
      <c r="D76" s="29">
        <v>8.00585657370518</v>
      </c>
      <c r="E76" s="29">
        <v>8.02566717791411</v>
      </c>
      <c r="F76" s="12">
        <v>8.04786031746032</v>
      </c>
      <c r="G76" s="462">
        <v>8.02960489705064</v>
      </c>
      <c r="H76" s="472">
        <v>8.05553140096618</v>
      </c>
      <c r="I76" s="29">
        <v>8.05338345864662</v>
      </c>
      <c r="J76" s="29">
        <v>8.04750282485876</v>
      </c>
      <c r="K76" s="29">
        <v>8.08359770502869</v>
      </c>
      <c r="L76" s="533">
        <v>8.11198461538462</v>
      </c>
      <c r="M76" s="29">
        <v>8.12192285714286</v>
      </c>
      <c r="O76" s="96">
        <f t="shared" si="2"/>
        <v>7.95170212765957</v>
      </c>
      <c r="P76" s="97">
        <v>8.04694960212202</v>
      </c>
      <c r="Q76" s="97">
        <v>8.005217391304354</v>
      </c>
      <c r="R76" s="97">
        <v>8.091966666666657</v>
      </c>
      <c r="S76" s="97">
        <v>8.154649446494478</v>
      </c>
      <c r="T76" s="97">
        <v>7.900090090090081</v>
      </c>
      <c r="U76" s="471">
        <v>8.22619047619045</v>
      </c>
      <c r="V76" s="97">
        <v>8.039660493827201</v>
      </c>
      <c r="W76" s="470">
        <f t="shared" si="3"/>
        <v>7.993563218390817</v>
      </c>
      <c r="X76" s="97">
        <v>8.394740259740265</v>
      </c>
      <c r="Y76" s="470">
        <v>8.405052264808363</v>
      </c>
      <c r="Z76" s="97">
        <v>8.25111999999998</v>
      </c>
    </row>
    <row r="77" spans="1:26" ht="12.75">
      <c r="A77" s="2">
        <v>13</v>
      </c>
      <c r="B77" s="29">
        <v>8.34397260273973</v>
      </c>
      <c r="C77" s="29">
        <v>8.06662790697674</v>
      </c>
      <c r="D77" s="29">
        <v>8.01254032258065</v>
      </c>
      <c r="E77" s="29">
        <v>7.98969879518072</v>
      </c>
      <c r="F77" s="12">
        <v>8.00479115479115</v>
      </c>
      <c r="G77" s="462">
        <v>8.11437768240343</v>
      </c>
      <c r="H77" s="472">
        <v>8.17960747663551</v>
      </c>
      <c r="I77" s="29">
        <v>8.20687034277198</v>
      </c>
      <c r="J77" s="29">
        <v>8.21997226074896</v>
      </c>
      <c r="K77" s="29">
        <v>8.25546753246753</v>
      </c>
      <c r="L77" s="533">
        <v>8.2719875</v>
      </c>
      <c r="M77" s="29">
        <v>8.32059171597633</v>
      </c>
      <c r="O77" s="96">
        <f t="shared" si="2"/>
        <v>8.34397260273973</v>
      </c>
      <c r="P77" s="97">
        <v>7.862121212121201</v>
      </c>
      <c r="Q77" s="97">
        <v>7.890131578947393</v>
      </c>
      <c r="R77" s="97">
        <v>7.92226190476188</v>
      </c>
      <c r="S77" s="97">
        <v>8.071599999999986</v>
      </c>
      <c r="T77" s="97">
        <v>8.87033898305086</v>
      </c>
      <c r="U77" s="471">
        <v>8.620144927536225</v>
      </c>
      <c r="V77" s="97">
        <v>8.314117647058826</v>
      </c>
      <c r="W77" s="505">
        <f t="shared" si="3"/>
        <v>8.395800000000035</v>
      </c>
      <c r="X77" s="97">
        <v>8.777755102040791</v>
      </c>
      <c r="Y77" s="470">
        <v>8.696000000000033</v>
      </c>
      <c r="Z77" s="97">
        <v>9.184666666666615</v>
      </c>
    </row>
    <row r="78" spans="1:26" ht="12.75">
      <c r="A78" s="2">
        <v>14</v>
      </c>
      <c r="B78" s="29">
        <v>8.73121693121693</v>
      </c>
      <c r="C78" s="29">
        <v>8.59091503267974</v>
      </c>
      <c r="D78" s="29">
        <v>8.51591776798825</v>
      </c>
      <c r="E78" s="29">
        <v>8.54898517673888</v>
      </c>
      <c r="F78" s="12">
        <v>8.50277407054337</v>
      </c>
      <c r="G78" s="462">
        <v>8.49479066022544</v>
      </c>
      <c r="H78" s="472">
        <v>8.51583162217659</v>
      </c>
      <c r="I78" s="29">
        <v>8.60204416761042</v>
      </c>
      <c r="J78" s="29">
        <v>8.55717599596571</v>
      </c>
      <c r="K78" s="29">
        <v>8.56059620596206</v>
      </c>
      <c r="L78" s="533">
        <v>8.58193508114856</v>
      </c>
      <c r="M78" s="29">
        <v>8.62315687789799</v>
      </c>
      <c r="O78" s="96">
        <f t="shared" si="2"/>
        <v>8.73121693121693</v>
      </c>
      <c r="P78" s="97">
        <v>8.49270370370371</v>
      </c>
      <c r="Q78" s="97">
        <v>8.360855855855844</v>
      </c>
      <c r="R78" s="97">
        <v>8.663877551020404</v>
      </c>
      <c r="S78" s="97">
        <v>8.267151162790691</v>
      </c>
      <c r="T78" s="97">
        <v>8.451398963730574</v>
      </c>
      <c r="U78" s="471">
        <v>8.6351598173516</v>
      </c>
      <c r="V78" s="97">
        <v>9.015016393442634</v>
      </c>
      <c r="W78" s="470">
        <f t="shared" si="3"/>
        <v>8.192027649769603</v>
      </c>
      <c r="X78" s="97">
        <v>8.58995670995669</v>
      </c>
      <c r="Y78" s="470">
        <v>8.831904761904703</v>
      </c>
      <c r="Z78" s="97">
        <v>9.158594594594655</v>
      </c>
    </row>
    <row r="79" spans="1:26" ht="12.75">
      <c r="A79" s="2">
        <v>15</v>
      </c>
      <c r="B79" s="29">
        <v>8.40007434944238</v>
      </c>
      <c r="C79" s="29">
        <v>8.42625174825175</v>
      </c>
      <c r="D79" s="29">
        <v>8.46636544190665</v>
      </c>
      <c r="E79" s="29">
        <v>8.41931343283582</v>
      </c>
      <c r="F79" s="12">
        <v>8.44092899408284</v>
      </c>
      <c r="G79" s="462">
        <v>8.43773821464393</v>
      </c>
      <c r="H79" s="472">
        <v>8.4666768558952</v>
      </c>
      <c r="I79" s="29">
        <v>8.42992449981125</v>
      </c>
      <c r="J79" s="29">
        <v>8.44920892494929</v>
      </c>
      <c r="K79" s="29">
        <v>8.47100517819068</v>
      </c>
      <c r="L79" s="533">
        <v>8.48307627829003</v>
      </c>
      <c r="M79" s="29">
        <v>8.52089073019161</v>
      </c>
      <c r="O79" s="96">
        <f t="shared" si="2"/>
        <v>8.40007434944238</v>
      </c>
      <c r="P79" s="97">
        <v>8.442040358744395</v>
      </c>
      <c r="Q79" s="97">
        <v>8.564589041095873</v>
      </c>
      <c r="R79" s="97">
        <v>8.277027027027032</v>
      </c>
      <c r="S79" s="97">
        <v>8.523685714285723</v>
      </c>
      <c r="T79" s="97">
        <v>8.419999999999995</v>
      </c>
      <c r="U79" s="471">
        <v>8.661621621621647</v>
      </c>
      <c r="V79" s="97">
        <v>8.19548746518105</v>
      </c>
      <c r="W79" s="470">
        <f t="shared" si="3"/>
        <v>8.614530744336555</v>
      </c>
      <c r="X79" s="97">
        <v>8.669384615384624</v>
      </c>
      <c r="Y79" s="470">
        <v>8.616959459459505</v>
      </c>
      <c r="Z79" s="97">
        <v>8.9991166077738</v>
      </c>
    </row>
    <row r="80" spans="1:26" ht="12.75">
      <c r="A80" s="2">
        <v>16</v>
      </c>
      <c r="B80" s="29">
        <v>8.24538461538462</v>
      </c>
      <c r="C80" s="29">
        <v>8.06765550239234</v>
      </c>
      <c r="D80" s="29">
        <v>8.0051582278481</v>
      </c>
      <c r="E80" s="29">
        <v>7.93696428571429</v>
      </c>
      <c r="F80" s="12">
        <v>7.85882917466411</v>
      </c>
      <c r="G80" s="462">
        <v>7.84945017182131</v>
      </c>
      <c r="H80" s="472">
        <v>7.91614692653673</v>
      </c>
      <c r="I80" s="29">
        <v>7.91675066312997</v>
      </c>
      <c r="J80" s="29">
        <v>7.93899637243047</v>
      </c>
      <c r="K80" s="29">
        <v>7.93078107810781</v>
      </c>
      <c r="L80" s="533">
        <v>7.97586734693878</v>
      </c>
      <c r="M80" s="29">
        <v>7.98563567362429</v>
      </c>
      <c r="O80" s="96">
        <f t="shared" si="2"/>
        <v>8.24538461538462</v>
      </c>
      <c r="P80" s="97">
        <v>7.930593220338971</v>
      </c>
      <c r="Q80" s="97">
        <v>7.883084112149535</v>
      </c>
      <c r="R80" s="97">
        <v>7.773712121212142</v>
      </c>
      <c r="S80" s="97">
        <v>7.379315068493139</v>
      </c>
      <c r="T80" s="97">
        <v>7.769344262295109</v>
      </c>
      <c r="U80" s="471">
        <v>8.372823529411717</v>
      </c>
      <c r="V80" s="97">
        <v>7.921379310344816</v>
      </c>
      <c r="W80" s="470">
        <f t="shared" si="3"/>
        <v>8.16876712328768</v>
      </c>
      <c r="X80" s="97">
        <v>7.8479268292683</v>
      </c>
      <c r="Y80" s="470">
        <v>8.553098591549366</v>
      </c>
      <c r="Z80" s="97">
        <v>8.114999999999979</v>
      </c>
    </row>
    <row r="81" spans="1:26" ht="12.75">
      <c r="A81" s="2">
        <v>17</v>
      </c>
      <c r="B81" s="29">
        <v>8.03175675675676</v>
      </c>
      <c r="C81" s="29">
        <v>7.86796178343949</v>
      </c>
      <c r="D81" s="29">
        <v>8.01106557377049</v>
      </c>
      <c r="E81" s="29">
        <v>7.9702786377709</v>
      </c>
      <c r="F81" s="12">
        <v>7.95447916666667</v>
      </c>
      <c r="G81" s="462">
        <v>8.01804621848739</v>
      </c>
      <c r="H81" s="472">
        <v>7.97079925650558</v>
      </c>
      <c r="I81" s="29">
        <v>7.97074721780604</v>
      </c>
      <c r="J81" s="29">
        <v>7.98748948106592</v>
      </c>
      <c r="K81" s="29">
        <v>7.95128272251309</v>
      </c>
      <c r="L81" s="533">
        <v>7.96316985645933</v>
      </c>
      <c r="M81" s="29">
        <v>7.97514476614699</v>
      </c>
      <c r="O81" s="96">
        <f t="shared" si="2"/>
        <v>8.03175675675676</v>
      </c>
      <c r="P81" s="97">
        <v>7.72192771084337</v>
      </c>
      <c r="Q81" s="97">
        <v>8.269310344827579</v>
      </c>
      <c r="R81" s="97">
        <v>7.84430379746837</v>
      </c>
      <c r="S81" s="97">
        <v>7.8708196721311605</v>
      </c>
      <c r="T81" s="97">
        <v>8.283369565217349</v>
      </c>
      <c r="U81" s="471">
        <v>7.608064516129103</v>
      </c>
      <c r="V81" s="97">
        <v>7.970439560439535</v>
      </c>
      <c r="W81" s="470">
        <f t="shared" si="3"/>
        <v>8.112857142857159</v>
      </c>
      <c r="X81" s="97">
        <v>7.445098039215683</v>
      </c>
      <c r="Y81" s="470">
        <v>8.089305555555548</v>
      </c>
      <c r="Z81" s="97">
        <v>8.136612903225751</v>
      </c>
    </row>
    <row r="82" spans="1:26" ht="12.75">
      <c r="A82" s="2">
        <v>18</v>
      </c>
      <c r="B82" s="29">
        <v>8.79891304347826</v>
      </c>
      <c r="C82" s="29">
        <v>8.92105263157895</v>
      </c>
      <c r="D82" s="29">
        <v>8.76285714285714</v>
      </c>
      <c r="E82" s="29">
        <v>8.79900497512438</v>
      </c>
      <c r="F82" s="12">
        <v>8.8744140625</v>
      </c>
      <c r="G82" s="462">
        <v>8.92810169491525</v>
      </c>
      <c r="H82" s="472">
        <v>8.94286144578313</v>
      </c>
      <c r="I82" s="29">
        <v>8.99110810810811</v>
      </c>
      <c r="J82" s="29">
        <v>9.05692307692308</v>
      </c>
      <c r="K82" s="29">
        <v>9.04817767653759</v>
      </c>
      <c r="L82" s="533">
        <v>9.05318965517241</v>
      </c>
      <c r="M82" s="29">
        <v>9.05261663286004</v>
      </c>
      <c r="O82" s="96">
        <f t="shared" si="2"/>
        <v>8.79891304347826</v>
      </c>
      <c r="P82" s="97">
        <v>9.035714285714294</v>
      </c>
      <c r="Q82" s="97">
        <v>8.473846153846141</v>
      </c>
      <c r="R82" s="97">
        <v>8.897407407407421</v>
      </c>
      <c r="S82" s="97">
        <v>9.149999999999991</v>
      </c>
      <c r="T82" s="97">
        <v>9.280512820512799</v>
      </c>
      <c r="U82" s="471">
        <v>9.060540540540547</v>
      </c>
      <c r="V82" s="97">
        <v>9.4126315789474</v>
      </c>
      <c r="W82" s="470">
        <f t="shared" si="3"/>
        <v>9.794848484848513</v>
      </c>
      <c r="X82" s="97">
        <v>8.950277777777792</v>
      </c>
      <c r="Y82" s="470">
        <v>9.141199999999863</v>
      </c>
      <c r="Z82" s="97">
        <v>9.043448275862108</v>
      </c>
    </row>
    <row r="83" spans="1:26" ht="12.75">
      <c r="A83" s="2">
        <v>19</v>
      </c>
      <c r="B83" s="29">
        <v>7.31379310344828</v>
      </c>
      <c r="C83" s="29">
        <v>7.76136363636364</v>
      </c>
      <c r="D83" s="29">
        <v>7.71509615384615</v>
      </c>
      <c r="E83" s="29">
        <v>7.72503703703704</v>
      </c>
      <c r="F83" s="12">
        <v>7.60023121387283</v>
      </c>
      <c r="G83" s="462">
        <v>7.59915</v>
      </c>
      <c r="H83" s="472">
        <v>7.57004255319149</v>
      </c>
      <c r="I83" s="29">
        <v>7.56072519083969</v>
      </c>
      <c r="J83" s="29">
        <v>7.6389</v>
      </c>
      <c r="K83" s="29">
        <v>7.67208201892744</v>
      </c>
      <c r="L83" s="533">
        <v>7.67565217391304</v>
      </c>
      <c r="M83" s="29">
        <v>7.68439226519337</v>
      </c>
      <c r="O83" s="96">
        <f t="shared" si="2"/>
        <v>7.31379310344828</v>
      </c>
      <c r="P83" s="97">
        <v>8.112162162162164</v>
      </c>
      <c r="Q83" s="97">
        <v>7.634736842105245</v>
      </c>
      <c r="R83" s="97">
        <v>7.758387096774219</v>
      </c>
      <c r="S83" s="97">
        <v>7.156842105263135</v>
      </c>
      <c r="T83" s="97">
        <v>7.592222222222239</v>
      </c>
      <c r="U83" s="471">
        <v>7.403714285714289</v>
      </c>
      <c r="V83" s="97">
        <v>7.479629629629589</v>
      </c>
      <c r="W83" s="470">
        <f t="shared" si="3"/>
        <v>8.177894736842134</v>
      </c>
      <c r="X83" s="97">
        <v>8.257647058823428</v>
      </c>
      <c r="Y83" s="470">
        <v>7.716071428571435</v>
      </c>
      <c r="Z83" s="97">
        <v>7.861764705882439</v>
      </c>
    </row>
    <row r="84" spans="1:26" ht="12.75">
      <c r="A84" s="2">
        <v>20</v>
      </c>
      <c r="B84" s="29">
        <v>7.90619047619048</v>
      </c>
      <c r="C84" s="29">
        <v>8.24758620689655</v>
      </c>
      <c r="D84" s="29">
        <v>8.3121484375</v>
      </c>
      <c r="E84" s="29">
        <v>8.29122282608696</v>
      </c>
      <c r="F84" s="12">
        <v>8.43712418300654</v>
      </c>
      <c r="G84" s="462">
        <v>8.46028673835125</v>
      </c>
      <c r="H84" s="472">
        <v>8.4897619047619</v>
      </c>
      <c r="I84" s="29">
        <v>8.50228454172367</v>
      </c>
      <c r="J84" s="29">
        <v>8.59240243902439</v>
      </c>
      <c r="K84" s="29">
        <v>8.59008629989213</v>
      </c>
      <c r="L84" s="533">
        <v>8.57243296921549</v>
      </c>
      <c r="M84" s="29">
        <v>8.58184529356943</v>
      </c>
      <c r="O84" s="96">
        <f t="shared" si="2"/>
        <v>7.90619047619048</v>
      </c>
      <c r="P84" s="97">
        <v>8.441351351351347</v>
      </c>
      <c r="Q84" s="97">
        <v>8.449146341463416</v>
      </c>
      <c r="R84" s="97">
        <v>8.24339285714287</v>
      </c>
      <c r="S84" s="97">
        <v>9.027142857142865</v>
      </c>
      <c r="T84" s="97">
        <v>8.56767676767672</v>
      </c>
      <c r="U84" s="471">
        <v>8.718194444444444</v>
      </c>
      <c r="V84" s="97">
        <v>8.580396039604013</v>
      </c>
      <c r="W84" s="470">
        <f t="shared" si="3"/>
        <v>9.332584269662885</v>
      </c>
      <c r="X84" s="97">
        <v>8.572336448598179</v>
      </c>
      <c r="Y84" s="470">
        <v>8.367874999999902</v>
      </c>
      <c r="Z84" s="97">
        <v>8.72545454545456</v>
      </c>
    </row>
    <row r="85" spans="1:26" ht="12.75">
      <c r="A85" s="2">
        <v>21</v>
      </c>
      <c r="B85" s="29">
        <v>8.42133333333333</v>
      </c>
      <c r="C85" s="29">
        <v>8.25343653250774</v>
      </c>
      <c r="D85" s="29">
        <v>8.23068736141907</v>
      </c>
      <c r="E85" s="29">
        <v>8.2132058287796</v>
      </c>
      <c r="F85" s="12">
        <v>8.31755364806867</v>
      </c>
      <c r="G85" s="462">
        <v>8.36705263157895</v>
      </c>
      <c r="H85" s="472">
        <v>8.43012207527976</v>
      </c>
      <c r="I85" s="29">
        <v>8.45743631881676</v>
      </c>
      <c r="J85" s="29">
        <v>8.46557807807808</v>
      </c>
      <c r="K85" s="29">
        <v>8.47123013130615</v>
      </c>
      <c r="L85" s="533">
        <v>8.48718770019218</v>
      </c>
      <c r="M85" s="29">
        <v>8.50925769462885</v>
      </c>
      <c r="O85" s="96">
        <f t="shared" si="2"/>
        <v>8.42133333333333</v>
      </c>
      <c r="P85" s="97">
        <v>8.15418719211823</v>
      </c>
      <c r="Q85" s="97">
        <v>8.173281250000006</v>
      </c>
      <c r="R85" s="97">
        <v>8.132755102040809</v>
      </c>
      <c r="S85" s="97">
        <v>8.69946666666666</v>
      </c>
      <c r="T85" s="97">
        <v>8.588846153846175</v>
      </c>
      <c r="U85" s="471">
        <v>8.851406250000018</v>
      </c>
      <c r="V85" s="97">
        <v>8.572179487179445</v>
      </c>
      <c r="W85" s="470">
        <f t="shared" si="3"/>
        <v>8.551739130434836</v>
      </c>
      <c r="X85" s="97">
        <v>8.536695652173892</v>
      </c>
      <c r="Y85" s="470">
        <v>8.689736842105209</v>
      </c>
      <c r="Z85" s="97">
        <v>8.868125000000134</v>
      </c>
    </row>
    <row r="86" spans="1:26" ht="12.75">
      <c r="A86" s="2">
        <v>22</v>
      </c>
      <c r="B86" s="29">
        <v>8.38290322580645</v>
      </c>
      <c r="C86" s="29">
        <v>8.451463878327</v>
      </c>
      <c r="D86" s="29">
        <v>8.47857868020305</v>
      </c>
      <c r="E86" s="29">
        <v>8.49385416666667</v>
      </c>
      <c r="F86" s="12">
        <v>8.54352340425532</v>
      </c>
      <c r="G86" s="462">
        <v>8.54612203389831</v>
      </c>
      <c r="H86" s="472">
        <v>8.55940677966102</v>
      </c>
      <c r="I86" s="29">
        <v>8.53238883632923</v>
      </c>
      <c r="J86" s="29">
        <v>8.53832365145228</v>
      </c>
      <c r="K86" s="29">
        <v>8.57327014218009</v>
      </c>
      <c r="L86" s="533">
        <v>8.56975057433541</v>
      </c>
      <c r="M86" s="29">
        <v>8.59598914354644</v>
      </c>
      <c r="O86" s="96">
        <f t="shared" si="2"/>
        <v>8.38290322580645</v>
      </c>
      <c r="P86" s="97">
        <v>8.499611650485445</v>
      </c>
      <c r="Q86" s="97">
        <v>8.533015267175578</v>
      </c>
      <c r="R86" s="97">
        <v>8.563837209302328</v>
      </c>
      <c r="S86" s="97">
        <v>8.765302325581374</v>
      </c>
      <c r="T86" s="97">
        <v>8.556300000000029</v>
      </c>
      <c r="U86" s="471">
        <v>8.625830508474566</v>
      </c>
      <c r="V86" s="97">
        <v>8.393372093023224</v>
      </c>
      <c r="W86" s="470">
        <f t="shared" si="3"/>
        <v>8.58070945945947</v>
      </c>
      <c r="X86" s="97">
        <v>8.826186186186161</v>
      </c>
      <c r="Y86" s="470">
        <v>8.537993421052652</v>
      </c>
      <c r="Z86" s="97">
        <v>8.893197026022307</v>
      </c>
    </row>
    <row r="87" spans="1:26" ht="12.75">
      <c r="A87" s="2">
        <v>23</v>
      </c>
      <c r="B87" s="29">
        <v>7.5983306836248</v>
      </c>
      <c r="C87" s="29">
        <v>7.77366362451108</v>
      </c>
      <c r="D87" s="29">
        <v>7.76878971962617</v>
      </c>
      <c r="E87" s="29">
        <v>7.77549107142857</v>
      </c>
      <c r="F87" s="12">
        <v>7.81745074626866</v>
      </c>
      <c r="G87" s="462">
        <v>7.83088380108321</v>
      </c>
      <c r="H87" s="472">
        <v>7.87424646298954</v>
      </c>
      <c r="I87" s="29">
        <v>7.88966876167827</v>
      </c>
      <c r="J87" s="29">
        <v>7.89062756419997</v>
      </c>
      <c r="K87" s="29">
        <v>7.93622926298613</v>
      </c>
      <c r="L87" s="533">
        <v>7.94758140691027</v>
      </c>
      <c r="M87" s="29">
        <v>7.96950017195919</v>
      </c>
      <c r="O87" s="96">
        <f t="shared" si="2"/>
        <v>7.5983306836248</v>
      </c>
      <c r="P87" s="97">
        <v>7.895524861878451</v>
      </c>
      <c r="Q87" s="97">
        <v>7.7564521452145305</v>
      </c>
      <c r="R87" s="97">
        <v>7.801660583941595</v>
      </c>
      <c r="S87" s="97">
        <v>7.987824773413918</v>
      </c>
      <c r="T87" s="97">
        <v>7.8940870786516655</v>
      </c>
      <c r="U87" s="471">
        <v>8.090368098159502</v>
      </c>
      <c r="V87" s="97">
        <v>7.964138613861371</v>
      </c>
      <c r="W87" s="470">
        <f t="shared" si="3"/>
        <v>7.898760806916465</v>
      </c>
      <c r="X87" s="97">
        <v>8.324463130659764</v>
      </c>
      <c r="Y87" s="470">
        <v>8.068222543352652</v>
      </c>
      <c r="Z87" s="97">
        <v>8.229999999999967</v>
      </c>
    </row>
    <row r="88" spans="1:26" ht="12.75">
      <c r="A88" s="3">
        <v>24</v>
      </c>
      <c r="B88" s="126">
        <v>7.87377049180328</v>
      </c>
      <c r="C88" s="126">
        <v>8.30278145695364</v>
      </c>
      <c r="D88" s="126">
        <v>8.34763157894737</v>
      </c>
      <c r="E88" s="126">
        <v>8.40142857142857</v>
      </c>
      <c r="F88" s="12">
        <v>8.45952646239554</v>
      </c>
      <c r="G88" s="462">
        <v>8.50268792710706</v>
      </c>
      <c r="H88" s="472">
        <v>8.596110056926</v>
      </c>
      <c r="I88" s="126">
        <v>8.74326283987915</v>
      </c>
      <c r="J88" s="126">
        <v>8.76386363636364</v>
      </c>
      <c r="K88" s="126">
        <v>8.79889294403893</v>
      </c>
      <c r="L88" s="534">
        <v>8.79187287173666</v>
      </c>
      <c r="M88" s="30">
        <v>8.83041095890411</v>
      </c>
      <c r="O88" s="98">
        <f t="shared" si="2"/>
        <v>7.87377049180328</v>
      </c>
      <c r="P88" s="97">
        <v>8.593555555555552</v>
      </c>
      <c r="Q88" s="97">
        <v>8.43558441558442</v>
      </c>
      <c r="R88" s="97">
        <v>8.587272727272717</v>
      </c>
      <c r="S88" s="97">
        <v>8.72230769230769</v>
      </c>
      <c r="T88" s="97">
        <v>8.696374999999994</v>
      </c>
      <c r="U88" s="471">
        <v>9.06215909090912</v>
      </c>
      <c r="V88" s="97">
        <v>9.31770370370368</v>
      </c>
      <c r="W88" s="470">
        <f t="shared" si="3"/>
        <v>8.922441860465169</v>
      </c>
      <c r="X88" s="97">
        <v>9.152972972972933</v>
      </c>
      <c r="Y88" s="470">
        <v>8.69406779661012</v>
      </c>
      <c r="Z88" s="97">
        <v>9.329705882353009</v>
      </c>
    </row>
    <row r="89" spans="1:26" ht="12.75">
      <c r="A89" s="7" t="s">
        <v>0</v>
      </c>
      <c r="B89" s="31">
        <v>7.989756011315417</v>
      </c>
      <c r="C89" s="31">
        <v>8.034855356883268</v>
      </c>
      <c r="D89" s="31">
        <v>8.034970083765458</v>
      </c>
      <c r="E89" s="31">
        <v>8.034439605775843</v>
      </c>
      <c r="F89" s="31">
        <v>8.054257610658034</v>
      </c>
      <c r="G89" s="31">
        <v>8.074682535521417</v>
      </c>
      <c r="H89" s="31">
        <v>8.1</v>
      </c>
      <c r="I89" s="31">
        <v>8.115129940953027</v>
      </c>
      <c r="J89" s="31">
        <v>8.123554186445814</v>
      </c>
      <c r="K89" s="31">
        <v>8.147821785173978</v>
      </c>
      <c r="L89" s="31">
        <f>IF(Y119&gt;0,SUMPRODUCT(L65:L88,L95:L118)/L119,0)</f>
        <v>8.159990565252382</v>
      </c>
      <c r="M89" s="31">
        <v>8.186225504045204</v>
      </c>
      <c r="O89" s="31">
        <f t="shared" si="2"/>
        <v>7.989756011315417</v>
      </c>
      <c r="P89" s="95">
        <v>8.066339175512217</v>
      </c>
      <c r="Q89" s="31">
        <v>8.035220704985711</v>
      </c>
      <c r="R89" s="31">
        <v>8.032701731460303</v>
      </c>
      <c r="S89" s="31">
        <v>8.141479488903837</v>
      </c>
      <c r="T89" s="31">
        <v>8.183681063122922</v>
      </c>
      <c r="U89" s="31">
        <v>8.263571644042225</v>
      </c>
      <c r="V89" s="31">
        <v>8.181630564151392</v>
      </c>
      <c r="W89" s="31">
        <f>IF(W119&gt;0,SUMPRODUCT(W65:W88,W95:W118)/W119,0)</f>
        <v>8.195484906872206</v>
      </c>
      <c r="X89" s="31">
        <v>8.363184941738865</v>
      </c>
      <c r="Y89" s="31">
        <v>8.294633411449624</v>
      </c>
      <c r="Z89" s="31">
        <v>8.512460317460315</v>
      </c>
    </row>
    <row r="90" spans="1:2" ht="12.75">
      <c r="A90" s="2"/>
      <c r="B90" s="142"/>
    </row>
    <row r="91" spans="1:18" ht="12.75">
      <c r="A91" s="2"/>
      <c r="B91" s="142"/>
      <c r="C91" s="142"/>
      <c r="D91" s="142"/>
      <c r="E91" s="142"/>
      <c r="O91" s="142"/>
      <c r="P91" s="142"/>
      <c r="Q91" s="142"/>
      <c r="R91" s="142"/>
    </row>
    <row r="92" ht="12.75">
      <c r="A92" s="2"/>
    </row>
    <row r="93" ht="12.75">
      <c r="A93" s="2"/>
    </row>
    <row r="94" spans="1:26" ht="12.75">
      <c r="A94" s="5" t="s">
        <v>128</v>
      </c>
      <c r="B94" s="117" t="str">
        <f>TITLES!$B$6</f>
        <v>WELFARE TRANSITION ENTERED EMPLOYMENT WAGE RATE</v>
      </c>
      <c r="C94" s="118"/>
      <c r="D94" s="118"/>
      <c r="E94" s="118"/>
      <c r="F94" s="118"/>
      <c r="G94" s="118"/>
      <c r="H94" s="118"/>
      <c r="I94" s="118"/>
      <c r="J94" s="118"/>
      <c r="K94" s="118"/>
      <c r="L94" s="118"/>
      <c r="M94" s="119"/>
      <c r="O94" s="112" t="str">
        <f>B94</f>
        <v>WELFARE TRANSITION ENTERED EMPLOYMENT WAGE RATE</v>
      </c>
      <c r="P94" s="113"/>
      <c r="Q94" s="113"/>
      <c r="R94" s="113"/>
      <c r="S94" s="113"/>
      <c r="T94" s="113"/>
      <c r="U94" s="113"/>
      <c r="V94" s="113"/>
      <c r="W94" s="113"/>
      <c r="X94" s="113"/>
      <c r="Y94" s="113"/>
      <c r="Z94" s="114"/>
    </row>
    <row r="95" spans="1:26" ht="12.75">
      <c r="A95" s="2">
        <v>1</v>
      </c>
      <c r="B95" s="156">
        <v>61</v>
      </c>
      <c r="C95" s="137">
        <v>136</v>
      </c>
      <c r="D95" s="137">
        <v>193</v>
      </c>
      <c r="E95" s="137">
        <v>267</v>
      </c>
      <c r="F95" s="156">
        <v>336</v>
      </c>
      <c r="G95" s="463">
        <v>401</v>
      </c>
      <c r="H95" s="137">
        <v>479</v>
      </c>
      <c r="I95" s="137">
        <v>559</v>
      </c>
      <c r="J95" s="156">
        <v>631</v>
      </c>
      <c r="K95" s="137">
        <v>704</v>
      </c>
      <c r="L95" s="463">
        <v>758</v>
      </c>
      <c r="M95" s="137">
        <v>833</v>
      </c>
      <c r="O95" s="106">
        <v>61</v>
      </c>
      <c r="P95" s="107">
        <v>75</v>
      </c>
      <c r="Q95" s="107">
        <v>57</v>
      </c>
      <c r="R95" s="107">
        <v>74</v>
      </c>
      <c r="S95" s="107">
        <f aca="true" t="shared" si="4" ref="S95:T118">IF(F$119&gt;0,F95-E95,"")</f>
        <v>69</v>
      </c>
      <c r="T95" s="465">
        <f t="shared" si="4"/>
        <v>65</v>
      </c>
      <c r="U95" s="107">
        <v>78</v>
      </c>
      <c r="V95" s="107">
        <v>80</v>
      </c>
      <c r="W95" s="107">
        <v>72</v>
      </c>
      <c r="X95" s="107">
        <v>73</v>
      </c>
      <c r="Y95" s="107">
        <v>54</v>
      </c>
      <c r="Z95" s="107">
        <v>75</v>
      </c>
    </row>
    <row r="96" spans="1:26" ht="12.75">
      <c r="A96" s="2">
        <v>2</v>
      </c>
      <c r="B96" s="156">
        <v>24</v>
      </c>
      <c r="C96" s="137">
        <v>47</v>
      </c>
      <c r="D96" s="137">
        <v>63</v>
      </c>
      <c r="E96" s="137">
        <v>91</v>
      </c>
      <c r="F96" s="156">
        <v>104</v>
      </c>
      <c r="G96" s="463">
        <v>118</v>
      </c>
      <c r="H96" s="137">
        <v>135</v>
      </c>
      <c r="I96" s="137">
        <v>175</v>
      </c>
      <c r="J96" s="156">
        <v>188</v>
      </c>
      <c r="K96" s="137">
        <v>199</v>
      </c>
      <c r="L96" s="463">
        <v>211</v>
      </c>
      <c r="M96" s="137">
        <v>235</v>
      </c>
      <c r="O96" s="108">
        <v>24</v>
      </c>
      <c r="P96" s="109">
        <v>23</v>
      </c>
      <c r="Q96" s="109">
        <v>16</v>
      </c>
      <c r="R96" s="109">
        <v>28</v>
      </c>
      <c r="S96" s="109">
        <f t="shared" si="4"/>
        <v>13</v>
      </c>
      <c r="T96" s="465">
        <f t="shared" si="4"/>
        <v>14</v>
      </c>
      <c r="U96" s="109">
        <v>17</v>
      </c>
      <c r="V96" s="109">
        <v>40</v>
      </c>
      <c r="W96" s="109">
        <v>13</v>
      </c>
      <c r="X96" s="109">
        <v>11</v>
      </c>
      <c r="Y96" s="109">
        <v>12</v>
      </c>
      <c r="Z96" s="109">
        <v>24</v>
      </c>
    </row>
    <row r="97" spans="1:26" ht="12.75">
      <c r="A97" s="2">
        <v>3</v>
      </c>
      <c r="B97" s="156">
        <v>32</v>
      </c>
      <c r="C97" s="137">
        <v>56</v>
      </c>
      <c r="D97" s="137">
        <v>70</v>
      </c>
      <c r="E97" s="137">
        <v>92</v>
      </c>
      <c r="F97" s="156">
        <v>107</v>
      </c>
      <c r="G97" s="463">
        <v>118</v>
      </c>
      <c r="H97" s="137">
        <v>163</v>
      </c>
      <c r="I97" s="137">
        <v>199</v>
      </c>
      <c r="J97" s="156">
        <v>237</v>
      </c>
      <c r="K97" s="137">
        <v>254</v>
      </c>
      <c r="L97" s="463">
        <v>268</v>
      </c>
      <c r="M97" s="137">
        <v>293</v>
      </c>
      <c r="O97" s="108">
        <v>32</v>
      </c>
      <c r="P97" s="109">
        <v>24</v>
      </c>
      <c r="Q97" s="109">
        <v>14</v>
      </c>
      <c r="R97" s="109">
        <v>22</v>
      </c>
      <c r="S97" s="109">
        <f t="shared" si="4"/>
        <v>15</v>
      </c>
      <c r="T97" s="465">
        <f t="shared" si="4"/>
        <v>11</v>
      </c>
      <c r="U97" s="109">
        <v>45</v>
      </c>
      <c r="V97" s="109">
        <v>36</v>
      </c>
      <c r="W97" s="109">
        <v>38</v>
      </c>
      <c r="X97" s="109">
        <v>17</v>
      </c>
      <c r="Y97" s="109">
        <v>14</v>
      </c>
      <c r="Z97" s="109">
        <v>25</v>
      </c>
    </row>
    <row r="98" spans="1:26" ht="12.75">
      <c r="A98" s="2">
        <v>4</v>
      </c>
      <c r="B98" s="156">
        <v>39</v>
      </c>
      <c r="C98" s="137">
        <v>98</v>
      </c>
      <c r="D98" s="137">
        <v>157</v>
      </c>
      <c r="E98" s="137">
        <v>198</v>
      </c>
      <c r="F98" s="156">
        <v>258</v>
      </c>
      <c r="G98" s="463">
        <v>291</v>
      </c>
      <c r="H98" s="137">
        <v>333</v>
      </c>
      <c r="I98" s="137">
        <v>371</v>
      </c>
      <c r="J98" s="156">
        <v>415</v>
      </c>
      <c r="K98" s="137">
        <v>465</v>
      </c>
      <c r="L98" s="463">
        <v>524</v>
      </c>
      <c r="M98" s="137">
        <v>569</v>
      </c>
      <c r="O98" s="108">
        <v>39</v>
      </c>
      <c r="P98" s="109">
        <v>59</v>
      </c>
      <c r="Q98" s="109">
        <v>59</v>
      </c>
      <c r="R98" s="109">
        <v>41</v>
      </c>
      <c r="S98" s="109">
        <f t="shared" si="4"/>
        <v>60</v>
      </c>
      <c r="T98" s="466">
        <f t="shared" si="4"/>
        <v>33</v>
      </c>
      <c r="U98" s="109">
        <v>42</v>
      </c>
      <c r="V98" s="109">
        <v>38</v>
      </c>
      <c r="W98" s="109">
        <v>44</v>
      </c>
      <c r="X98" s="109">
        <v>50</v>
      </c>
      <c r="Y98" s="109">
        <v>59</v>
      </c>
      <c r="Z98" s="109">
        <v>45</v>
      </c>
    </row>
    <row r="99" spans="1:26" ht="12.75">
      <c r="A99" s="2">
        <v>5</v>
      </c>
      <c r="B99" s="156">
        <v>89</v>
      </c>
      <c r="C99" s="137">
        <v>214</v>
      </c>
      <c r="D99" s="137">
        <v>300</v>
      </c>
      <c r="E99" s="137">
        <v>394</v>
      </c>
      <c r="F99" s="156">
        <v>469</v>
      </c>
      <c r="G99" s="463">
        <v>553</v>
      </c>
      <c r="H99" s="137">
        <v>663</v>
      </c>
      <c r="I99" s="137">
        <v>800</v>
      </c>
      <c r="J99" s="156">
        <v>889</v>
      </c>
      <c r="K99" s="137">
        <v>988</v>
      </c>
      <c r="L99" s="463">
        <v>1081</v>
      </c>
      <c r="M99" s="137">
        <v>1179</v>
      </c>
      <c r="O99" s="108">
        <v>89</v>
      </c>
      <c r="P99" s="109">
        <v>125</v>
      </c>
      <c r="Q99" s="109">
        <v>86</v>
      </c>
      <c r="R99" s="109">
        <v>94</v>
      </c>
      <c r="S99" s="109">
        <f t="shared" si="4"/>
        <v>75</v>
      </c>
      <c r="T99" s="465">
        <f t="shared" si="4"/>
        <v>84</v>
      </c>
      <c r="U99" s="109">
        <v>110</v>
      </c>
      <c r="V99" s="109">
        <v>137</v>
      </c>
      <c r="W99" s="109">
        <v>89</v>
      </c>
      <c r="X99" s="109">
        <v>99</v>
      </c>
      <c r="Y99" s="109">
        <v>93</v>
      </c>
      <c r="Z99" s="109">
        <v>98</v>
      </c>
    </row>
    <row r="100" spans="1:26" ht="12.75">
      <c r="A100" s="2">
        <v>6</v>
      </c>
      <c r="B100" s="156">
        <v>40</v>
      </c>
      <c r="C100" s="137">
        <v>87</v>
      </c>
      <c r="D100" s="137">
        <v>121</v>
      </c>
      <c r="E100" s="137">
        <v>156</v>
      </c>
      <c r="F100" s="156">
        <v>184</v>
      </c>
      <c r="G100" s="463">
        <v>216</v>
      </c>
      <c r="H100" s="137">
        <v>240</v>
      </c>
      <c r="I100" s="137">
        <v>293</v>
      </c>
      <c r="J100" s="156">
        <v>324</v>
      </c>
      <c r="K100" s="137">
        <v>356</v>
      </c>
      <c r="L100" s="463">
        <v>385</v>
      </c>
      <c r="M100" s="137">
        <v>419</v>
      </c>
      <c r="O100" s="108">
        <v>40</v>
      </c>
      <c r="P100" s="109">
        <v>47</v>
      </c>
      <c r="Q100" s="109">
        <v>34</v>
      </c>
      <c r="R100" s="109">
        <v>35</v>
      </c>
      <c r="S100" s="109">
        <f t="shared" si="4"/>
        <v>28</v>
      </c>
      <c r="T100" s="465">
        <f t="shared" si="4"/>
        <v>32</v>
      </c>
      <c r="U100" s="109">
        <v>24</v>
      </c>
      <c r="V100" s="109">
        <v>53</v>
      </c>
      <c r="W100" s="109">
        <v>31</v>
      </c>
      <c r="X100" s="109">
        <v>32</v>
      </c>
      <c r="Y100" s="109">
        <v>29</v>
      </c>
      <c r="Z100" s="109">
        <v>34</v>
      </c>
    </row>
    <row r="101" spans="1:26" ht="12.75">
      <c r="A101" s="2">
        <v>7</v>
      </c>
      <c r="B101" s="156">
        <v>30</v>
      </c>
      <c r="C101" s="137">
        <v>71</v>
      </c>
      <c r="D101" s="137">
        <v>92</v>
      </c>
      <c r="E101" s="137">
        <v>129</v>
      </c>
      <c r="F101" s="156">
        <v>152</v>
      </c>
      <c r="G101" s="463">
        <v>179</v>
      </c>
      <c r="H101" s="137">
        <v>211</v>
      </c>
      <c r="I101" s="137">
        <v>237</v>
      </c>
      <c r="J101" s="156">
        <v>264</v>
      </c>
      <c r="K101" s="137">
        <v>295</v>
      </c>
      <c r="L101" s="463">
        <v>318</v>
      </c>
      <c r="M101" s="137">
        <v>337</v>
      </c>
      <c r="O101" s="108">
        <v>30</v>
      </c>
      <c r="P101" s="109">
        <v>41</v>
      </c>
      <c r="Q101" s="109">
        <v>21</v>
      </c>
      <c r="R101" s="109">
        <v>37</v>
      </c>
      <c r="S101" s="109">
        <f t="shared" si="4"/>
        <v>23</v>
      </c>
      <c r="T101" s="465">
        <f t="shared" si="4"/>
        <v>27</v>
      </c>
      <c r="U101" s="109">
        <v>32</v>
      </c>
      <c r="V101" s="109">
        <v>26</v>
      </c>
      <c r="W101" s="109">
        <v>27</v>
      </c>
      <c r="X101" s="109">
        <v>31</v>
      </c>
      <c r="Y101" s="109">
        <v>23</v>
      </c>
      <c r="Z101" s="109">
        <v>19</v>
      </c>
    </row>
    <row r="102" spans="1:26" ht="12.75">
      <c r="A102" s="2">
        <v>8</v>
      </c>
      <c r="B102" s="156">
        <v>202</v>
      </c>
      <c r="C102" s="137">
        <v>498</v>
      </c>
      <c r="D102" s="137">
        <v>771</v>
      </c>
      <c r="E102" s="137">
        <v>1037</v>
      </c>
      <c r="F102" s="156">
        <v>1250</v>
      </c>
      <c r="G102" s="463">
        <v>1462</v>
      </c>
      <c r="H102" s="137">
        <v>1703</v>
      </c>
      <c r="I102" s="137">
        <v>2016</v>
      </c>
      <c r="J102" s="156">
        <v>2247</v>
      </c>
      <c r="K102" s="137">
        <v>2505</v>
      </c>
      <c r="L102" s="463">
        <v>2732</v>
      </c>
      <c r="M102" s="137">
        <v>2971</v>
      </c>
      <c r="O102" s="108">
        <v>202</v>
      </c>
      <c r="P102" s="109">
        <v>296</v>
      </c>
      <c r="Q102" s="109">
        <v>273</v>
      </c>
      <c r="R102" s="109">
        <v>266</v>
      </c>
      <c r="S102" s="109">
        <f t="shared" si="4"/>
        <v>213</v>
      </c>
      <c r="T102" s="465">
        <f t="shared" si="4"/>
        <v>212</v>
      </c>
      <c r="U102" s="109">
        <v>241</v>
      </c>
      <c r="V102" s="109">
        <v>313</v>
      </c>
      <c r="W102" s="109">
        <v>231</v>
      </c>
      <c r="X102" s="109">
        <v>258</v>
      </c>
      <c r="Y102" s="109">
        <v>227</v>
      </c>
      <c r="Z102" s="109">
        <v>239</v>
      </c>
    </row>
    <row r="103" spans="1:26" ht="12.75">
      <c r="A103" s="2">
        <v>9</v>
      </c>
      <c r="B103" s="156">
        <v>70</v>
      </c>
      <c r="C103" s="137">
        <v>192</v>
      </c>
      <c r="D103" s="137">
        <v>278</v>
      </c>
      <c r="E103" s="137">
        <v>389</v>
      </c>
      <c r="F103" s="156">
        <v>452</v>
      </c>
      <c r="G103" s="463">
        <v>507</v>
      </c>
      <c r="H103" s="137">
        <v>583</v>
      </c>
      <c r="I103" s="137">
        <v>695</v>
      </c>
      <c r="J103" s="156">
        <v>771</v>
      </c>
      <c r="K103" s="137">
        <v>883</v>
      </c>
      <c r="L103" s="463">
        <v>970</v>
      </c>
      <c r="M103" s="137">
        <v>1065</v>
      </c>
      <c r="O103" s="108">
        <v>70</v>
      </c>
      <c r="P103" s="109">
        <v>122</v>
      </c>
      <c r="Q103" s="109">
        <v>86</v>
      </c>
      <c r="R103" s="109">
        <v>111</v>
      </c>
      <c r="S103" s="109">
        <f t="shared" si="4"/>
        <v>63</v>
      </c>
      <c r="T103" s="465">
        <f t="shared" si="4"/>
        <v>55</v>
      </c>
      <c r="U103" s="109">
        <v>76</v>
      </c>
      <c r="V103" s="109">
        <v>112</v>
      </c>
      <c r="W103" s="109">
        <v>76</v>
      </c>
      <c r="X103" s="109">
        <v>112</v>
      </c>
      <c r="Y103" s="109">
        <v>87</v>
      </c>
      <c r="Z103" s="109">
        <v>95</v>
      </c>
    </row>
    <row r="104" spans="1:26" ht="12.75">
      <c r="A104" s="2">
        <v>10</v>
      </c>
      <c r="B104" s="156">
        <v>22</v>
      </c>
      <c r="C104" s="137">
        <v>60</v>
      </c>
      <c r="D104" s="137">
        <v>100</v>
      </c>
      <c r="E104" s="137">
        <v>131</v>
      </c>
      <c r="F104" s="156">
        <v>154</v>
      </c>
      <c r="G104" s="463">
        <v>184</v>
      </c>
      <c r="H104" s="137">
        <v>228</v>
      </c>
      <c r="I104" s="137">
        <v>257</v>
      </c>
      <c r="J104" s="156">
        <v>306</v>
      </c>
      <c r="K104" s="137">
        <v>355</v>
      </c>
      <c r="L104" s="463">
        <v>388</v>
      </c>
      <c r="M104" s="137">
        <v>420</v>
      </c>
      <c r="O104" s="108">
        <v>22</v>
      </c>
      <c r="P104" s="109">
        <v>38</v>
      </c>
      <c r="Q104" s="109">
        <v>40</v>
      </c>
      <c r="R104" s="109">
        <v>31</v>
      </c>
      <c r="S104" s="109">
        <f t="shared" si="4"/>
        <v>23</v>
      </c>
      <c r="T104" s="465">
        <f t="shared" si="4"/>
        <v>30</v>
      </c>
      <c r="U104" s="109">
        <v>44</v>
      </c>
      <c r="V104" s="109">
        <v>29</v>
      </c>
      <c r="W104" s="109">
        <v>49</v>
      </c>
      <c r="X104" s="109">
        <v>49</v>
      </c>
      <c r="Y104" s="109">
        <v>33</v>
      </c>
      <c r="Z104" s="109">
        <v>32</v>
      </c>
    </row>
    <row r="105" spans="1:26" ht="12.75">
      <c r="A105" s="2">
        <v>11</v>
      </c>
      <c r="B105" s="156">
        <v>76</v>
      </c>
      <c r="C105" s="137">
        <v>180</v>
      </c>
      <c r="D105" s="137">
        <v>269</v>
      </c>
      <c r="E105" s="137">
        <v>386</v>
      </c>
      <c r="F105" s="156">
        <v>500</v>
      </c>
      <c r="G105" s="463">
        <v>603</v>
      </c>
      <c r="H105" s="137">
        <v>735</v>
      </c>
      <c r="I105" s="137">
        <v>881</v>
      </c>
      <c r="J105" s="156">
        <v>980</v>
      </c>
      <c r="K105" s="137">
        <v>1094</v>
      </c>
      <c r="L105" s="463">
        <v>1203</v>
      </c>
      <c r="M105" s="137">
        <v>1294</v>
      </c>
      <c r="O105" s="108">
        <v>76</v>
      </c>
      <c r="P105" s="109">
        <v>104</v>
      </c>
      <c r="Q105" s="109">
        <v>89</v>
      </c>
      <c r="R105" s="109">
        <v>117</v>
      </c>
      <c r="S105" s="109">
        <f t="shared" si="4"/>
        <v>114</v>
      </c>
      <c r="T105" s="465">
        <f t="shared" si="4"/>
        <v>103</v>
      </c>
      <c r="U105" s="109">
        <v>132</v>
      </c>
      <c r="V105" s="109">
        <v>146</v>
      </c>
      <c r="W105" s="109">
        <v>99</v>
      </c>
      <c r="X105" s="109">
        <v>114</v>
      </c>
      <c r="Y105" s="109">
        <v>109</v>
      </c>
      <c r="Z105" s="109">
        <v>91</v>
      </c>
    </row>
    <row r="106" spans="1:26" ht="12.75">
      <c r="A106" s="2">
        <v>12</v>
      </c>
      <c r="B106" s="156">
        <v>282</v>
      </c>
      <c r="C106" s="137">
        <v>659</v>
      </c>
      <c r="D106" s="137">
        <v>1004</v>
      </c>
      <c r="E106" s="137">
        <v>1304</v>
      </c>
      <c r="F106" s="156">
        <v>1575</v>
      </c>
      <c r="G106" s="463">
        <v>1797</v>
      </c>
      <c r="H106" s="137">
        <v>2070</v>
      </c>
      <c r="I106" s="137">
        <v>2394</v>
      </c>
      <c r="J106" s="156">
        <v>2655</v>
      </c>
      <c r="K106" s="137">
        <v>2963</v>
      </c>
      <c r="L106" s="463">
        <v>3250</v>
      </c>
      <c r="M106" s="137">
        <v>3500</v>
      </c>
      <c r="O106" s="108">
        <v>282</v>
      </c>
      <c r="P106" s="109">
        <v>377</v>
      </c>
      <c r="Q106" s="109">
        <v>345</v>
      </c>
      <c r="R106" s="109">
        <v>300</v>
      </c>
      <c r="S106" s="109">
        <f t="shared" si="4"/>
        <v>271</v>
      </c>
      <c r="T106" s="466">
        <f t="shared" si="4"/>
        <v>222</v>
      </c>
      <c r="U106" s="109">
        <v>273</v>
      </c>
      <c r="V106" s="109">
        <v>324</v>
      </c>
      <c r="W106" s="109">
        <v>261</v>
      </c>
      <c r="X106" s="109">
        <v>308</v>
      </c>
      <c r="Y106" s="109">
        <v>287</v>
      </c>
      <c r="Z106" s="109">
        <v>250</v>
      </c>
    </row>
    <row r="107" spans="1:26" ht="12.75">
      <c r="A107" s="2">
        <v>13</v>
      </c>
      <c r="B107" s="156">
        <v>73</v>
      </c>
      <c r="C107" s="137">
        <v>172</v>
      </c>
      <c r="D107" s="137">
        <v>248</v>
      </c>
      <c r="E107" s="137">
        <v>332</v>
      </c>
      <c r="F107" s="156">
        <v>407</v>
      </c>
      <c r="G107" s="463">
        <v>466</v>
      </c>
      <c r="H107" s="137">
        <v>535</v>
      </c>
      <c r="I107" s="137">
        <v>671</v>
      </c>
      <c r="J107" s="156">
        <v>721</v>
      </c>
      <c r="K107" s="137">
        <v>770</v>
      </c>
      <c r="L107" s="463">
        <v>800</v>
      </c>
      <c r="M107" s="137">
        <v>845</v>
      </c>
      <c r="O107" s="108">
        <v>73</v>
      </c>
      <c r="P107" s="109">
        <v>99</v>
      </c>
      <c r="Q107" s="109">
        <v>76</v>
      </c>
      <c r="R107" s="109">
        <v>84</v>
      </c>
      <c r="S107" s="109">
        <f t="shared" si="4"/>
        <v>75</v>
      </c>
      <c r="T107" s="465">
        <f t="shared" si="4"/>
        <v>59</v>
      </c>
      <c r="U107" s="109">
        <v>69</v>
      </c>
      <c r="V107" s="109">
        <v>136</v>
      </c>
      <c r="W107" s="109">
        <v>50</v>
      </c>
      <c r="X107" s="109">
        <v>49</v>
      </c>
      <c r="Y107" s="109">
        <v>30</v>
      </c>
      <c r="Z107" s="109">
        <v>45</v>
      </c>
    </row>
    <row r="108" spans="1:26" ht="12.75">
      <c r="A108" s="2">
        <v>14</v>
      </c>
      <c r="B108" s="156">
        <v>189</v>
      </c>
      <c r="C108" s="137">
        <v>459</v>
      </c>
      <c r="D108" s="137">
        <v>681</v>
      </c>
      <c r="E108" s="137">
        <v>877</v>
      </c>
      <c r="F108" s="156">
        <v>1049</v>
      </c>
      <c r="G108" s="463">
        <v>1242</v>
      </c>
      <c r="H108" s="137">
        <v>1461</v>
      </c>
      <c r="I108" s="137">
        <v>1766</v>
      </c>
      <c r="J108" s="156">
        <v>1983</v>
      </c>
      <c r="K108" s="137">
        <v>2214</v>
      </c>
      <c r="L108" s="463">
        <v>2403</v>
      </c>
      <c r="M108" s="137">
        <v>2588</v>
      </c>
      <c r="O108" s="108">
        <v>189</v>
      </c>
      <c r="P108" s="109">
        <v>270</v>
      </c>
      <c r="Q108" s="109">
        <v>222</v>
      </c>
      <c r="R108" s="109">
        <v>196</v>
      </c>
      <c r="S108" s="109">
        <f t="shared" si="4"/>
        <v>172</v>
      </c>
      <c r="T108" s="465">
        <f t="shared" si="4"/>
        <v>193</v>
      </c>
      <c r="U108" s="109">
        <v>219</v>
      </c>
      <c r="V108" s="109">
        <v>305</v>
      </c>
      <c r="W108" s="109">
        <v>217</v>
      </c>
      <c r="X108" s="109">
        <v>231</v>
      </c>
      <c r="Y108" s="109">
        <v>189</v>
      </c>
      <c r="Z108" s="109">
        <v>185</v>
      </c>
    </row>
    <row r="109" spans="1:26" ht="12.75">
      <c r="A109" s="2">
        <v>15</v>
      </c>
      <c r="B109" s="156">
        <v>269</v>
      </c>
      <c r="C109" s="137">
        <v>715</v>
      </c>
      <c r="D109" s="137">
        <v>1007</v>
      </c>
      <c r="E109" s="137">
        <v>1340</v>
      </c>
      <c r="F109" s="156">
        <v>1690</v>
      </c>
      <c r="G109" s="463">
        <v>1994</v>
      </c>
      <c r="H109" s="137">
        <v>2290</v>
      </c>
      <c r="I109" s="137">
        <v>2649</v>
      </c>
      <c r="J109" s="156">
        <v>2958</v>
      </c>
      <c r="K109" s="137">
        <v>3283</v>
      </c>
      <c r="L109" s="463">
        <v>3579</v>
      </c>
      <c r="M109" s="137">
        <v>3862</v>
      </c>
      <c r="O109" s="108">
        <v>269</v>
      </c>
      <c r="P109" s="109">
        <v>446</v>
      </c>
      <c r="Q109" s="109">
        <v>292</v>
      </c>
      <c r="R109" s="109">
        <v>333</v>
      </c>
      <c r="S109" s="109">
        <f t="shared" si="4"/>
        <v>350</v>
      </c>
      <c r="T109" s="465">
        <f t="shared" si="4"/>
        <v>304</v>
      </c>
      <c r="U109" s="109">
        <v>296</v>
      </c>
      <c r="V109" s="109">
        <v>359</v>
      </c>
      <c r="W109" s="109">
        <v>309</v>
      </c>
      <c r="X109" s="109">
        <v>325</v>
      </c>
      <c r="Y109" s="109">
        <v>296</v>
      </c>
      <c r="Z109" s="109">
        <v>283</v>
      </c>
    </row>
    <row r="110" spans="1:26" ht="12.75">
      <c r="A110" s="2">
        <v>16</v>
      </c>
      <c r="B110" s="156">
        <v>91</v>
      </c>
      <c r="C110" s="137">
        <v>209</v>
      </c>
      <c r="D110" s="137">
        <v>316</v>
      </c>
      <c r="E110" s="137">
        <v>448</v>
      </c>
      <c r="F110" s="156">
        <v>521</v>
      </c>
      <c r="G110" s="463">
        <v>582</v>
      </c>
      <c r="H110" s="137">
        <v>667</v>
      </c>
      <c r="I110" s="137">
        <v>754</v>
      </c>
      <c r="J110" s="156">
        <v>827</v>
      </c>
      <c r="K110" s="137">
        <v>909</v>
      </c>
      <c r="L110" s="463">
        <v>980</v>
      </c>
      <c r="M110" s="137">
        <v>1054</v>
      </c>
      <c r="O110" s="108">
        <v>91</v>
      </c>
      <c r="P110" s="109">
        <v>118</v>
      </c>
      <c r="Q110" s="109">
        <v>107</v>
      </c>
      <c r="R110" s="109">
        <v>132</v>
      </c>
      <c r="S110" s="109">
        <f t="shared" si="4"/>
        <v>73</v>
      </c>
      <c r="T110" s="466">
        <f t="shared" si="4"/>
        <v>61</v>
      </c>
      <c r="U110" s="109">
        <v>85</v>
      </c>
      <c r="V110" s="109">
        <v>87</v>
      </c>
      <c r="W110" s="109">
        <v>73</v>
      </c>
      <c r="X110" s="109">
        <v>82</v>
      </c>
      <c r="Y110" s="109">
        <v>71</v>
      </c>
      <c r="Z110" s="109">
        <v>74</v>
      </c>
    </row>
    <row r="111" spans="1:26" ht="12.75">
      <c r="A111" s="2">
        <v>17</v>
      </c>
      <c r="B111" s="156">
        <v>74</v>
      </c>
      <c r="C111" s="137">
        <v>157</v>
      </c>
      <c r="D111" s="137">
        <v>244</v>
      </c>
      <c r="E111" s="137">
        <v>323</v>
      </c>
      <c r="F111" s="156">
        <v>384</v>
      </c>
      <c r="G111" s="463">
        <v>476</v>
      </c>
      <c r="H111" s="137">
        <v>538</v>
      </c>
      <c r="I111" s="137">
        <v>629</v>
      </c>
      <c r="J111" s="156">
        <v>713</v>
      </c>
      <c r="K111" s="137">
        <v>764</v>
      </c>
      <c r="L111" s="463">
        <v>836</v>
      </c>
      <c r="M111" s="137">
        <v>898</v>
      </c>
      <c r="O111" s="108">
        <v>74</v>
      </c>
      <c r="P111" s="109">
        <v>83</v>
      </c>
      <c r="Q111" s="109">
        <v>87</v>
      </c>
      <c r="R111" s="109">
        <v>79</v>
      </c>
      <c r="S111" s="109">
        <f t="shared" si="4"/>
        <v>61</v>
      </c>
      <c r="T111" s="465">
        <f t="shared" si="4"/>
        <v>92</v>
      </c>
      <c r="U111" s="109">
        <v>62</v>
      </c>
      <c r="V111" s="109">
        <v>91</v>
      </c>
      <c r="W111" s="109">
        <v>84</v>
      </c>
      <c r="X111" s="109">
        <v>51</v>
      </c>
      <c r="Y111" s="109">
        <v>72</v>
      </c>
      <c r="Z111" s="109">
        <v>62</v>
      </c>
    </row>
    <row r="112" spans="1:26" ht="12.75">
      <c r="A112" s="2">
        <v>18</v>
      </c>
      <c r="B112" s="156">
        <v>46</v>
      </c>
      <c r="C112" s="137">
        <v>95</v>
      </c>
      <c r="D112" s="137">
        <v>147</v>
      </c>
      <c r="E112" s="137">
        <v>201</v>
      </c>
      <c r="F112" s="156">
        <v>256</v>
      </c>
      <c r="G112" s="463">
        <v>295</v>
      </c>
      <c r="H112" s="137">
        <v>332</v>
      </c>
      <c r="I112" s="137">
        <v>370</v>
      </c>
      <c r="J112" s="156">
        <v>403</v>
      </c>
      <c r="K112" s="137">
        <v>439</v>
      </c>
      <c r="L112" s="463">
        <v>464</v>
      </c>
      <c r="M112" s="137">
        <v>493</v>
      </c>
      <c r="O112" s="108">
        <v>46</v>
      </c>
      <c r="P112" s="109">
        <v>49</v>
      </c>
      <c r="Q112" s="109">
        <v>52</v>
      </c>
      <c r="R112" s="109">
        <v>54</v>
      </c>
      <c r="S112" s="109">
        <f t="shared" si="4"/>
        <v>55</v>
      </c>
      <c r="T112" s="465">
        <f t="shared" si="4"/>
        <v>39</v>
      </c>
      <c r="U112" s="109">
        <v>37</v>
      </c>
      <c r="V112" s="109">
        <v>38</v>
      </c>
      <c r="W112" s="109">
        <v>33</v>
      </c>
      <c r="X112" s="109">
        <v>36</v>
      </c>
      <c r="Y112" s="109">
        <v>25</v>
      </c>
      <c r="Z112" s="109">
        <v>29</v>
      </c>
    </row>
    <row r="113" spans="1:26" ht="12.75">
      <c r="A113" s="2">
        <v>19</v>
      </c>
      <c r="B113" s="156">
        <v>29</v>
      </c>
      <c r="C113" s="137">
        <v>66</v>
      </c>
      <c r="D113" s="137">
        <v>104</v>
      </c>
      <c r="E113" s="137">
        <v>135</v>
      </c>
      <c r="F113" s="156">
        <v>173</v>
      </c>
      <c r="G113" s="463">
        <v>200</v>
      </c>
      <c r="H113" s="137">
        <v>235</v>
      </c>
      <c r="I113" s="137">
        <v>262</v>
      </c>
      <c r="J113" s="156">
        <v>300</v>
      </c>
      <c r="K113" s="137">
        <v>317</v>
      </c>
      <c r="L113" s="463">
        <v>345</v>
      </c>
      <c r="M113" s="137">
        <v>362</v>
      </c>
      <c r="O113" s="108">
        <v>29</v>
      </c>
      <c r="P113" s="109">
        <v>37</v>
      </c>
      <c r="Q113" s="109">
        <v>38</v>
      </c>
      <c r="R113" s="109">
        <v>31</v>
      </c>
      <c r="S113" s="109">
        <f t="shared" si="4"/>
        <v>38</v>
      </c>
      <c r="T113" s="465">
        <f t="shared" si="4"/>
        <v>27</v>
      </c>
      <c r="U113" s="109">
        <v>35</v>
      </c>
      <c r="V113" s="109">
        <v>27</v>
      </c>
      <c r="W113" s="109">
        <v>38</v>
      </c>
      <c r="X113" s="109">
        <v>17</v>
      </c>
      <c r="Y113" s="109">
        <v>28</v>
      </c>
      <c r="Z113" s="109">
        <v>17</v>
      </c>
    </row>
    <row r="114" spans="1:26" ht="12.75">
      <c r="A114" s="2">
        <v>20</v>
      </c>
      <c r="B114" s="156">
        <v>63</v>
      </c>
      <c r="C114" s="137">
        <v>174</v>
      </c>
      <c r="D114" s="137">
        <v>256</v>
      </c>
      <c r="E114" s="137">
        <v>368</v>
      </c>
      <c r="F114" s="156">
        <v>459</v>
      </c>
      <c r="G114" s="463">
        <v>558</v>
      </c>
      <c r="H114" s="137">
        <v>630</v>
      </c>
      <c r="I114" s="137">
        <v>731</v>
      </c>
      <c r="J114" s="156">
        <v>820</v>
      </c>
      <c r="K114" s="137">
        <v>927</v>
      </c>
      <c r="L114" s="463">
        <v>1007</v>
      </c>
      <c r="M114" s="137">
        <v>1073</v>
      </c>
      <c r="O114" s="108">
        <v>63</v>
      </c>
      <c r="P114" s="109">
        <v>111</v>
      </c>
      <c r="Q114" s="109">
        <v>82</v>
      </c>
      <c r="R114" s="109">
        <v>112</v>
      </c>
      <c r="S114" s="109">
        <f t="shared" si="4"/>
        <v>91</v>
      </c>
      <c r="T114" s="465">
        <f t="shared" si="4"/>
        <v>99</v>
      </c>
      <c r="U114" s="109">
        <v>72</v>
      </c>
      <c r="V114" s="109">
        <v>101</v>
      </c>
      <c r="W114" s="109">
        <v>89</v>
      </c>
      <c r="X114" s="109">
        <v>107</v>
      </c>
      <c r="Y114" s="109">
        <v>80</v>
      </c>
      <c r="Z114" s="109">
        <v>66</v>
      </c>
    </row>
    <row r="115" spans="1:26" ht="12.75">
      <c r="A115" s="2">
        <v>21</v>
      </c>
      <c r="B115" s="156">
        <v>120</v>
      </c>
      <c r="C115" s="137">
        <v>323</v>
      </c>
      <c r="D115" s="137">
        <v>451</v>
      </c>
      <c r="E115" s="137">
        <v>549</v>
      </c>
      <c r="F115" s="156">
        <v>699</v>
      </c>
      <c r="G115" s="463">
        <v>855</v>
      </c>
      <c r="H115" s="137">
        <v>983</v>
      </c>
      <c r="I115" s="137">
        <v>1217</v>
      </c>
      <c r="J115" s="156">
        <v>1332</v>
      </c>
      <c r="K115" s="137">
        <v>1447</v>
      </c>
      <c r="L115" s="463">
        <v>1561</v>
      </c>
      <c r="M115" s="137">
        <v>1657</v>
      </c>
      <c r="O115" s="108">
        <v>120</v>
      </c>
      <c r="P115" s="109">
        <v>203</v>
      </c>
      <c r="Q115" s="109">
        <v>128</v>
      </c>
      <c r="R115" s="109">
        <v>98</v>
      </c>
      <c r="S115" s="109">
        <f t="shared" si="4"/>
        <v>150</v>
      </c>
      <c r="T115" s="465">
        <f t="shared" si="4"/>
        <v>156</v>
      </c>
      <c r="U115" s="109">
        <v>128</v>
      </c>
      <c r="V115" s="109">
        <v>234</v>
      </c>
      <c r="W115" s="109">
        <v>115</v>
      </c>
      <c r="X115" s="109">
        <v>115</v>
      </c>
      <c r="Y115" s="109">
        <v>114</v>
      </c>
      <c r="Z115" s="109">
        <v>96</v>
      </c>
    </row>
    <row r="116" spans="1:26" ht="12.75">
      <c r="A116" s="2">
        <v>22</v>
      </c>
      <c r="B116" s="156">
        <v>217</v>
      </c>
      <c r="C116" s="137">
        <v>526</v>
      </c>
      <c r="D116" s="137">
        <v>788</v>
      </c>
      <c r="E116" s="137">
        <v>960</v>
      </c>
      <c r="F116" s="156">
        <v>1175</v>
      </c>
      <c r="G116" s="463">
        <v>1475</v>
      </c>
      <c r="H116" s="137">
        <v>1770</v>
      </c>
      <c r="I116" s="137">
        <v>2114</v>
      </c>
      <c r="J116" s="156">
        <v>2410</v>
      </c>
      <c r="K116" s="137">
        <v>2743</v>
      </c>
      <c r="L116" s="463">
        <v>3047</v>
      </c>
      <c r="M116" s="137">
        <v>3316</v>
      </c>
      <c r="O116" s="108">
        <v>217</v>
      </c>
      <c r="P116" s="109">
        <v>309</v>
      </c>
      <c r="Q116" s="109">
        <v>262</v>
      </c>
      <c r="R116" s="109">
        <v>172</v>
      </c>
      <c r="S116" s="109">
        <f t="shared" si="4"/>
        <v>215</v>
      </c>
      <c r="T116" s="465">
        <f t="shared" si="4"/>
        <v>300</v>
      </c>
      <c r="U116" s="109">
        <v>295</v>
      </c>
      <c r="V116" s="109">
        <v>344</v>
      </c>
      <c r="W116" s="109">
        <v>296</v>
      </c>
      <c r="X116" s="109">
        <v>333</v>
      </c>
      <c r="Y116" s="109">
        <v>304</v>
      </c>
      <c r="Z116" s="109">
        <v>269</v>
      </c>
    </row>
    <row r="117" spans="1:26" ht="12.75">
      <c r="A117" s="2">
        <v>23</v>
      </c>
      <c r="B117" s="156">
        <v>629</v>
      </c>
      <c r="C117" s="137">
        <v>1534</v>
      </c>
      <c r="D117" s="137">
        <v>2140</v>
      </c>
      <c r="E117" s="137">
        <v>2688</v>
      </c>
      <c r="F117" s="156">
        <v>3350</v>
      </c>
      <c r="G117" s="463">
        <v>4062</v>
      </c>
      <c r="H117" s="137">
        <v>4877</v>
      </c>
      <c r="I117" s="137">
        <v>5887</v>
      </c>
      <c r="J117" s="156">
        <v>6581</v>
      </c>
      <c r="K117" s="137">
        <v>7354</v>
      </c>
      <c r="L117" s="463">
        <v>8046</v>
      </c>
      <c r="M117" s="137">
        <v>8723</v>
      </c>
      <c r="O117" s="108">
        <v>629</v>
      </c>
      <c r="P117" s="109">
        <v>905</v>
      </c>
      <c r="Q117" s="109">
        <v>606</v>
      </c>
      <c r="R117" s="109">
        <v>548</v>
      </c>
      <c r="S117" s="109">
        <f t="shared" si="4"/>
        <v>662</v>
      </c>
      <c r="T117" s="465">
        <f t="shared" si="4"/>
        <v>712</v>
      </c>
      <c r="U117" s="109">
        <v>815</v>
      </c>
      <c r="V117" s="109">
        <v>1010</v>
      </c>
      <c r="W117" s="109">
        <v>694</v>
      </c>
      <c r="X117" s="109">
        <v>773</v>
      </c>
      <c r="Y117" s="109">
        <v>692</v>
      </c>
      <c r="Z117" s="109">
        <v>677</v>
      </c>
    </row>
    <row r="118" spans="1:26" ht="12.75">
      <c r="A118" s="2">
        <v>24</v>
      </c>
      <c r="B118" s="156">
        <v>61</v>
      </c>
      <c r="C118" s="137">
        <v>151</v>
      </c>
      <c r="D118" s="137">
        <v>228</v>
      </c>
      <c r="E118" s="137">
        <v>294</v>
      </c>
      <c r="F118" s="156">
        <v>359</v>
      </c>
      <c r="G118" s="463">
        <v>439</v>
      </c>
      <c r="H118" s="137">
        <v>527</v>
      </c>
      <c r="I118" s="137">
        <v>662</v>
      </c>
      <c r="J118" s="156">
        <v>748</v>
      </c>
      <c r="K118" s="137">
        <v>822</v>
      </c>
      <c r="L118" s="531">
        <v>881</v>
      </c>
      <c r="M118" s="137">
        <v>949</v>
      </c>
      <c r="O118" s="110">
        <v>61</v>
      </c>
      <c r="P118" s="111">
        <v>90</v>
      </c>
      <c r="Q118" s="111">
        <v>77</v>
      </c>
      <c r="R118" s="111">
        <v>66</v>
      </c>
      <c r="S118" s="111">
        <f t="shared" si="4"/>
        <v>65</v>
      </c>
      <c r="T118" s="465">
        <f t="shared" si="4"/>
        <v>80</v>
      </c>
      <c r="U118" s="111">
        <v>88</v>
      </c>
      <c r="V118" s="111">
        <v>135</v>
      </c>
      <c r="W118" s="111">
        <v>86</v>
      </c>
      <c r="X118" s="111">
        <v>74</v>
      </c>
      <c r="Y118" s="111">
        <v>59</v>
      </c>
      <c r="Z118" s="111">
        <v>68</v>
      </c>
    </row>
    <row r="119" spans="1:26" ht="12.75">
      <c r="A119" s="7" t="s">
        <v>0</v>
      </c>
      <c r="B119" s="155">
        <v>2828</v>
      </c>
      <c r="C119" s="155">
        <v>6879</v>
      </c>
      <c r="D119" s="155">
        <v>10028</v>
      </c>
      <c r="E119" s="155">
        <v>13089</v>
      </c>
      <c r="F119" s="155">
        <v>16063</v>
      </c>
      <c r="G119" s="464">
        <f>SUM(G95:G118)</f>
        <v>19073</v>
      </c>
      <c r="H119" s="155">
        <v>22388</v>
      </c>
      <c r="I119" s="155">
        <v>26589</v>
      </c>
      <c r="J119" s="155">
        <v>29703</v>
      </c>
      <c r="K119" s="155">
        <v>33050</v>
      </c>
      <c r="L119" s="464">
        <f>SUM(L95:L118)</f>
        <v>36037</v>
      </c>
      <c r="M119" s="155">
        <v>38935</v>
      </c>
      <c r="O119" s="147">
        <v>2828</v>
      </c>
      <c r="P119" s="147">
        <v>4051</v>
      </c>
      <c r="Q119" s="147">
        <v>3149</v>
      </c>
      <c r="R119" s="147">
        <v>3061</v>
      </c>
      <c r="S119" s="147">
        <f>SUM(S95:S118)</f>
        <v>2974</v>
      </c>
      <c r="T119" s="467">
        <f>SUM(T95:T118)</f>
        <v>3010</v>
      </c>
      <c r="U119" s="147">
        <v>3315</v>
      </c>
      <c r="V119" s="147">
        <v>4201</v>
      </c>
      <c r="W119" s="147">
        <v>3114</v>
      </c>
      <c r="X119" s="147">
        <v>3347</v>
      </c>
      <c r="Y119" s="147">
        <v>2987</v>
      </c>
      <c r="Z119" s="147">
        <v>2898</v>
      </c>
    </row>
    <row r="124" spans="1:26" ht="12.75">
      <c r="A124" s="99" t="s">
        <v>4</v>
      </c>
      <c r="B124" s="117" t="str">
        <f>TITLES!$B$7</f>
        <v>WELFARE FEDERAL PARTICIPATION RATE</v>
      </c>
      <c r="C124" s="118"/>
      <c r="D124" s="118"/>
      <c r="E124" s="118"/>
      <c r="F124" s="118"/>
      <c r="G124" s="118"/>
      <c r="H124" s="118"/>
      <c r="I124" s="118"/>
      <c r="J124" s="118"/>
      <c r="K124" s="118"/>
      <c r="L124" s="118"/>
      <c r="M124" s="119"/>
      <c r="O124" s="112" t="str">
        <f>B124</f>
        <v>WELFARE FEDERAL PARTICIPATION RATE</v>
      </c>
      <c r="P124" s="115"/>
      <c r="Q124" s="115"/>
      <c r="R124" s="115"/>
      <c r="S124" s="115"/>
      <c r="T124" s="115"/>
      <c r="U124" s="115"/>
      <c r="V124" s="115"/>
      <c r="W124" s="115"/>
      <c r="X124" s="115"/>
      <c r="Y124" s="115"/>
      <c r="Z124" s="116"/>
    </row>
    <row r="125" spans="1:26" ht="12.75">
      <c r="A125" s="2">
        <v>1</v>
      </c>
      <c r="B125" s="109">
        <v>82</v>
      </c>
      <c r="C125" s="109">
        <v>174</v>
      </c>
      <c r="D125" s="109">
        <v>268</v>
      </c>
      <c r="E125" s="109">
        <v>381</v>
      </c>
      <c r="F125" s="109">
        <v>490</v>
      </c>
      <c r="G125" s="109">
        <v>641</v>
      </c>
      <c r="H125" s="109">
        <v>778</v>
      </c>
      <c r="I125" s="498">
        <f>IF(V$149&gt;0,SUM($O125:V125),"")</f>
        <v>888</v>
      </c>
      <c r="J125" s="109">
        <v>987</v>
      </c>
      <c r="K125" s="109">
        <v>1086</v>
      </c>
      <c r="L125" s="498">
        <f>IF(Y$149&gt;0,SUM($O125:Y125),"")</f>
        <v>1206</v>
      </c>
      <c r="M125" s="109">
        <v>1332</v>
      </c>
      <c r="O125" s="229">
        <v>82</v>
      </c>
      <c r="P125" s="156">
        <v>92</v>
      </c>
      <c r="Q125" s="156">
        <v>94</v>
      </c>
      <c r="R125" s="156">
        <v>113</v>
      </c>
      <c r="S125" s="159">
        <v>109</v>
      </c>
      <c r="T125" s="156">
        <v>151</v>
      </c>
      <c r="U125" s="159">
        <v>137</v>
      </c>
      <c r="V125" s="156">
        <v>110</v>
      </c>
      <c r="W125" s="156">
        <v>99</v>
      </c>
      <c r="X125">
        <v>99</v>
      </c>
      <c r="Y125">
        <v>120</v>
      </c>
      <c r="Z125" s="157">
        <v>126</v>
      </c>
    </row>
    <row r="126" spans="1:26" ht="12.75">
      <c r="A126" s="2">
        <v>2</v>
      </c>
      <c r="B126" s="109">
        <v>24</v>
      </c>
      <c r="C126" s="109">
        <v>55</v>
      </c>
      <c r="D126" s="109">
        <v>86</v>
      </c>
      <c r="E126" s="109">
        <v>114</v>
      </c>
      <c r="F126" s="109">
        <v>147</v>
      </c>
      <c r="G126" s="109">
        <v>176</v>
      </c>
      <c r="H126" s="109">
        <v>200</v>
      </c>
      <c r="I126" s="498">
        <f>IF(V$149&gt;0,SUM($O126:V126),"")</f>
        <v>225</v>
      </c>
      <c r="J126" s="109">
        <v>253</v>
      </c>
      <c r="K126" s="109">
        <v>279</v>
      </c>
      <c r="L126" s="498">
        <f>IF(Y$149&gt;0,SUM($O126:Y126),"")</f>
        <v>300</v>
      </c>
      <c r="M126" s="109">
        <v>315</v>
      </c>
      <c r="O126" s="229">
        <v>24</v>
      </c>
      <c r="P126" s="156">
        <v>31</v>
      </c>
      <c r="Q126" s="156">
        <v>31</v>
      </c>
      <c r="R126" s="156">
        <v>28</v>
      </c>
      <c r="S126" s="160">
        <v>33</v>
      </c>
      <c r="T126" s="156">
        <v>29</v>
      </c>
      <c r="U126" s="160">
        <v>24</v>
      </c>
      <c r="V126" s="156">
        <v>25</v>
      </c>
      <c r="W126" s="156">
        <v>28</v>
      </c>
      <c r="X126">
        <v>26</v>
      </c>
      <c r="Y126">
        <v>21</v>
      </c>
      <c r="Z126" s="157">
        <v>15</v>
      </c>
    </row>
    <row r="127" spans="1:26" ht="12.75">
      <c r="A127" s="2">
        <v>3</v>
      </c>
      <c r="B127" s="109">
        <v>13</v>
      </c>
      <c r="C127" s="109">
        <v>27</v>
      </c>
      <c r="D127" s="109">
        <v>43</v>
      </c>
      <c r="E127" s="109">
        <v>59</v>
      </c>
      <c r="F127" s="109">
        <v>73</v>
      </c>
      <c r="G127" s="109">
        <v>85</v>
      </c>
      <c r="H127" s="109">
        <v>93</v>
      </c>
      <c r="I127" s="498">
        <f>IF(V$149&gt;0,SUM($O127:V127),"")</f>
        <v>101</v>
      </c>
      <c r="J127" s="109">
        <v>115</v>
      </c>
      <c r="K127" s="109">
        <v>124</v>
      </c>
      <c r="L127" s="498">
        <f>IF(Y$149&gt;0,SUM($O127:Y127),"")</f>
        <v>130</v>
      </c>
      <c r="M127" s="109">
        <v>138</v>
      </c>
      <c r="O127" s="229">
        <v>13</v>
      </c>
      <c r="P127" s="156">
        <v>14</v>
      </c>
      <c r="Q127" s="156">
        <v>16</v>
      </c>
      <c r="R127" s="156">
        <v>16</v>
      </c>
      <c r="S127" s="160">
        <v>14</v>
      </c>
      <c r="T127" s="156">
        <v>12</v>
      </c>
      <c r="U127" s="160">
        <v>8</v>
      </c>
      <c r="V127" s="156">
        <v>8</v>
      </c>
      <c r="W127" s="156">
        <v>14</v>
      </c>
      <c r="X127">
        <v>9</v>
      </c>
      <c r="Y127">
        <v>6</v>
      </c>
      <c r="Z127" s="157">
        <v>8</v>
      </c>
    </row>
    <row r="128" spans="1:26" ht="12.75">
      <c r="A128" s="2">
        <v>4</v>
      </c>
      <c r="B128" s="109">
        <v>39</v>
      </c>
      <c r="C128" s="109">
        <v>79</v>
      </c>
      <c r="D128" s="109">
        <v>122</v>
      </c>
      <c r="E128" s="109">
        <v>159</v>
      </c>
      <c r="F128" s="109">
        <v>201</v>
      </c>
      <c r="G128" s="109">
        <v>249</v>
      </c>
      <c r="H128" s="109">
        <v>285</v>
      </c>
      <c r="I128" s="498">
        <f>IF(V$149&gt;0,SUM($O128:V128),"")</f>
        <v>316</v>
      </c>
      <c r="J128" s="109">
        <v>355</v>
      </c>
      <c r="K128" s="109">
        <v>411</v>
      </c>
      <c r="L128" s="498">
        <f>IF(Y$149&gt;0,SUM($O128:Y128),"")</f>
        <v>452</v>
      </c>
      <c r="M128" s="109">
        <v>491</v>
      </c>
      <c r="O128" s="229">
        <v>39</v>
      </c>
      <c r="P128" s="156">
        <v>40</v>
      </c>
      <c r="Q128" s="156">
        <v>43</v>
      </c>
      <c r="R128" s="156">
        <v>37</v>
      </c>
      <c r="S128" s="160">
        <v>42</v>
      </c>
      <c r="T128" s="156">
        <v>48</v>
      </c>
      <c r="U128" s="160">
        <v>36</v>
      </c>
      <c r="V128" s="156">
        <v>31</v>
      </c>
      <c r="W128" s="156">
        <v>39</v>
      </c>
      <c r="X128">
        <v>56</v>
      </c>
      <c r="Y128">
        <v>41</v>
      </c>
      <c r="Z128" s="157">
        <v>39</v>
      </c>
    </row>
    <row r="129" spans="1:26" ht="12.75">
      <c r="A129" s="2">
        <v>5</v>
      </c>
      <c r="B129" s="109">
        <v>84</v>
      </c>
      <c r="C129" s="109">
        <v>166</v>
      </c>
      <c r="D129" s="109">
        <v>252</v>
      </c>
      <c r="E129" s="109">
        <v>341</v>
      </c>
      <c r="F129" s="109">
        <v>440</v>
      </c>
      <c r="G129" s="109">
        <v>538</v>
      </c>
      <c r="H129" s="109">
        <v>615</v>
      </c>
      <c r="I129" s="498">
        <f>IF(V$149&gt;0,SUM($O129:V129),"")</f>
        <v>690</v>
      </c>
      <c r="J129" s="109">
        <v>771</v>
      </c>
      <c r="K129" s="109">
        <v>870</v>
      </c>
      <c r="L129" s="498">
        <f>IF(Y$149&gt;0,SUM($O129:Y129),"")</f>
        <v>993</v>
      </c>
      <c r="M129" s="109">
        <v>1113</v>
      </c>
      <c r="O129" s="229">
        <v>84</v>
      </c>
      <c r="P129" s="156">
        <v>82</v>
      </c>
      <c r="Q129" s="156">
        <v>86</v>
      </c>
      <c r="R129" s="156">
        <v>89</v>
      </c>
      <c r="S129" s="160">
        <v>99</v>
      </c>
      <c r="T129" s="156">
        <v>98</v>
      </c>
      <c r="U129" s="160">
        <v>77</v>
      </c>
      <c r="V129" s="156">
        <v>75</v>
      </c>
      <c r="W129" s="156">
        <v>81</v>
      </c>
      <c r="X129">
        <v>99</v>
      </c>
      <c r="Y129">
        <v>123</v>
      </c>
      <c r="Z129" s="157">
        <v>120</v>
      </c>
    </row>
    <row r="130" spans="1:26" ht="12.75">
      <c r="A130" s="2">
        <v>6</v>
      </c>
      <c r="B130" s="109">
        <v>20</v>
      </c>
      <c r="C130" s="109">
        <v>39</v>
      </c>
      <c r="D130" s="109">
        <v>60</v>
      </c>
      <c r="E130" s="109">
        <v>84</v>
      </c>
      <c r="F130" s="109">
        <v>109</v>
      </c>
      <c r="G130" s="109">
        <v>133</v>
      </c>
      <c r="H130" s="109">
        <v>159</v>
      </c>
      <c r="I130" s="498">
        <f>IF(V$149&gt;0,SUM($O130:V130),"")</f>
        <v>175</v>
      </c>
      <c r="J130" s="109">
        <v>197</v>
      </c>
      <c r="K130" s="109">
        <v>226</v>
      </c>
      <c r="L130" s="498">
        <f>IF(Y$149&gt;0,SUM($O130:Y130),"")</f>
        <v>251</v>
      </c>
      <c r="M130" s="109">
        <v>274</v>
      </c>
      <c r="O130" s="229">
        <v>20</v>
      </c>
      <c r="P130" s="156">
        <v>19</v>
      </c>
      <c r="Q130" s="156">
        <v>21</v>
      </c>
      <c r="R130" s="156">
        <v>24</v>
      </c>
      <c r="S130" s="160">
        <v>25</v>
      </c>
      <c r="T130" s="156">
        <v>24</v>
      </c>
      <c r="U130" s="160">
        <v>26</v>
      </c>
      <c r="V130" s="156">
        <v>16</v>
      </c>
      <c r="W130" s="156">
        <v>22</v>
      </c>
      <c r="X130">
        <v>29</v>
      </c>
      <c r="Y130">
        <v>25</v>
      </c>
      <c r="Z130" s="157">
        <v>23</v>
      </c>
    </row>
    <row r="131" spans="1:26" ht="12.75">
      <c r="A131" s="2">
        <v>7</v>
      </c>
      <c r="B131" s="109">
        <v>9</v>
      </c>
      <c r="C131" s="109">
        <v>19</v>
      </c>
      <c r="D131" s="109">
        <v>32</v>
      </c>
      <c r="E131" s="109">
        <v>49</v>
      </c>
      <c r="F131" s="109">
        <v>68</v>
      </c>
      <c r="G131" s="109">
        <v>86</v>
      </c>
      <c r="H131" s="109">
        <v>111</v>
      </c>
      <c r="I131" s="498">
        <f>IF(V$149&gt;0,SUM($O131:V131),"")</f>
        <v>130</v>
      </c>
      <c r="J131" s="109">
        <v>150</v>
      </c>
      <c r="K131" s="109">
        <v>181</v>
      </c>
      <c r="L131" s="498">
        <f>IF(Y$149&gt;0,SUM($O131:Y131),"")</f>
        <v>211</v>
      </c>
      <c r="M131" s="109">
        <v>234</v>
      </c>
      <c r="O131" s="229">
        <v>9</v>
      </c>
      <c r="P131" s="156">
        <v>10</v>
      </c>
      <c r="Q131" s="156">
        <v>13</v>
      </c>
      <c r="R131" s="156">
        <v>17</v>
      </c>
      <c r="S131" s="160">
        <v>19</v>
      </c>
      <c r="T131" s="156">
        <v>18</v>
      </c>
      <c r="U131" s="160">
        <v>25</v>
      </c>
      <c r="V131" s="156">
        <v>19</v>
      </c>
      <c r="W131" s="156">
        <v>20</v>
      </c>
      <c r="X131">
        <v>31</v>
      </c>
      <c r="Y131">
        <v>30</v>
      </c>
      <c r="Z131" s="157">
        <v>23</v>
      </c>
    </row>
    <row r="132" spans="1:26" ht="12.75">
      <c r="A132" s="2">
        <v>8</v>
      </c>
      <c r="B132" s="109">
        <v>115</v>
      </c>
      <c r="C132" s="109">
        <v>254</v>
      </c>
      <c r="D132" s="109">
        <v>427</v>
      </c>
      <c r="E132" s="109">
        <v>583</v>
      </c>
      <c r="F132" s="109">
        <v>758</v>
      </c>
      <c r="G132" s="109">
        <v>947</v>
      </c>
      <c r="H132" s="109">
        <v>1144</v>
      </c>
      <c r="I132" s="498">
        <f>IF(V$149&gt;0,SUM($O132:V132),"")</f>
        <v>1319</v>
      </c>
      <c r="J132" s="109">
        <v>1525</v>
      </c>
      <c r="K132" s="109">
        <v>1792</v>
      </c>
      <c r="L132" s="498">
        <f>IF(Y$149&gt;0,SUM($O132:Y132),"")</f>
        <v>2055</v>
      </c>
      <c r="M132" s="109">
        <v>2288</v>
      </c>
      <c r="O132" s="229">
        <v>115</v>
      </c>
      <c r="P132" s="156">
        <v>139</v>
      </c>
      <c r="Q132" s="156">
        <v>173</v>
      </c>
      <c r="R132" s="156">
        <v>156</v>
      </c>
      <c r="S132" s="160">
        <v>175</v>
      </c>
      <c r="T132" s="156">
        <v>189</v>
      </c>
      <c r="U132" s="160">
        <v>197</v>
      </c>
      <c r="V132" s="156">
        <v>175</v>
      </c>
      <c r="W132" s="156">
        <v>206</v>
      </c>
      <c r="X132">
        <v>267</v>
      </c>
      <c r="Y132">
        <v>263</v>
      </c>
      <c r="Z132" s="157">
        <v>233</v>
      </c>
    </row>
    <row r="133" spans="1:26" ht="12.75">
      <c r="A133" s="2">
        <v>9</v>
      </c>
      <c r="B133" s="109">
        <v>56</v>
      </c>
      <c r="C133" s="109">
        <v>126</v>
      </c>
      <c r="D133" s="109">
        <v>191</v>
      </c>
      <c r="E133" s="109">
        <v>246</v>
      </c>
      <c r="F133" s="109">
        <v>311</v>
      </c>
      <c r="G133" s="109">
        <v>385</v>
      </c>
      <c r="H133" s="109">
        <v>447</v>
      </c>
      <c r="I133" s="498">
        <f>IF(V$149&gt;0,SUM($O133:V133),"")</f>
        <v>490</v>
      </c>
      <c r="J133" s="109">
        <v>550</v>
      </c>
      <c r="K133" s="109">
        <v>605</v>
      </c>
      <c r="L133" s="498">
        <f>IF(Y$149&gt;0,SUM($O133:Y133),"")</f>
        <v>669</v>
      </c>
      <c r="M133" s="109">
        <v>704</v>
      </c>
      <c r="O133" s="229">
        <v>56</v>
      </c>
      <c r="P133" s="156">
        <v>70</v>
      </c>
      <c r="Q133" s="156">
        <v>65</v>
      </c>
      <c r="R133" s="156">
        <v>55</v>
      </c>
      <c r="S133" s="160">
        <v>65</v>
      </c>
      <c r="T133" s="156">
        <v>74</v>
      </c>
      <c r="U133" s="160">
        <v>62</v>
      </c>
      <c r="V133" s="156">
        <v>43</v>
      </c>
      <c r="W133" s="156">
        <v>60</v>
      </c>
      <c r="X133">
        <v>55</v>
      </c>
      <c r="Y133">
        <v>64</v>
      </c>
      <c r="Z133" s="157">
        <v>35</v>
      </c>
    </row>
    <row r="134" spans="1:26" ht="12.75">
      <c r="A134" s="2">
        <v>10</v>
      </c>
      <c r="B134" s="109">
        <v>40</v>
      </c>
      <c r="C134" s="109">
        <v>63</v>
      </c>
      <c r="D134" s="109">
        <v>78</v>
      </c>
      <c r="E134" s="109">
        <v>100</v>
      </c>
      <c r="F134" s="109">
        <v>112</v>
      </c>
      <c r="G134" s="109">
        <v>146</v>
      </c>
      <c r="H134" s="109">
        <v>208</v>
      </c>
      <c r="I134" s="498">
        <f>IF(V$149&gt;0,SUM($O134:V134),"")</f>
        <v>274</v>
      </c>
      <c r="J134" s="109">
        <v>348</v>
      </c>
      <c r="K134" s="109">
        <v>434</v>
      </c>
      <c r="L134" s="498">
        <f>IF(Y$149&gt;0,SUM($O134:Y134),"")</f>
        <v>550</v>
      </c>
      <c r="M134" s="109">
        <v>658</v>
      </c>
      <c r="O134" s="229">
        <v>40</v>
      </c>
      <c r="P134" s="156">
        <v>23</v>
      </c>
      <c r="Q134" s="156">
        <v>15</v>
      </c>
      <c r="R134" s="156">
        <v>22</v>
      </c>
      <c r="S134" s="160">
        <v>12</v>
      </c>
      <c r="T134" s="156">
        <v>34</v>
      </c>
      <c r="U134" s="160">
        <v>62</v>
      </c>
      <c r="V134" s="156">
        <v>66</v>
      </c>
      <c r="W134" s="156">
        <v>74</v>
      </c>
      <c r="X134">
        <v>86</v>
      </c>
      <c r="Y134">
        <v>116</v>
      </c>
      <c r="Z134" s="157">
        <v>108</v>
      </c>
    </row>
    <row r="135" spans="1:26" ht="12.75">
      <c r="A135" s="2">
        <v>11</v>
      </c>
      <c r="B135" s="109">
        <v>98</v>
      </c>
      <c r="C135" s="109">
        <v>204</v>
      </c>
      <c r="D135" s="109">
        <v>312</v>
      </c>
      <c r="E135" s="109">
        <v>405</v>
      </c>
      <c r="F135" s="109">
        <v>507</v>
      </c>
      <c r="G135" s="109">
        <v>610</v>
      </c>
      <c r="H135" s="109">
        <v>691</v>
      </c>
      <c r="I135" s="498">
        <f>IF(V$149&gt;0,SUM($O135:V135),"")</f>
        <v>770</v>
      </c>
      <c r="J135" s="109">
        <v>856</v>
      </c>
      <c r="K135" s="109">
        <v>966</v>
      </c>
      <c r="L135" s="498">
        <f>IF(Y$149&gt;0,SUM($O135:Y135),"")</f>
        <v>1088</v>
      </c>
      <c r="M135" s="109">
        <v>1186</v>
      </c>
      <c r="O135" s="229">
        <v>98</v>
      </c>
      <c r="P135" s="156">
        <v>106</v>
      </c>
      <c r="Q135" s="156">
        <v>108</v>
      </c>
      <c r="R135" s="156">
        <v>93</v>
      </c>
      <c r="S135" s="160">
        <v>102</v>
      </c>
      <c r="T135" s="156">
        <v>103</v>
      </c>
      <c r="U135" s="160">
        <v>81</v>
      </c>
      <c r="V135" s="156">
        <v>79</v>
      </c>
      <c r="W135" s="156">
        <v>86</v>
      </c>
      <c r="X135">
        <v>110</v>
      </c>
      <c r="Y135">
        <v>122</v>
      </c>
      <c r="Z135" s="157">
        <v>98</v>
      </c>
    </row>
    <row r="136" spans="1:26" ht="12.75">
      <c r="A136" s="2">
        <v>12</v>
      </c>
      <c r="B136" s="109">
        <v>292</v>
      </c>
      <c r="C136" s="109">
        <v>537</v>
      </c>
      <c r="D136" s="109">
        <v>865</v>
      </c>
      <c r="E136" s="109">
        <v>1213</v>
      </c>
      <c r="F136" s="109">
        <v>1676</v>
      </c>
      <c r="G136" s="109">
        <v>2071</v>
      </c>
      <c r="H136" s="109">
        <v>2380</v>
      </c>
      <c r="I136" s="498">
        <f>IF(V$149&gt;0,SUM($O136:V136),"")</f>
        <v>2713</v>
      </c>
      <c r="J136" s="109">
        <v>3086</v>
      </c>
      <c r="K136" s="109">
        <v>3508</v>
      </c>
      <c r="L136" s="498">
        <f>IF(Y$149&gt;0,SUM($O136:Y136),"")</f>
        <v>3944</v>
      </c>
      <c r="M136" s="109">
        <v>4315</v>
      </c>
      <c r="O136" s="229">
        <v>292</v>
      </c>
      <c r="P136" s="156">
        <v>245</v>
      </c>
      <c r="Q136" s="156">
        <v>328</v>
      </c>
      <c r="R136" s="156">
        <v>348</v>
      </c>
      <c r="S136" s="160">
        <v>463</v>
      </c>
      <c r="T136" s="156">
        <v>395</v>
      </c>
      <c r="U136" s="160">
        <v>309</v>
      </c>
      <c r="V136" s="156">
        <v>333</v>
      </c>
      <c r="W136" s="156">
        <v>373</v>
      </c>
      <c r="X136">
        <v>422</v>
      </c>
      <c r="Y136">
        <v>436</v>
      </c>
      <c r="Z136" s="157">
        <v>371</v>
      </c>
    </row>
    <row r="137" spans="1:26" ht="12.75">
      <c r="A137" s="2">
        <v>13</v>
      </c>
      <c r="B137" s="109">
        <v>71</v>
      </c>
      <c r="C137" s="109">
        <v>125</v>
      </c>
      <c r="D137" s="109">
        <v>182</v>
      </c>
      <c r="E137" s="109">
        <v>246</v>
      </c>
      <c r="F137" s="109">
        <v>313</v>
      </c>
      <c r="G137" s="109">
        <v>381</v>
      </c>
      <c r="H137" s="109">
        <v>440</v>
      </c>
      <c r="I137" s="498">
        <f>IF(V$149&gt;0,SUM($O137:V137),"")</f>
        <v>490</v>
      </c>
      <c r="J137" s="109">
        <v>537</v>
      </c>
      <c r="K137" s="109">
        <v>599</v>
      </c>
      <c r="L137" s="498">
        <f>IF(Y$149&gt;0,SUM($O137:Y137),"")</f>
        <v>659</v>
      </c>
      <c r="M137" s="109">
        <v>724</v>
      </c>
      <c r="O137" s="229">
        <v>71</v>
      </c>
      <c r="P137" s="156">
        <v>54</v>
      </c>
      <c r="Q137" s="156">
        <v>57</v>
      </c>
      <c r="R137" s="156">
        <v>64</v>
      </c>
      <c r="S137" s="160">
        <v>67</v>
      </c>
      <c r="T137" s="156">
        <v>68</v>
      </c>
      <c r="U137" s="160">
        <v>59</v>
      </c>
      <c r="V137" s="156">
        <v>50</v>
      </c>
      <c r="W137" s="156">
        <v>47</v>
      </c>
      <c r="X137">
        <v>62</v>
      </c>
      <c r="Y137">
        <v>60</v>
      </c>
      <c r="Z137" s="157">
        <v>65</v>
      </c>
    </row>
    <row r="138" spans="1:26" ht="12.75">
      <c r="A138" s="2">
        <v>14</v>
      </c>
      <c r="B138" s="109">
        <v>201</v>
      </c>
      <c r="C138" s="109">
        <v>379</v>
      </c>
      <c r="D138" s="109">
        <v>536</v>
      </c>
      <c r="E138" s="109">
        <v>706</v>
      </c>
      <c r="F138" s="109">
        <v>900</v>
      </c>
      <c r="G138" s="109">
        <v>1085</v>
      </c>
      <c r="H138" s="109">
        <v>1265</v>
      </c>
      <c r="I138" s="498">
        <f>IF(V$149&gt;0,SUM($O138:V138),"")</f>
        <v>1442</v>
      </c>
      <c r="J138" s="109">
        <v>1640</v>
      </c>
      <c r="K138" s="109">
        <v>1873</v>
      </c>
      <c r="L138" s="498">
        <f>IF(Y$149&gt;0,SUM($O138:Y138),"")</f>
        <v>2110</v>
      </c>
      <c r="M138" s="109">
        <v>2325</v>
      </c>
      <c r="O138" s="229">
        <v>201</v>
      </c>
      <c r="P138" s="156">
        <v>178</v>
      </c>
      <c r="Q138" s="156">
        <v>157</v>
      </c>
      <c r="R138" s="156">
        <v>170</v>
      </c>
      <c r="S138" s="160">
        <v>194</v>
      </c>
      <c r="T138" s="156">
        <v>185</v>
      </c>
      <c r="U138" s="160">
        <v>180</v>
      </c>
      <c r="V138" s="156">
        <v>177</v>
      </c>
      <c r="W138" s="156">
        <v>198</v>
      </c>
      <c r="X138">
        <v>233</v>
      </c>
      <c r="Y138">
        <v>237</v>
      </c>
      <c r="Z138" s="157">
        <v>215</v>
      </c>
    </row>
    <row r="139" spans="1:26" ht="12.75">
      <c r="A139" s="2">
        <v>15</v>
      </c>
      <c r="B139" s="109">
        <v>283</v>
      </c>
      <c r="C139" s="109">
        <v>533</v>
      </c>
      <c r="D139" s="109">
        <v>864</v>
      </c>
      <c r="E139" s="109">
        <v>1155</v>
      </c>
      <c r="F139" s="109">
        <v>1477</v>
      </c>
      <c r="G139" s="109">
        <v>1754</v>
      </c>
      <c r="H139" s="109">
        <v>2028</v>
      </c>
      <c r="I139" s="498">
        <f>IF(V$149&gt;0,SUM($O139:V139),"")</f>
        <v>2336</v>
      </c>
      <c r="J139" s="109">
        <v>2641</v>
      </c>
      <c r="K139" s="109">
        <v>2955</v>
      </c>
      <c r="L139" s="498">
        <f>IF(Y$149&gt;0,SUM($O139:Y139),"")</f>
        <v>3289</v>
      </c>
      <c r="M139" s="109">
        <v>3604</v>
      </c>
      <c r="O139" s="229">
        <v>283</v>
      </c>
      <c r="P139" s="156">
        <v>250</v>
      </c>
      <c r="Q139" s="156">
        <v>331</v>
      </c>
      <c r="R139" s="156">
        <v>291</v>
      </c>
      <c r="S139" s="160">
        <v>322</v>
      </c>
      <c r="T139" s="156">
        <v>277</v>
      </c>
      <c r="U139" s="160">
        <v>274</v>
      </c>
      <c r="V139" s="156">
        <v>308</v>
      </c>
      <c r="W139" s="156">
        <v>305</v>
      </c>
      <c r="X139">
        <v>314</v>
      </c>
      <c r="Y139">
        <v>334</v>
      </c>
      <c r="Z139" s="157">
        <v>315</v>
      </c>
    </row>
    <row r="140" spans="1:26" ht="12.75">
      <c r="A140" s="2">
        <v>16</v>
      </c>
      <c r="B140" s="109">
        <v>157</v>
      </c>
      <c r="C140" s="109">
        <v>309</v>
      </c>
      <c r="D140" s="109">
        <v>472</v>
      </c>
      <c r="E140" s="109">
        <v>624</v>
      </c>
      <c r="F140" s="109">
        <v>795</v>
      </c>
      <c r="G140" s="109">
        <v>961</v>
      </c>
      <c r="H140" s="109">
        <v>1130</v>
      </c>
      <c r="I140" s="498">
        <f>IF(V$149&gt;0,SUM($O140:V140),"")</f>
        <v>1280</v>
      </c>
      <c r="J140" s="109">
        <v>1447</v>
      </c>
      <c r="K140" s="109">
        <v>1605</v>
      </c>
      <c r="L140" s="498">
        <f>IF(Y$149&gt;0,SUM($O140:Y140),"")</f>
        <v>1791</v>
      </c>
      <c r="M140" s="109">
        <v>1947</v>
      </c>
      <c r="O140" s="229">
        <v>157</v>
      </c>
      <c r="P140" s="156">
        <v>152</v>
      </c>
      <c r="Q140" s="156">
        <v>163</v>
      </c>
      <c r="R140" s="156">
        <v>152</v>
      </c>
      <c r="S140" s="160">
        <v>171</v>
      </c>
      <c r="T140" s="156">
        <v>166</v>
      </c>
      <c r="U140" s="160">
        <v>169</v>
      </c>
      <c r="V140" s="156">
        <v>150</v>
      </c>
      <c r="W140" s="156">
        <v>167</v>
      </c>
      <c r="X140">
        <v>158</v>
      </c>
      <c r="Y140">
        <v>186</v>
      </c>
      <c r="Z140" s="157">
        <v>156</v>
      </c>
    </row>
    <row r="141" spans="1:26" ht="12.75">
      <c r="A141" s="2">
        <v>17</v>
      </c>
      <c r="B141" s="109">
        <v>116</v>
      </c>
      <c r="C141" s="109">
        <v>232</v>
      </c>
      <c r="D141" s="109">
        <v>367</v>
      </c>
      <c r="E141" s="109">
        <v>482</v>
      </c>
      <c r="F141" s="109">
        <v>608</v>
      </c>
      <c r="G141" s="109">
        <v>736</v>
      </c>
      <c r="H141" s="109">
        <v>827</v>
      </c>
      <c r="I141" s="498">
        <f>IF(V$149&gt;0,SUM($O141:V141),"")</f>
        <v>926</v>
      </c>
      <c r="J141" s="109">
        <v>1024</v>
      </c>
      <c r="K141" s="109">
        <v>1118</v>
      </c>
      <c r="L141" s="498">
        <f>IF(Y$149&gt;0,SUM($O141:Y141),"")</f>
        <v>1204</v>
      </c>
      <c r="M141" s="109">
        <v>1265</v>
      </c>
      <c r="O141" s="229">
        <v>116</v>
      </c>
      <c r="P141" s="156">
        <v>116</v>
      </c>
      <c r="Q141" s="156">
        <v>135</v>
      </c>
      <c r="R141" s="156">
        <v>115</v>
      </c>
      <c r="S141" s="160">
        <v>126</v>
      </c>
      <c r="T141" s="156">
        <v>128</v>
      </c>
      <c r="U141" s="160">
        <v>91</v>
      </c>
      <c r="V141" s="156">
        <v>99</v>
      </c>
      <c r="W141" s="156">
        <v>98</v>
      </c>
      <c r="X141">
        <v>94</v>
      </c>
      <c r="Y141">
        <v>86</v>
      </c>
      <c r="Z141" s="157">
        <v>61</v>
      </c>
    </row>
    <row r="142" spans="1:26" ht="12.75">
      <c r="A142" s="2">
        <v>18</v>
      </c>
      <c r="B142" s="109">
        <v>37</v>
      </c>
      <c r="C142" s="109">
        <v>66</v>
      </c>
      <c r="D142" s="109">
        <v>104</v>
      </c>
      <c r="E142" s="109">
        <v>156</v>
      </c>
      <c r="F142" s="109">
        <v>203</v>
      </c>
      <c r="G142" s="109">
        <v>255</v>
      </c>
      <c r="H142" s="109">
        <v>301</v>
      </c>
      <c r="I142" s="498">
        <f>IF(V$149&gt;0,SUM($O142:V142),"")</f>
        <v>335</v>
      </c>
      <c r="J142" s="109">
        <v>375</v>
      </c>
      <c r="K142" s="109">
        <v>413</v>
      </c>
      <c r="L142" s="498">
        <f>IF(Y$149&gt;0,SUM($O142:Y142),"")</f>
        <v>444</v>
      </c>
      <c r="M142" s="109">
        <v>471</v>
      </c>
      <c r="O142" s="229">
        <v>37</v>
      </c>
      <c r="P142" s="156">
        <v>29</v>
      </c>
      <c r="Q142" s="156">
        <v>38</v>
      </c>
      <c r="R142" s="156">
        <v>52</v>
      </c>
      <c r="S142" s="160">
        <v>47</v>
      </c>
      <c r="T142" s="156">
        <v>52</v>
      </c>
      <c r="U142" s="160">
        <v>46</v>
      </c>
      <c r="V142" s="156">
        <v>34</v>
      </c>
      <c r="W142" s="156">
        <v>40</v>
      </c>
      <c r="X142">
        <v>38</v>
      </c>
      <c r="Y142">
        <v>31</v>
      </c>
      <c r="Z142" s="157">
        <v>27</v>
      </c>
    </row>
    <row r="143" spans="1:26" ht="12.75">
      <c r="A143" s="2">
        <v>19</v>
      </c>
      <c r="B143" s="109">
        <v>26</v>
      </c>
      <c r="C143" s="109">
        <v>54</v>
      </c>
      <c r="D143" s="109">
        <v>96</v>
      </c>
      <c r="E143" s="109">
        <v>144</v>
      </c>
      <c r="F143" s="109">
        <v>191</v>
      </c>
      <c r="G143" s="109">
        <v>239</v>
      </c>
      <c r="H143" s="109">
        <v>277</v>
      </c>
      <c r="I143" s="498">
        <f>IF(V$149&gt;0,SUM($O143:V143),"")</f>
        <v>312</v>
      </c>
      <c r="J143" s="109">
        <v>339</v>
      </c>
      <c r="K143" s="109">
        <v>373</v>
      </c>
      <c r="L143" s="498">
        <f>IF(Y$149&gt;0,SUM($O143:Y143),"")</f>
        <v>400</v>
      </c>
      <c r="M143" s="109">
        <v>414</v>
      </c>
      <c r="O143" s="229">
        <v>26</v>
      </c>
      <c r="P143" s="156">
        <v>28</v>
      </c>
      <c r="Q143" s="156">
        <v>42</v>
      </c>
      <c r="R143" s="156">
        <v>48</v>
      </c>
      <c r="S143" s="160">
        <v>47</v>
      </c>
      <c r="T143" s="156">
        <v>48</v>
      </c>
      <c r="U143" s="160">
        <v>38</v>
      </c>
      <c r="V143" s="156">
        <v>35</v>
      </c>
      <c r="W143" s="156">
        <v>27</v>
      </c>
      <c r="X143">
        <v>34</v>
      </c>
      <c r="Y143">
        <v>27</v>
      </c>
      <c r="Z143" s="157">
        <v>14</v>
      </c>
    </row>
    <row r="144" spans="1:26" ht="12.75">
      <c r="A144" s="2">
        <v>20</v>
      </c>
      <c r="B144" s="109">
        <v>76</v>
      </c>
      <c r="C144" s="109">
        <v>141</v>
      </c>
      <c r="D144" s="109">
        <v>223</v>
      </c>
      <c r="E144" s="109">
        <v>334</v>
      </c>
      <c r="F144" s="109">
        <v>438</v>
      </c>
      <c r="G144" s="109">
        <v>535</v>
      </c>
      <c r="H144" s="109">
        <v>613</v>
      </c>
      <c r="I144" s="498">
        <f>IF(V$149&gt;0,SUM($O144:V144),"")</f>
        <v>689</v>
      </c>
      <c r="J144" s="109">
        <v>748</v>
      </c>
      <c r="K144" s="109">
        <v>824</v>
      </c>
      <c r="L144" s="498">
        <f>IF(Y$149&gt;0,SUM($O144:Y144),"")</f>
        <v>919</v>
      </c>
      <c r="M144" s="109">
        <v>998</v>
      </c>
      <c r="O144" s="229">
        <v>76</v>
      </c>
      <c r="P144" s="156">
        <v>65</v>
      </c>
      <c r="Q144" s="156">
        <v>82</v>
      </c>
      <c r="R144" s="156">
        <v>111</v>
      </c>
      <c r="S144" s="160">
        <v>104</v>
      </c>
      <c r="T144" s="156">
        <v>97</v>
      </c>
      <c r="U144" s="160">
        <v>78</v>
      </c>
      <c r="V144" s="156">
        <v>76</v>
      </c>
      <c r="W144" s="156">
        <v>59</v>
      </c>
      <c r="X144">
        <v>76</v>
      </c>
      <c r="Y144">
        <v>95</v>
      </c>
      <c r="Z144" s="157">
        <v>79</v>
      </c>
    </row>
    <row r="145" spans="1:26" ht="12.75">
      <c r="A145" s="2">
        <v>21</v>
      </c>
      <c r="B145" s="109">
        <v>151</v>
      </c>
      <c r="C145" s="109">
        <v>290</v>
      </c>
      <c r="D145" s="109">
        <v>430</v>
      </c>
      <c r="E145" s="109">
        <v>504</v>
      </c>
      <c r="F145" s="109">
        <v>593</v>
      </c>
      <c r="G145" s="109">
        <v>691</v>
      </c>
      <c r="H145" s="109">
        <v>843</v>
      </c>
      <c r="I145" s="498">
        <f>IF(V$149&gt;0,SUM($O145:V145),"")</f>
        <v>985</v>
      </c>
      <c r="J145" s="109">
        <v>1145</v>
      </c>
      <c r="K145" s="109">
        <v>1298</v>
      </c>
      <c r="L145" s="498">
        <f>IF(Y$149&gt;0,SUM($O145:Y145),"")</f>
        <v>1468</v>
      </c>
      <c r="M145" s="109">
        <v>1619</v>
      </c>
      <c r="O145" s="229">
        <v>151</v>
      </c>
      <c r="P145" s="156">
        <v>139</v>
      </c>
      <c r="Q145" s="156">
        <v>140</v>
      </c>
      <c r="R145" s="156">
        <v>74</v>
      </c>
      <c r="S145" s="160">
        <v>89</v>
      </c>
      <c r="T145" s="156">
        <v>98</v>
      </c>
      <c r="U145" s="160">
        <v>152</v>
      </c>
      <c r="V145" s="156">
        <v>142</v>
      </c>
      <c r="W145" s="156">
        <v>160</v>
      </c>
      <c r="X145">
        <v>153</v>
      </c>
      <c r="Y145">
        <v>170</v>
      </c>
      <c r="Z145" s="157">
        <v>151</v>
      </c>
    </row>
    <row r="146" spans="1:26" ht="12.75">
      <c r="A146" s="2">
        <v>22</v>
      </c>
      <c r="B146" s="109">
        <v>242</v>
      </c>
      <c r="C146" s="109">
        <v>449</v>
      </c>
      <c r="D146" s="109">
        <v>662</v>
      </c>
      <c r="E146" s="109">
        <v>689</v>
      </c>
      <c r="F146" s="109">
        <v>818</v>
      </c>
      <c r="G146" s="109">
        <v>1040</v>
      </c>
      <c r="H146" s="109">
        <v>1232</v>
      </c>
      <c r="I146" s="498">
        <f>IF(V$149&gt;0,SUM($O146:V146),"")</f>
        <v>1457</v>
      </c>
      <c r="J146" s="109">
        <v>1700</v>
      </c>
      <c r="K146" s="109">
        <v>2034</v>
      </c>
      <c r="L146" s="498">
        <f>IF(Y$149&gt;0,SUM($O146:Y146),"")</f>
        <v>2369</v>
      </c>
      <c r="M146" s="109">
        <v>2731</v>
      </c>
      <c r="O146" s="229">
        <v>242</v>
      </c>
      <c r="P146" s="156">
        <v>207</v>
      </c>
      <c r="Q146" s="156">
        <v>213</v>
      </c>
      <c r="R146" s="156">
        <v>27</v>
      </c>
      <c r="S146" s="160">
        <v>129</v>
      </c>
      <c r="T146" s="156">
        <v>222</v>
      </c>
      <c r="U146" s="160">
        <v>192</v>
      </c>
      <c r="V146" s="156">
        <v>225</v>
      </c>
      <c r="W146" s="156">
        <v>243</v>
      </c>
      <c r="X146">
        <v>334</v>
      </c>
      <c r="Y146">
        <v>335</v>
      </c>
      <c r="Z146" s="157">
        <v>362</v>
      </c>
    </row>
    <row r="147" spans="1:26" ht="12.75">
      <c r="A147" s="2">
        <v>23</v>
      </c>
      <c r="B147" s="109">
        <v>1260</v>
      </c>
      <c r="C147" s="109">
        <v>2436</v>
      </c>
      <c r="D147" s="109">
        <v>3606</v>
      </c>
      <c r="E147" s="109">
        <v>3856</v>
      </c>
      <c r="F147" s="109">
        <v>4798</v>
      </c>
      <c r="G147" s="109">
        <v>5847</v>
      </c>
      <c r="H147" s="109">
        <v>6694</v>
      </c>
      <c r="I147" s="498">
        <f>IF(V$149&gt;0,SUM($O147:V147),"")</f>
        <v>7735</v>
      </c>
      <c r="J147" s="109">
        <v>8755</v>
      </c>
      <c r="K147" s="109">
        <v>9882</v>
      </c>
      <c r="L147" s="498">
        <f>IF(Y$149&gt;0,SUM($O147:Y147),"")</f>
        <v>11028</v>
      </c>
      <c r="M147" s="109">
        <v>12014</v>
      </c>
      <c r="O147" s="229">
        <v>1260</v>
      </c>
      <c r="P147" s="156">
        <v>1176</v>
      </c>
      <c r="Q147" s="156">
        <v>1170</v>
      </c>
      <c r="R147" s="156">
        <v>250</v>
      </c>
      <c r="S147" s="160">
        <v>942</v>
      </c>
      <c r="T147" s="156">
        <v>1049</v>
      </c>
      <c r="U147" s="160">
        <v>847</v>
      </c>
      <c r="V147" s="156">
        <v>1041</v>
      </c>
      <c r="W147" s="156">
        <v>1020</v>
      </c>
      <c r="X147">
        <v>1127</v>
      </c>
      <c r="Y147">
        <v>1146</v>
      </c>
      <c r="Z147" s="157">
        <v>986</v>
      </c>
    </row>
    <row r="148" spans="1:26" ht="12.75">
      <c r="A148" s="3">
        <v>24</v>
      </c>
      <c r="B148" s="109">
        <v>54</v>
      </c>
      <c r="C148" s="109">
        <v>91</v>
      </c>
      <c r="D148" s="109">
        <v>126</v>
      </c>
      <c r="E148" s="109">
        <v>146</v>
      </c>
      <c r="F148" s="109">
        <v>180</v>
      </c>
      <c r="G148" s="109">
        <v>216</v>
      </c>
      <c r="H148" s="109">
        <v>244</v>
      </c>
      <c r="I148" s="498">
        <f>IF(V$149&gt;0,SUM($O148:V148),"")</f>
        <v>279</v>
      </c>
      <c r="J148" s="109">
        <v>311</v>
      </c>
      <c r="K148" s="109">
        <v>339</v>
      </c>
      <c r="L148" s="498">
        <f>IF(Y$149&gt;0,SUM($O148:Y148),"")</f>
        <v>361</v>
      </c>
      <c r="M148" s="109">
        <v>389</v>
      </c>
      <c r="O148" s="229">
        <v>54</v>
      </c>
      <c r="P148" s="156">
        <v>37</v>
      </c>
      <c r="Q148" s="156">
        <v>35</v>
      </c>
      <c r="R148" s="156">
        <v>20</v>
      </c>
      <c r="S148" s="161">
        <v>34</v>
      </c>
      <c r="T148" s="156">
        <v>36</v>
      </c>
      <c r="U148" s="161">
        <v>28</v>
      </c>
      <c r="V148" s="156">
        <v>35</v>
      </c>
      <c r="W148" s="156">
        <v>32</v>
      </c>
      <c r="X148">
        <v>28</v>
      </c>
      <c r="Y148">
        <v>22</v>
      </c>
      <c r="Z148" s="161">
        <v>28</v>
      </c>
    </row>
    <row r="149" spans="1:26" ht="12.75">
      <c r="A149" s="7" t="s">
        <v>0</v>
      </c>
      <c r="B149" s="147">
        <v>3546</v>
      </c>
      <c r="C149" s="147">
        <v>6848</v>
      </c>
      <c r="D149" s="147">
        <v>10404</v>
      </c>
      <c r="E149" s="147">
        <v>12776</v>
      </c>
      <c r="F149" s="147">
        <v>16206</v>
      </c>
      <c r="G149" s="147">
        <f>SUM(G125:G148)</f>
        <v>19807</v>
      </c>
      <c r="H149" s="147">
        <v>23005</v>
      </c>
      <c r="I149" s="155">
        <f>SUM(I125:I148)</f>
        <v>26357</v>
      </c>
      <c r="J149" s="147">
        <v>29855</v>
      </c>
      <c r="K149" s="147">
        <v>33795</v>
      </c>
      <c r="L149" s="155">
        <f>SUM(L125:L148)</f>
        <v>37891</v>
      </c>
      <c r="M149" s="147">
        <v>41549</v>
      </c>
      <c r="O149" s="155">
        <v>3546</v>
      </c>
      <c r="P149" s="155">
        <v>3302</v>
      </c>
      <c r="Q149" s="155">
        <v>3556</v>
      </c>
      <c r="R149" s="155">
        <v>2372</v>
      </c>
      <c r="S149" s="155">
        <v>3430</v>
      </c>
      <c r="T149" s="155">
        <f>SUM(T125:T148)</f>
        <v>3601</v>
      </c>
      <c r="U149" s="155">
        <v>3198</v>
      </c>
      <c r="V149" s="155">
        <v>3352</v>
      </c>
      <c r="W149" s="155">
        <v>3498</v>
      </c>
      <c r="X149" s="155">
        <v>3940</v>
      </c>
      <c r="Y149" s="155">
        <v>4096</v>
      </c>
      <c r="Z149" s="155">
        <v>3658</v>
      </c>
    </row>
    <row r="150" ht="12.75">
      <c r="A150" s="2"/>
    </row>
    <row r="151" ht="12.75">
      <c r="A151" s="2"/>
    </row>
    <row r="152" ht="12.75">
      <c r="A152" s="2"/>
    </row>
    <row r="153" ht="12.75">
      <c r="A153" s="2"/>
    </row>
    <row r="154" spans="1:26" ht="12.75">
      <c r="A154" s="100" t="s">
        <v>5</v>
      </c>
      <c r="B154" s="117" t="str">
        <f>TITLES!$B$7</f>
        <v>WELFARE FEDERAL PARTICIPATION RATE</v>
      </c>
      <c r="C154" s="118"/>
      <c r="D154" s="118"/>
      <c r="E154" s="118"/>
      <c r="F154" s="118"/>
      <c r="G154" s="118"/>
      <c r="H154" s="118"/>
      <c r="I154" s="118"/>
      <c r="J154" s="118"/>
      <c r="K154" s="118"/>
      <c r="L154" s="118"/>
      <c r="M154" s="119"/>
      <c r="O154" s="112" t="str">
        <f>B154</f>
        <v>WELFARE FEDERAL PARTICIPATION RATE</v>
      </c>
      <c r="P154" s="115"/>
      <c r="Q154" s="115"/>
      <c r="R154" s="115"/>
      <c r="S154" s="115"/>
      <c r="T154" s="115"/>
      <c r="U154" s="115"/>
      <c r="V154" s="115"/>
      <c r="W154" s="115"/>
      <c r="X154" s="115"/>
      <c r="Y154" s="115"/>
      <c r="Z154" s="116"/>
    </row>
    <row r="155" spans="1:26" ht="12.75">
      <c r="A155" s="2">
        <v>1</v>
      </c>
      <c r="B155" s="109">
        <v>230</v>
      </c>
      <c r="C155" s="109">
        <v>455</v>
      </c>
      <c r="D155" s="109">
        <v>662</v>
      </c>
      <c r="E155" s="109">
        <v>887</v>
      </c>
      <c r="F155" s="109">
        <v>1109</v>
      </c>
      <c r="G155" s="109">
        <v>1344</v>
      </c>
      <c r="H155" s="109">
        <v>1585</v>
      </c>
      <c r="I155" s="109">
        <f>IF(V$149&gt;0,SUM($O155:V155),"")</f>
        <v>1789</v>
      </c>
      <c r="J155" s="109">
        <v>1969</v>
      </c>
      <c r="K155" s="109">
        <v>2143</v>
      </c>
      <c r="L155" s="498">
        <f>IF(Y$149&gt;0,SUM($O155:Y155),"")</f>
        <v>2346</v>
      </c>
      <c r="M155" s="109">
        <v>2550</v>
      </c>
      <c r="O155" s="229">
        <v>230</v>
      </c>
      <c r="P155" s="156">
        <v>225</v>
      </c>
      <c r="Q155" s="122">
        <v>207</v>
      </c>
      <c r="R155" s="122">
        <v>225</v>
      </c>
      <c r="S155" s="159">
        <v>222</v>
      </c>
      <c r="T155" s="156">
        <v>235</v>
      </c>
      <c r="U155" s="159">
        <v>241</v>
      </c>
      <c r="V155" s="122">
        <v>204</v>
      </c>
      <c r="W155" s="122">
        <v>180</v>
      </c>
      <c r="X155">
        <v>174</v>
      </c>
      <c r="Y155">
        <v>203</v>
      </c>
      <c r="Z155" s="157">
        <v>204</v>
      </c>
    </row>
    <row r="156" spans="1:26" ht="12.75">
      <c r="A156" s="2">
        <v>2</v>
      </c>
      <c r="B156" s="109">
        <v>74</v>
      </c>
      <c r="C156" s="109">
        <v>153</v>
      </c>
      <c r="D156" s="109">
        <v>229</v>
      </c>
      <c r="E156" s="109">
        <v>305</v>
      </c>
      <c r="F156" s="109">
        <v>389</v>
      </c>
      <c r="G156" s="109">
        <v>468</v>
      </c>
      <c r="H156" s="109">
        <v>544</v>
      </c>
      <c r="I156" s="109">
        <f>IF(V$149&gt;0,SUM($O156:V156),"")</f>
        <v>617</v>
      </c>
      <c r="J156" s="109">
        <v>695</v>
      </c>
      <c r="K156" s="109">
        <v>762</v>
      </c>
      <c r="L156" s="498">
        <f>IF(Y$149&gt;0,SUM($O156:Y156),"")</f>
        <v>844</v>
      </c>
      <c r="M156" s="109">
        <v>910</v>
      </c>
      <c r="O156" s="229">
        <v>74</v>
      </c>
      <c r="P156" s="156">
        <v>79</v>
      </c>
      <c r="Q156" s="122">
        <v>76</v>
      </c>
      <c r="R156" s="122">
        <v>76</v>
      </c>
      <c r="S156" s="160">
        <v>84</v>
      </c>
      <c r="T156" s="156">
        <v>79</v>
      </c>
      <c r="U156" s="160">
        <v>76</v>
      </c>
      <c r="V156" s="122">
        <v>73</v>
      </c>
      <c r="W156" s="122">
        <v>78</v>
      </c>
      <c r="X156">
        <v>67</v>
      </c>
      <c r="Y156">
        <v>82</v>
      </c>
      <c r="Z156" s="157">
        <v>66</v>
      </c>
    </row>
    <row r="157" spans="1:26" ht="12.75">
      <c r="A157" s="2">
        <v>3</v>
      </c>
      <c r="B157" s="109">
        <v>58</v>
      </c>
      <c r="C157" s="109">
        <v>112</v>
      </c>
      <c r="D157" s="109">
        <v>167</v>
      </c>
      <c r="E157" s="109">
        <v>217</v>
      </c>
      <c r="F157" s="109">
        <v>273</v>
      </c>
      <c r="G157" s="109">
        <v>318</v>
      </c>
      <c r="H157" s="109">
        <v>363</v>
      </c>
      <c r="I157" s="109">
        <f>IF(V$149&gt;0,SUM($O157:V157),"")</f>
        <v>406</v>
      </c>
      <c r="J157" s="109">
        <v>445</v>
      </c>
      <c r="K157" s="109">
        <v>477</v>
      </c>
      <c r="L157" s="498">
        <f>IF(Y$149&gt;0,SUM($O157:Y157),"")</f>
        <v>510</v>
      </c>
      <c r="M157" s="109">
        <v>547</v>
      </c>
      <c r="O157" s="229">
        <v>58</v>
      </c>
      <c r="P157" s="156">
        <v>54</v>
      </c>
      <c r="Q157" s="122">
        <v>55</v>
      </c>
      <c r="R157" s="122">
        <v>50</v>
      </c>
      <c r="S157" s="160">
        <v>56</v>
      </c>
      <c r="T157" s="156">
        <v>45</v>
      </c>
      <c r="U157" s="160">
        <v>45</v>
      </c>
      <c r="V157" s="122">
        <v>43</v>
      </c>
      <c r="W157" s="122">
        <v>39</v>
      </c>
      <c r="X157">
        <v>32</v>
      </c>
      <c r="Y157">
        <v>33</v>
      </c>
      <c r="Z157" s="157">
        <v>37</v>
      </c>
    </row>
    <row r="158" spans="1:26" ht="12.75">
      <c r="A158" s="2">
        <v>4</v>
      </c>
      <c r="B158" s="109">
        <v>134</v>
      </c>
      <c r="C158" s="109">
        <v>252</v>
      </c>
      <c r="D158" s="109">
        <v>362</v>
      </c>
      <c r="E158" s="109">
        <v>478</v>
      </c>
      <c r="F158" s="109">
        <v>582</v>
      </c>
      <c r="G158" s="109">
        <v>693</v>
      </c>
      <c r="H158" s="109">
        <v>807</v>
      </c>
      <c r="I158" s="109">
        <f>IF(V$149&gt;0,SUM($O158:V158),"")</f>
        <v>903</v>
      </c>
      <c r="J158" s="109">
        <v>992</v>
      </c>
      <c r="K158" s="109">
        <v>1092</v>
      </c>
      <c r="L158" s="498">
        <f>IF(Y$149&gt;0,SUM($O158:Y158),"")</f>
        <v>1204</v>
      </c>
      <c r="M158" s="109">
        <v>1309</v>
      </c>
      <c r="O158" s="229">
        <v>134</v>
      </c>
      <c r="P158" s="156">
        <v>118</v>
      </c>
      <c r="Q158" s="122">
        <v>110</v>
      </c>
      <c r="R158" s="122">
        <v>116</v>
      </c>
      <c r="S158" s="160">
        <v>104</v>
      </c>
      <c r="T158" s="156">
        <v>111</v>
      </c>
      <c r="U158" s="160">
        <v>114</v>
      </c>
      <c r="V158" s="122">
        <v>96</v>
      </c>
      <c r="W158" s="122">
        <v>89</v>
      </c>
      <c r="X158">
        <v>100</v>
      </c>
      <c r="Y158">
        <v>112</v>
      </c>
      <c r="Z158" s="157">
        <v>105</v>
      </c>
    </row>
    <row r="159" spans="1:26" ht="12.75">
      <c r="A159" s="2">
        <v>5</v>
      </c>
      <c r="B159" s="109">
        <v>269</v>
      </c>
      <c r="C159" s="109">
        <v>535</v>
      </c>
      <c r="D159" s="109">
        <v>790</v>
      </c>
      <c r="E159" s="109">
        <v>1043</v>
      </c>
      <c r="F159" s="109">
        <v>1323</v>
      </c>
      <c r="G159" s="109">
        <v>1615</v>
      </c>
      <c r="H159" s="109">
        <v>1920</v>
      </c>
      <c r="I159" s="109">
        <f>IF(V$149&gt;0,SUM($O159:V159),"")</f>
        <v>2166</v>
      </c>
      <c r="J159" s="109">
        <v>2398</v>
      </c>
      <c r="K159" s="109">
        <v>2626</v>
      </c>
      <c r="L159" s="498">
        <f>IF(Y$149&gt;0,SUM($O159:Y159),"")</f>
        <v>2887</v>
      </c>
      <c r="M159" s="109">
        <v>3144</v>
      </c>
      <c r="O159" s="229">
        <v>269</v>
      </c>
      <c r="P159" s="156">
        <v>266</v>
      </c>
      <c r="Q159" s="122">
        <v>255</v>
      </c>
      <c r="R159" s="122">
        <v>253</v>
      </c>
      <c r="S159" s="160">
        <v>280</v>
      </c>
      <c r="T159" s="156">
        <v>292</v>
      </c>
      <c r="U159" s="160">
        <v>305</v>
      </c>
      <c r="V159" s="122">
        <v>246</v>
      </c>
      <c r="W159" s="122">
        <v>232</v>
      </c>
      <c r="X159">
        <v>228</v>
      </c>
      <c r="Y159">
        <v>261</v>
      </c>
      <c r="Z159" s="157">
        <v>257</v>
      </c>
    </row>
    <row r="160" spans="1:26" ht="12.75">
      <c r="A160" s="2">
        <v>6</v>
      </c>
      <c r="B160" s="109">
        <v>90</v>
      </c>
      <c r="C160" s="109">
        <v>172</v>
      </c>
      <c r="D160" s="109">
        <v>254</v>
      </c>
      <c r="E160" s="109">
        <v>336</v>
      </c>
      <c r="F160" s="109">
        <v>432</v>
      </c>
      <c r="G160" s="109">
        <v>532</v>
      </c>
      <c r="H160" s="109">
        <v>632</v>
      </c>
      <c r="I160" s="109">
        <f>IF(V$149&gt;0,SUM($O160:V160),"")</f>
        <v>698</v>
      </c>
      <c r="J160" s="109">
        <v>765</v>
      </c>
      <c r="K160" s="109">
        <v>828</v>
      </c>
      <c r="L160" s="498">
        <f>IF(Y$149&gt;0,SUM($O160:Y160),"")</f>
        <v>897</v>
      </c>
      <c r="M160" s="109">
        <v>965</v>
      </c>
      <c r="O160" s="229">
        <v>90</v>
      </c>
      <c r="P160" s="156">
        <v>82</v>
      </c>
      <c r="Q160" s="122">
        <v>82</v>
      </c>
      <c r="R160" s="122">
        <v>82</v>
      </c>
      <c r="S160" s="160">
        <v>96</v>
      </c>
      <c r="T160" s="156">
        <v>100</v>
      </c>
      <c r="U160" s="160">
        <v>100</v>
      </c>
      <c r="V160" s="122">
        <v>66</v>
      </c>
      <c r="W160" s="122">
        <v>67</v>
      </c>
      <c r="X160">
        <v>63</v>
      </c>
      <c r="Y160">
        <v>69</v>
      </c>
      <c r="Z160" s="157">
        <v>68</v>
      </c>
    </row>
    <row r="161" spans="1:26" ht="12.75">
      <c r="A161" s="2">
        <v>7</v>
      </c>
      <c r="B161" s="109">
        <v>71</v>
      </c>
      <c r="C161" s="109">
        <v>142</v>
      </c>
      <c r="D161" s="109">
        <v>211</v>
      </c>
      <c r="E161" s="109">
        <v>285</v>
      </c>
      <c r="F161" s="109">
        <v>364</v>
      </c>
      <c r="G161" s="109">
        <v>448</v>
      </c>
      <c r="H161" s="109">
        <v>546</v>
      </c>
      <c r="I161" s="109">
        <f>IF(V$149&gt;0,SUM($O161:V161),"")</f>
        <v>613</v>
      </c>
      <c r="J161" s="109">
        <v>675</v>
      </c>
      <c r="K161" s="109">
        <v>746</v>
      </c>
      <c r="L161" s="498">
        <f>IF(Y$149&gt;0,SUM($O161:Y161),"")</f>
        <v>826</v>
      </c>
      <c r="M161" s="109">
        <v>888</v>
      </c>
      <c r="O161" s="229">
        <v>71</v>
      </c>
      <c r="P161" s="156">
        <v>71</v>
      </c>
      <c r="Q161" s="122">
        <v>69</v>
      </c>
      <c r="R161" s="122">
        <v>74</v>
      </c>
      <c r="S161" s="160">
        <v>79</v>
      </c>
      <c r="T161" s="156">
        <v>84</v>
      </c>
      <c r="U161" s="160">
        <v>98</v>
      </c>
      <c r="V161" s="122">
        <v>67</v>
      </c>
      <c r="W161" s="122">
        <v>62</v>
      </c>
      <c r="X161">
        <v>71</v>
      </c>
      <c r="Y161">
        <v>80</v>
      </c>
      <c r="Z161" s="157">
        <v>62</v>
      </c>
    </row>
    <row r="162" spans="1:26" ht="12.75">
      <c r="A162" s="2">
        <v>8</v>
      </c>
      <c r="B162" s="109">
        <v>414</v>
      </c>
      <c r="C162" s="109">
        <v>909</v>
      </c>
      <c r="D162" s="109">
        <v>1440</v>
      </c>
      <c r="E162" s="109">
        <v>1998</v>
      </c>
      <c r="F162" s="109">
        <v>2564</v>
      </c>
      <c r="G162" s="109">
        <v>3152</v>
      </c>
      <c r="H162" s="109">
        <v>3824</v>
      </c>
      <c r="I162" s="109">
        <f>IF(V$149&gt;0,SUM($O162:V162),"")</f>
        <v>4371</v>
      </c>
      <c r="J162" s="109">
        <v>4899</v>
      </c>
      <c r="K162" s="109">
        <v>5401</v>
      </c>
      <c r="L162" s="498">
        <f>IF(Y$149&gt;0,SUM($O162:Y162),"")</f>
        <v>5936</v>
      </c>
      <c r="M162" s="109">
        <v>6419</v>
      </c>
      <c r="O162" s="229">
        <v>414</v>
      </c>
      <c r="P162" s="156">
        <v>495</v>
      </c>
      <c r="Q162" s="122">
        <v>531</v>
      </c>
      <c r="R162" s="122">
        <v>558</v>
      </c>
      <c r="S162" s="160">
        <v>566</v>
      </c>
      <c r="T162" s="156">
        <v>588</v>
      </c>
      <c r="U162" s="160">
        <v>672</v>
      </c>
      <c r="V162" s="122">
        <v>547</v>
      </c>
      <c r="W162" s="122">
        <v>528</v>
      </c>
      <c r="X162">
        <v>502</v>
      </c>
      <c r="Y162">
        <v>535</v>
      </c>
      <c r="Z162" s="157">
        <v>483</v>
      </c>
    </row>
    <row r="163" spans="1:26" ht="12.75">
      <c r="A163" s="2">
        <v>9</v>
      </c>
      <c r="B163" s="109">
        <v>148</v>
      </c>
      <c r="C163" s="109">
        <v>302</v>
      </c>
      <c r="D163" s="109">
        <v>454</v>
      </c>
      <c r="E163" s="109">
        <v>605</v>
      </c>
      <c r="F163" s="109">
        <v>775</v>
      </c>
      <c r="G163" s="109">
        <v>945</v>
      </c>
      <c r="H163" s="109">
        <v>1128</v>
      </c>
      <c r="I163" s="109">
        <f>IF(V$149&gt;0,SUM($O163:V163),"")</f>
        <v>1262</v>
      </c>
      <c r="J163" s="109">
        <v>1384</v>
      </c>
      <c r="K163" s="109">
        <v>1517</v>
      </c>
      <c r="L163" s="498">
        <f>IF(Y$149&gt;0,SUM($O163:Y163),"")</f>
        <v>1654</v>
      </c>
      <c r="M163" s="109">
        <v>1781</v>
      </c>
      <c r="O163" s="229">
        <v>148</v>
      </c>
      <c r="P163" s="156">
        <v>154</v>
      </c>
      <c r="Q163" s="122">
        <v>152</v>
      </c>
      <c r="R163" s="122">
        <v>151</v>
      </c>
      <c r="S163" s="160">
        <v>170</v>
      </c>
      <c r="T163" s="156">
        <v>170</v>
      </c>
      <c r="U163" s="160">
        <v>183</v>
      </c>
      <c r="V163" s="122">
        <v>134</v>
      </c>
      <c r="W163" s="122">
        <v>122</v>
      </c>
      <c r="X163">
        <v>133</v>
      </c>
      <c r="Y163">
        <v>137</v>
      </c>
      <c r="Z163" s="157">
        <v>127</v>
      </c>
    </row>
    <row r="164" spans="1:26" ht="12.75">
      <c r="A164" s="2">
        <v>10</v>
      </c>
      <c r="B164" s="109">
        <v>210</v>
      </c>
      <c r="C164" s="109">
        <v>420</v>
      </c>
      <c r="D164" s="109">
        <v>612</v>
      </c>
      <c r="E164" s="109">
        <v>802</v>
      </c>
      <c r="F164" s="109">
        <v>994</v>
      </c>
      <c r="G164" s="109">
        <v>1177</v>
      </c>
      <c r="H164" s="109">
        <v>1394</v>
      </c>
      <c r="I164" s="109">
        <f>IF(V$149&gt;0,SUM($O164:V164),"")</f>
        <v>1581</v>
      </c>
      <c r="J164" s="109">
        <v>1746</v>
      </c>
      <c r="K164" s="109">
        <v>1900</v>
      </c>
      <c r="L164" s="498">
        <f>IF(Y$149&gt;0,SUM($O164:Y164),"")</f>
        <v>2098</v>
      </c>
      <c r="M164" s="109">
        <v>2270</v>
      </c>
      <c r="O164" s="229">
        <v>210</v>
      </c>
      <c r="P164" s="156">
        <v>210</v>
      </c>
      <c r="Q164" s="122">
        <v>192</v>
      </c>
      <c r="R164" s="122">
        <v>190</v>
      </c>
      <c r="S164" s="160">
        <v>192</v>
      </c>
      <c r="T164" s="156">
        <v>183</v>
      </c>
      <c r="U164" s="160">
        <v>217</v>
      </c>
      <c r="V164" s="122">
        <v>187</v>
      </c>
      <c r="W164" s="122">
        <v>165</v>
      </c>
      <c r="X164">
        <v>154</v>
      </c>
      <c r="Y164">
        <v>198</v>
      </c>
      <c r="Z164" s="157">
        <v>172</v>
      </c>
    </row>
    <row r="165" spans="1:26" ht="12.75">
      <c r="A165" s="2">
        <v>11</v>
      </c>
      <c r="B165" s="109">
        <v>307</v>
      </c>
      <c r="C165" s="109">
        <v>626</v>
      </c>
      <c r="D165" s="109">
        <v>962</v>
      </c>
      <c r="E165" s="109">
        <v>1298</v>
      </c>
      <c r="F165" s="109">
        <v>1636</v>
      </c>
      <c r="G165" s="109">
        <v>1974</v>
      </c>
      <c r="H165" s="109">
        <v>2347</v>
      </c>
      <c r="I165" s="109">
        <f>IF(V$149&gt;0,SUM($O165:V165),"")</f>
        <v>2644</v>
      </c>
      <c r="J165" s="109">
        <v>2926</v>
      </c>
      <c r="K165" s="109">
        <v>3195</v>
      </c>
      <c r="L165" s="498">
        <f>IF(Y$149&gt;0,SUM($O165:Y165),"")</f>
        <v>3523</v>
      </c>
      <c r="M165" s="109">
        <v>3784</v>
      </c>
      <c r="O165" s="229">
        <v>307</v>
      </c>
      <c r="P165" s="156">
        <v>319</v>
      </c>
      <c r="Q165" s="122">
        <v>336</v>
      </c>
      <c r="R165" s="122">
        <v>336</v>
      </c>
      <c r="S165" s="160">
        <v>338</v>
      </c>
      <c r="T165" s="156">
        <v>338</v>
      </c>
      <c r="U165" s="160">
        <v>373</v>
      </c>
      <c r="V165" s="122">
        <v>297</v>
      </c>
      <c r="W165" s="122">
        <v>282</v>
      </c>
      <c r="X165">
        <v>269</v>
      </c>
      <c r="Y165">
        <v>328</v>
      </c>
      <c r="Z165" s="157">
        <v>261</v>
      </c>
    </row>
    <row r="166" spans="1:26" ht="12.75">
      <c r="A166" s="2">
        <v>12</v>
      </c>
      <c r="B166" s="109">
        <v>1330</v>
      </c>
      <c r="C166" s="109">
        <v>2585</v>
      </c>
      <c r="D166" s="109">
        <v>3811</v>
      </c>
      <c r="E166" s="109">
        <v>5067</v>
      </c>
      <c r="F166" s="109">
        <v>6371</v>
      </c>
      <c r="G166" s="109">
        <v>7590</v>
      </c>
      <c r="H166" s="109">
        <v>8833</v>
      </c>
      <c r="I166" s="109">
        <f>IF(V$149&gt;0,SUM($O166:V166),"")</f>
        <v>9956</v>
      </c>
      <c r="J166" s="109">
        <v>11003</v>
      </c>
      <c r="K166" s="109">
        <v>11992</v>
      </c>
      <c r="L166" s="498">
        <f>IF(Y$149&gt;0,SUM($O166:Y166),"")</f>
        <v>13124</v>
      </c>
      <c r="M166" s="109">
        <v>14092</v>
      </c>
      <c r="O166" s="229">
        <v>1330</v>
      </c>
      <c r="P166" s="156">
        <v>1255</v>
      </c>
      <c r="Q166" s="122">
        <v>1226</v>
      </c>
      <c r="R166" s="122">
        <v>1256</v>
      </c>
      <c r="S166" s="160">
        <v>1304</v>
      </c>
      <c r="T166" s="156">
        <v>1219</v>
      </c>
      <c r="U166" s="160">
        <v>1243</v>
      </c>
      <c r="V166" s="122">
        <v>1123</v>
      </c>
      <c r="W166" s="122">
        <v>1047</v>
      </c>
      <c r="X166">
        <v>989</v>
      </c>
      <c r="Y166">
        <v>1132</v>
      </c>
      <c r="Z166" s="157">
        <v>968</v>
      </c>
    </row>
    <row r="167" spans="1:26" ht="12.75">
      <c r="A167" s="2">
        <v>13</v>
      </c>
      <c r="B167" s="109">
        <v>157</v>
      </c>
      <c r="C167" s="109">
        <v>295</v>
      </c>
      <c r="D167" s="109">
        <v>429</v>
      </c>
      <c r="E167" s="109">
        <v>573</v>
      </c>
      <c r="F167" s="109">
        <v>720</v>
      </c>
      <c r="G167" s="109">
        <v>865</v>
      </c>
      <c r="H167" s="109">
        <v>1022</v>
      </c>
      <c r="I167" s="109">
        <f>IF(V$149&gt;0,SUM($O167:V167),"")</f>
        <v>1160</v>
      </c>
      <c r="J167" s="109">
        <v>1287</v>
      </c>
      <c r="K167" s="109">
        <v>1410</v>
      </c>
      <c r="L167" s="498">
        <f>IF(Y$149&gt;0,SUM($O167:Y167),"")</f>
        <v>1555</v>
      </c>
      <c r="M167" s="109">
        <v>1692</v>
      </c>
      <c r="O167" s="229">
        <v>157</v>
      </c>
      <c r="P167" s="156">
        <v>138</v>
      </c>
      <c r="Q167" s="122">
        <v>134</v>
      </c>
      <c r="R167" s="122">
        <v>144</v>
      </c>
      <c r="S167" s="160">
        <v>147</v>
      </c>
      <c r="T167" s="156">
        <v>145</v>
      </c>
      <c r="U167" s="160">
        <v>157</v>
      </c>
      <c r="V167" s="122">
        <v>138</v>
      </c>
      <c r="W167" s="122">
        <v>127</v>
      </c>
      <c r="X167">
        <v>123</v>
      </c>
      <c r="Y167">
        <v>145</v>
      </c>
      <c r="Z167" s="157">
        <v>137</v>
      </c>
    </row>
    <row r="168" spans="1:26" ht="12.75">
      <c r="A168" s="2">
        <v>14</v>
      </c>
      <c r="B168" s="109">
        <v>509</v>
      </c>
      <c r="C168" s="109">
        <v>1017</v>
      </c>
      <c r="D168" s="109">
        <v>1492</v>
      </c>
      <c r="E168" s="109">
        <v>1977</v>
      </c>
      <c r="F168" s="109">
        <v>2454</v>
      </c>
      <c r="G168" s="109">
        <v>2958</v>
      </c>
      <c r="H168" s="109">
        <v>3484</v>
      </c>
      <c r="I168" s="109">
        <f>IF(V$149&gt;0,SUM($O168:V168),"")</f>
        <v>3943</v>
      </c>
      <c r="J168" s="109">
        <v>4377</v>
      </c>
      <c r="K168" s="109">
        <v>4820</v>
      </c>
      <c r="L168" s="498">
        <f>IF(Y$149&gt;0,SUM($O168:Y168),"")</f>
        <v>5296</v>
      </c>
      <c r="M168" s="109">
        <v>5719</v>
      </c>
      <c r="O168" s="229">
        <v>509</v>
      </c>
      <c r="P168" s="156">
        <v>508</v>
      </c>
      <c r="Q168" s="122">
        <v>475</v>
      </c>
      <c r="R168" s="122">
        <v>485</v>
      </c>
      <c r="S168" s="160">
        <v>477</v>
      </c>
      <c r="T168" s="156">
        <v>504</v>
      </c>
      <c r="U168" s="160">
        <v>526</v>
      </c>
      <c r="V168" s="122">
        <v>459</v>
      </c>
      <c r="W168" s="122">
        <v>434</v>
      </c>
      <c r="X168">
        <v>443</v>
      </c>
      <c r="Y168">
        <v>476</v>
      </c>
      <c r="Z168" s="157">
        <v>423</v>
      </c>
    </row>
    <row r="169" spans="1:26" ht="12.75">
      <c r="A169" s="2">
        <v>15</v>
      </c>
      <c r="B169" s="109">
        <v>723</v>
      </c>
      <c r="C169" s="109">
        <v>1540</v>
      </c>
      <c r="D169" s="109">
        <v>2369</v>
      </c>
      <c r="E169" s="109">
        <v>3197</v>
      </c>
      <c r="F169" s="109">
        <v>4001</v>
      </c>
      <c r="G169" s="109">
        <v>4801</v>
      </c>
      <c r="H169" s="109">
        <v>5660</v>
      </c>
      <c r="I169" s="109">
        <f>IF(V$149&gt;0,SUM($O169:V169),"")</f>
        <v>6394</v>
      </c>
      <c r="J169" s="109">
        <v>7061</v>
      </c>
      <c r="K169" s="109">
        <v>7710</v>
      </c>
      <c r="L169" s="498">
        <f>IF(Y$149&gt;0,SUM($O169:Y169),"")</f>
        <v>8435</v>
      </c>
      <c r="M169" s="109">
        <v>9049</v>
      </c>
      <c r="O169" s="229">
        <v>723</v>
      </c>
      <c r="P169" s="156">
        <v>817</v>
      </c>
      <c r="Q169" s="122">
        <v>829</v>
      </c>
      <c r="R169" s="122">
        <v>828</v>
      </c>
      <c r="S169" s="160">
        <v>804</v>
      </c>
      <c r="T169" s="156">
        <v>800</v>
      </c>
      <c r="U169" s="160">
        <v>859</v>
      </c>
      <c r="V169" s="122">
        <v>734</v>
      </c>
      <c r="W169" s="122">
        <v>667</v>
      </c>
      <c r="X169">
        <v>649</v>
      </c>
      <c r="Y169" s="530">
        <v>725</v>
      </c>
      <c r="Z169" s="157">
        <v>614</v>
      </c>
    </row>
    <row r="170" spans="1:26" ht="12.75">
      <c r="A170" s="2">
        <v>16</v>
      </c>
      <c r="B170" s="109">
        <v>304</v>
      </c>
      <c r="C170" s="109">
        <v>602</v>
      </c>
      <c r="D170" s="109">
        <v>905</v>
      </c>
      <c r="E170" s="109">
        <v>1219</v>
      </c>
      <c r="F170" s="109">
        <v>1552</v>
      </c>
      <c r="G170" s="109">
        <v>1881</v>
      </c>
      <c r="H170" s="109">
        <v>2230</v>
      </c>
      <c r="I170" s="109">
        <f>IF(V$149&gt;0,SUM($O170:V170),"")</f>
        <v>2522</v>
      </c>
      <c r="J170" s="109">
        <v>2812</v>
      </c>
      <c r="K170" s="109">
        <v>3086</v>
      </c>
      <c r="L170" s="498">
        <f>IF(Y$149&gt;0,SUM($O170:Y170),"")</f>
        <v>3416</v>
      </c>
      <c r="M170" s="109">
        <v>3665</v>
      </c>
      <c r="O170" s="229">
        <v>304</v>
      </c>
      <c r="P170" s="156">
        <v>298</v>
      </c>
      <c r="Q170" s="122">
        <v>303</v>
      </c>
      <c r="R170" s="122">
        <v>314</v>
      </c>
      <c r="S170" s="160">
        <v>333</v>
      </c>
      <c r="T170" s="156">
        <v>329</v>
      </c>
      <c r="U170" s="160">
        <v>349</v>
      </c>
      <c r="V170" s="122">
        <v>292</v>
      </c>
      <c r="W170" s="122">
        <v>290</v>
      </c>
      <c r="X170">
        <v>274</v>
      </c>
      <c r="Y170">
        <v>330</v>
      </c>
      <c r="Z170" s="157">
        <v>249</v>
      </c>
    </row>
    <row r="171" spans="1:26" ht="12.75">
      <c r="A171" s="2">
        <v>17</v>
      </c>
      <c r="B171" s="109">
        <v>234</v>
      </c>
      <c r="C171" s="109">
        <v>465</v>
      </c>
      <c r="D171" s="109">
        <v>710</v>
      </c>
      <c r="E171" s="109">
        <v>964</v>
      </c>
      <c r="F171" s="109">
        <v>1211</v>
      </c>
      <c r="G171" s="109">
        <v>1456</v>
      </c>
      <c r="H171" s="109">
        <v>1712</v>
      </c>
      <c r="I171" s="109">
        <f>IF(V$149&gt;0,SUM($O171:V171),"")</f>
        <v>1933</v>
      </c>
      <c r="J171" s="109">
        <v>2118</v>
      </c>
      <c r="K171" s="109">
        <v>2288</v>
      </c>
      <c r="L171" s="498">
        <f>IF(Y$149&gt;0,SUM($O171:Y171),"")</f>
        <v>2453</v>
      </c>
      <c r="M171" s="109">
        <v>2594</v>
      </c>
      <c r="O171" s="229">
        <v>234</v>
      </c>
      <c r="P171" s="156">
        <v>231</v>
      </c>
      <c r="Q171" s="122">
        <v>245</v>
      </c>
      <c r="R171" s="122">
        <v>254</v>
      </c>
      <c r="S171" s="160">
        <v>247</v>
      </c>
      <c r="T171" s="156">
        <v>245</v>
      </c>
      <c r="U171" s="160">
        <v>256</v>
      </c>
      <c r="V171" s="122">
        <v>221</v>
      </c>
      <c r="W171" s="122">
        <v>185</v>
      </c>
      <c r="X171">
        <v>170</v>
      </c>
      <c r="Y171">
        <v>165</v>
      </c>
      <c r="Z171" s="157">
        <v>141</v>
      </c>
    </row>
    <row r="172" spans="1:26" ht="12.75">
      <c r="A172" s="2">
        <v>18</v>
      </c>
      <c r="B172" s="109">
        <v>107</v>
      </c>
      <c r="C172" s="109">
        <v>199</v>
      </c>
      <c r="D172" s="109">
        <v>290</v>
      </c>
      <c r="E172" s="109">
        <v>384</v>
      </c>
      <c r="F172" s="109">
        <v>470</v>
      </c>
      <c r="G172" s="109">
        <v>562</v>
      </c>
      <c r="H172" s="109">
        <v>668</v>
      </c>
      <c r="I172" s="109">
        <f>IF(V$149&gt;0,SUM($O172:V172),"")</f>
        <v>751</v>
      </c>
      <c r="J172" s="109">
        <v>829</v>
      </c>
      <c r="K172" s="109">
        <v>901</v>
      </c>
      <c r="L172" s="498">
        <f>IF(Y$149&gt;0,SUM($O172:Y172),"")</f>
        <v>976</v>
      </c>
      <c r="M172" s="109">
        <v>1037</v>
      </c>
      <c r="O172" s="229">
        <v>107</v>
      </c>
      <c r="P172" s="156">
        <v>92</v>
      </c>
      <c r="Q172" s="122">
        <v>91</v>
      </c>
      <c r="R172" s="122">
        <v>94</v>
      </c>
      <c r="S172" s="160">
        <v>86</v>
      </c>
      <c r="T172" s="156">
        <v>92</v>
      </c>
      <c r="U172" s="160">
        <v>106</v>
      </c>
      <c r="V172" s="122">
        <v>83</v>
      </c>
      <c r="W172" s="122">
        <v>78</v>
      </c>
      <c r="X172">
        <v>72</v>
      </c>
      <c r="Y172">
        <v>75</v>
      </c>
      <c r="Z172" s="157">
        <v>61</v>
      </c>
    </row>
    <row r="173" spans="1:26" ht="12.75">
      <c r="A173" s="2">
        <v>19</v>
      </c>
      <c r="B173" s="109">
        <v>77</v>
      </c>
      <c r="C173" s="109">
        <v>149</v>
      </c>
      <c r="D173" s="109">
        <v>225</v>
      </c>
      <c r="E173" s="109">
        <v>301</v>
      </c>
      <c r="F173" s="109">
        <v>386</v>
      </c>
      <c r="G173" s="109">
        <v>465</v>
      </c>
      <c r="H173" s="109">
        <v>549</v>
      </c>
      <c r="I173" s="109">
        <f>IF(V$149&gt;0,SUM($O173:V173),"")</f>
        <v>615</v>
      </c>
      <c r="J173" s="109">
        <v>672</v>
      </c>
      <c r="K173" s="109">
        <v>725</v>
      </c>
      <c r="L173" s="498">
        <f>IF(Y$149&gt;0,SUM($O173:Y173),"")</f>
        <v>774</v>
      </c>
      <c r="M173" s="109">
        <v>815</v>
      </c>
      <c r="O173" s="229">
        <v>77</v>
      </c>
      <c r="P173" s="156">
        <v>72</v>
      </c>
      <c r="Q173" s="122">
        <v>76</v>
      </c>
      <c r="R173" s="122">
        <v>76</v>
      </c>
      <c r="S173" s="160">
        <v>85</v>
      </c>
      <c r="T173" s="156">
        <v>79</v>
      </c>
      <c r="U173" s="160">
        <v>84</v>
      </c>
      <c r="V173" s="122">
        <v>66</v>
      </c>
      <c r="W173" s="122">
        <v>57</v>
      </c>
      <c r="X173">
        <v>53</v>
      </c>
      <c r="Y173">
        <v>49</v>
      </c>
      <c r="Z173" s="157">
        <v>41</v>
      </c>
    </row>
    <row r="174" spans="1:26" ht="12.75">
      <c r="A174" s="2">
        <v>20</v>
      </c>
      <c r="B174" s="109">
        <v>200</v>
      </c>
      <c r="C174" s="109">
        <v>407</v>
      </c>
      <c r="D174" s="109">
        <v>619</v>
      </c>
      <c r="E174" s="109">
        <v>837</v>
      </c>
      <c r="F174" s="109">
        <v>1056</v>
      </c>
      <c r="G174" s="109">
        <v>1256</v>
      </c>
      <c r="H174" s="109">
        <v>1485</v>
      </c>
      <c r="I174" s="109">
        <f>IF(V$149&gt;0,SUM($O174:V174),"")</f>
        <v>1679</v>
      </c>
      <c r="J174" s="109">
        <v>1874</v>
      </c>
      <c r="K174" s="109">
        <v>2065</v>
      </c>
      <c r="L174" s="498">
        <f>IF(Y$149&gt;0,SUM($O174:Y174),"")</f>
        <v>2284</v>
      </c>
      <c r="M174" s="109">
        <v>2479</v>
      </c>
      <c r="O174" s="229">
        <v>200</v>
      </c>
      <c r="P174" s="156">
        <v>207</v>
      </c>
      <c r="Q174" s="122">
        <v>212</v>
      </c>
      <c r="R174" s="122">
        <v>218</v>
      </c>
      <c r="S174" s="160">
        <v>219</v>
      </c>
      <c r="T174" s="156">
        <v>200</v>
      </c>
      <c r="U174" s="160">
        <v>229</v>
      </c>
      <c r="V174" s="122">
        <v>194</v>
      </c>
      <c r="W174" s="122">
        <v>195</v>
      </c>
      <c r="X174">
        <v>191</v>
      </c>
      <c r="Y174">
        <v>219</v>
      </c>
      <c r="Z174" s="157">
        <v>195</v>
      </c>
    </row>
    <row r="175" spans="1:26" ht="12.75">
      <c r="A175" s="2">
        <v>21</v>
      </c>
      <c r="B175" s="109">
        <v>523</v>
      </c>
      <c r="C175" s="109">
        <v>1052</v>
      </c>
      <c r="D175" s="109">
        <v>1608</v>
      </c>
      <c r="E175" s="109">
        <v>2148</v>
      </c>
      <c r="F175" s="109">
        <v>2731</v>
      </c>
      <c r="G175" s="109">
        <v>3263</v>
      </c>
      <c r="H175" s="109">
        <v>3832</v>
      </c>
      <c r="I175" s="109">
        <f>IF(V$149&gt;0,SUM($O175:V175),"")</f>
        <v>4238</v>
      </c>
      <c r="J175" s="109">
        <v>4604</v>
      </c>
      <c r="K175" s="109">
        <v>4940</v>
      </c>
      <c r="L175" s="498">
        <f>IF(Y$149&gt;0,SUM($O175:Y175),"")</f>
        <v>5328</v>
      </c>
      <c r="M175" s="109">
        <v>5656</v>
      </c>
      <c r="O175" s="229">
        <v>523</v>
      </c>
      <c r="P175" s="156">
        <v>529</v>
      </c>
      <c r="Q175" s="122">
        <v>556</v>
      </c>
      <c r="R175" s="122">
        <v>540</v>
      </c>
      <c r="S175" s="160">
        <v>583</v>
      </c>
      <c r="T175" s="156">
        <v>532</v>
      </c>
      <c r="U175" s="160">
        <v>569</v>
      </c>
      <c r="V175" s="122">
        <v>406</v>
      </c>
      <c r="W175" s="122">
        <v>366</v>
      </c>
      <c r="X175">
        <v>336</v>
      </c>
      <c r="Y175">
        <v>388</v>
      </c>
      <c r="Z175" s="157">
        <v>328</v>
      </c>
    </row>
    <row r="176" spans="1:26" ht="12.75">
      <c r="A176" s="2">
        <v>22</v>
      </c>
      <c r="B176" s="109">
        <v>905</v>
      </c>
      <c r="C176" s="109">
        <v>1825</v>
      </c>
      <c r="D176" s="109">
        <v>2755</v>
      </c>
      <c r="E176" s="109">
        <v>3646</v>
      </c>
      <c r="F176" s="109">
        <v>4768</v>
      </c>
      <c r="G176" s="109">
        <v>5789</v>
      </c>
      <c r="H176" s="109">
        <v>6865</v>
      </c>
      <c r="I176" s="109">
        <f>IF(V$149&gt;0,SUM($O176:V176),"")</f>
        <v>7654</v>
      </c>
      <c r="J176" s="109">
        <v>8437</v>
      </c>
      <c r="K176" s="109">
        <v>9226</v>
      </c>
      <c r="L176" s="498">
        <f>IF(Y$149&gt;0,SUM($O176:Y176),"")</f>
        <v>10090</v>
      </c>
      <c r="M176" s="109">
        <v>10823</v>
      </c>
      <c r="O176" s="229">
        <v>905</v>
      </c>
      <c r="P176" s="156">
        <v>920</v>
      </c>
      <c r="Q176" s="122">
        <v>930</v>
      </c>
      <c r="R176" s="122">
        <v>891</v>
      </c>
      <c r="S176" s="160">
        <v>1122</v>
      </c>
      <c r="T176" s="156">
        <v>1021</v>
      </c>
      <c r="U176" s="160">
        <v>1076</v>
      </c>
      <c r="V176" s="122">
        <v>789</v>
      </c>
      <c r="W176" s="122">
        <v>783</v>
      </c>
      <c r="X176">
        <v>789</v>
      </c>
      <c r="Y176">
        <v>864</v>
      </c>
      <c r="Z176" s="157">
        <v>733</v>
      </c>
    </row>
    <row r="177" spans="1:26" ht="12.75">
      <c r="A177" s="2">
        <v>23</v>
      </c>
      <c r="B177" s="109">
        <v>3604</v>
      </c>
      <c r="C177" s="109">
        <v>7105</v>
      </c>
      <c r="D177" s="109">
        <v>10273</v>
      </c>
      <c r="E177" s="109">
        <v>13252</v>
      </c>
      <c r="F177" s="109">
        <v>16548</v>
      </c>
      <c r="G177" s="109">
        <v>19709</v>
      </c>
      <c r="H177" s="109">
        <v>23044</v>
      </c>
      <c r="I177" s="109">
        <f>IF(V$149&gt;0,SUM($O177:V177),"")</f>
        <v>25768</v>
      </c>
      <c r="J177" s="109">
        <v>28193</v>
      </c>
      <c r="K177" s="109">
        <v>30529</v>
      </c>
      <c r="L177" s="498">
        <f>IF(Y$149&gt;0,SUM($O177:Y177),"")</f>
        <v>33440</v>
      </c>
      <c r="M177" s="109">
        <v>35656</v>
      </c>
      <c r="O177" s="229">
        <v>3604</v>
      </c>
      <c r="P177" s="156">
        <v>3501</v>
      </c>
      <c r="Q177" s="122">
        <v>3168</v>
      </c>
      <c r="R177" s="122">
        <v>2979</v>
      </c>
      <c r="S177" s="160">
        <v>3296</v>
      </c>
      <c r="T177" s="156">
        <v>3161</v>
      </c>
      <c r="U177" s="160">
        <v>3335</v>
      </c>
      <c r="V177" s="122">
        <v>2724</v>
      </c>
      <c r="W177" s="122">
        <v>2425</v>
      </c>
      <c r="X177">
        <v>2336</v>
      </c>
      <c r="Y177" s="530">
        <v>2911</v>
      </c>
      <c r="Z177" s="157">
        <v>2216</v>
      </c>
    </row>
    <row r="178" spans="1:26" ht="12.75">
      <c r="A178" s="2">
        <v>24</v>
      </c>
      <c r="B178" s="109">
        <v>138</v>
      </c>
      <c r="C178" s="109">
        <v>267</v>
      </c>
      <c r="D178" s="109">
        <v>399</v>
      </c>
      <c r="E178" s="109">
        <v>529</v>
      </c>
      <c r="F178" s="109">
        <v>685</v>
      </c>
      <c r="G178" s="109">
        <v>830</v>
      </c>
      <c r="H178" s="109">
        <v>985</v>
      </c>
      <c r="I178" s="109">
        <f>IF(V$149&gt;0,SUM($O178:V178),"")</f>
        <v>1100</v>
      </c>
      <c r="J178" s="109">
        <v>1202</v>
      </c>
      <c r="K178" s="109">
        <v>1290</v>
      </c>
      <c r="L178" s="498">
        <f>IF(Y$149&gt;0,SUM($O178:Y178),"")</f>
        <v>1379</v>
      </c>
      <c r="M178" s="109">
        <v>1458</v>
      </c>
      <c r="O178" s="229">
        <v>138</v>
      </c>
      <c r="P178" s="156">
        <v>129</v>
      </c>
      <c r="Q178" s="122">
        <v>132</v>
      </c>
      <c r="R178" s="122">
        <v>130</v>
      </c>
      <c r="S178" s="161">
        <v>156</v>
      </c>
      <c r="T178" s="156">
        <v>145</v>
      </c>
      <c r="U178" s="161">
        <v>155</v>
      </c>
      <c r="V178" s="122">
        <v>115</v>
      </c>
      <c r="W178" s="122">
        <v>102</v>
      </c>
      <c r="X178">
        <v>88</v>
      </c>
      <c r="Y178">
        <v>89</v>
      </c>
      <c r="Z178" s="161">
        <v>79</v>
      </c>
    </row>
    <row r="179" spans="1:26" ht="12.75">
      <c r="A179" s="7" t="s">
        <v>0</v>
      </c>
      <c r="B179" s="147">
        <v>10816</v>
      </c>
      <c r="C179" s="147">
        <v>21586</v>
      </c>
      <c r="D179" s="147">
        <v>32028</v>
      </c>
      <c r="E179" s="147">
        <v>42348</v>
      </c>
      <c r="F179" s="147">
        <v>53394</v>
      </c>
      <c r="G179" s="147">
        <v>64091</v>
      </c>
      <c r="H179" s="147">
        <v>75459</v>
      </c>
      <c r="I179" s="147">
        <f>SUM(I155:I178)</f>
        <v>84763</v>
      </c>
      <c r="J179" s="147">
        <v>93363</v>
      </c>
      <c r="K179" s="147">
        <v>101669</v>
      </c>
      <c r="L179" s="155">
        <f>SUM(L155:L178)</f>
        <v>111275</v>
      </c>
      <c r="M179" s="147">
        <v>119302</v>
      </c>
      <c r="O179" s="155">
        <v>10816</v>
      </c>
      <c r="P179" s="155">
        <v>10770</v>
      </c>
      <c r="Q179" s="155">
        <v>10442</v>
      </c>
      <c r="R179" s="155">
        <v>10320</v>
      </c>
      <c r="S179" s="155">
        <v>11046</v>
      </c>
      <c r="T179" s="155">
        <v>10697</v>
      </c>
      <c r="U179" s="155">
        <v>11368</v>
      </c>
      <c r="V179" s="155">
        <v>9304</v>
      </c>
      <c r="W179" s="155">
        <v>8600</v>
      </c>
      <c r="X179" s="155">
        <v>8306</v>
      </c>
      <c r="Y179" s="155">
        <f>SUM(Y155:Y178)</f>
        <v>9606</v>
      </c>
      <c r="Z179" s="155">
        <v>8027</v>
      </c>
    </row>
    <row r="184" spans="1:26" ht="13.5" thickBot="1">
      <c r="A184" s="99" t="s">
        <v>6</v>
      </c>
      <c r="B184" s="117" t="str">
        <f>TITLES!$B$8</f>
        <v>WIA ADULT EMPLOYED WORKER OUTCOME  RATE</v>
      </c>
      <c r="C184" s="118"/>
      <c r="D184" s="118"/>
      <c r="E184" s="118"/>
      <c r="F184" s="118"/>
      <c r="G184" s="118"/>
      <c r="H184" s="118"/>
      <c r="I184" s="118"/>
      <c r="J184" s="118"/>
      <c r="K184" s="118"/>
      <c r="L184" s="118"/>
      <c r="M184" s="119"/>
      <c r="O184" s="270" t="str">
        <f>B184</f>
        <v>WIA ADULT EMPLOYED WORKER OUTCOME  RATE</v>
      </c>
      <c r="P184" s="143"/>
      <c r="Q184" s="143"/>
      <c r="R184" s="143"/>
      <c r="S184" s="143"/>
      <c r="T184" s="143"/>
      <c r="U184" s="143"/>
      <c r="V184" s="143"/>
      <c r="W184" s="143"/>
      <c r="X184" s="143"/>
      <c r="Y184" s="143"/>
      <c r="Z184" s="205"/>
    </row>
    <row r="185" spans="1:26" ht="12.75">
      <c r="A185" s="2">
        <v>1</v>
      </c>
      <c r="B185" s="156">
        <v>5</v>
      </c>
      <c r="C185">
        <v>7</v>
      </c>
      <c r="D185">
        <v>19</v>
      </c>
      <c r="E185" s="277">
        <v>25</v>
      </c>
      <c r="F185" s="158">
        <v>27</v>
      </c>
      <c r="G185" s="427">
        <v>29</v>
      </c>
      <c r="H185">
        <v>30</v>
      </c>
      <c r="I185" s="483">
        <v>30</v>
      </c>
      <c r="J185">
        <v>33</v>
      </c>
      <c r="K185">
        <v>35</v>
      </c>
      <c r="L185" s="538">
        <v>43</v>
      </c>
      <c r="M185" s="541">
        <v>51</v>
      </c>
      <c r="O185" s="376">
        <f>B185</f>
        <v>5</v>
      </c>
      <c r="P185" s="371">
        <v>2</v>
      </c>
      <c r="Q185" s="371">
        <v>12</v>
      </c>
      <c r="R185" s="372">
        <v>6</v>
      </c>
      <c r="S185" s="372">
        <v>2</v>
      </c>
      <c r="T185" s="373">
        <v>2</v>
      </c>
      <c r="U185">
        <v>1</v>
      </c>
      <c r="V185" s="483">
        <v>0</v>
      </c>
      <c r="W185" s="372">
        <v>3</v>
      </c>
      <c r="X185">
        <v>2</v>
      </c>
      <c r="Y185">
        <v>8</v>
      </c>
      <c r="Z185">
        <v>8</v>
      </c>
    </row>
    <row r="186" spans="1:26" ht="12.75">
      <c r="A186" s="2">
        <v>2</v>
      </c>
      <c r="B186" s="156">
        <v>1</v>
      </c>
      <c r="C186">
        <v>6</v>
      </c>
      <c r="D186">
        <v>7</v>
      </c>
      <c r="E186" s="277">
        <v>7</v>
      </c>
      <c r="F186" s="158">
        <v>8</v>
      </c>
      <c r="G186" s="427">
        <v>20</v>
      </c>
      <c r="H186">
        <v>20</v>
      </c>
      <c r="I186" s="483">
        <v>29</v>
      </c>
      <c r="J186">
        <v>32</v>
      </c>
      <c r="K186">
        <v>33</v>
      </c>
      <c r="L186" s="538">
        <v>37</v>
      </c>
      <c r="M186" s="541">
        <v>47</v>
      </c>
      <c r="O186" s="377">
        <f aca="true" t="shared" si="5" ref="O186:O208">B186</f>
        <v>1</v>
      </c>
      <c r="P186" s="249">
        <v>5</v>
      </c>
      <c r="Q186" s="249">
        <v>1</v>
      </c>
      <c r="R186" s="309">
        <v>0</v>
      </c>
      <c r="S186" s="309">
        <v>1</v>
      </c>
      <c r="T186" s="370">
        <v>12</v>
      </c>
      <c r="U186">
        <v>0</v>
      </c>
      <c r="V186" s="483">
        <v>9</v>
      </c>
      <c r="W186" s="309">
        <v>2</v>
      </c>
      <c r="X186">
        <v>1</v>
      </c>
      <c r="Y186">
        <v>4</v>
      </c>
      <c r="Z186">
        <v>10</v>
      </c>
    </row>
    <row r="187" spans="1:26" ht="12.75">
      <c r="A187" s="2">
        <v>3</v>
      </c>
      <c r="B187" s="156">
        <v>2</v>
      </c>
      <c r="C187">
        <v>5</v>
      </c>
      <c r="D187">
        <v>7</v>
      </c>
      <c r="E187" s="277">
        <v>10</v>
      </c>
      <c r="F187" s="158">
        <v>13</v>
      </c>
      <c r="G187" s="427">
        <v>17</v>
      </c>
      <c r="H187">
        <v>19</v>
      </c>
      <c r="I187" s="483">
        <v>20</v>
      </c>
      <c r="J187">
        <v>22</v>
      </c>
      <c r="K187">
        <v>24</v>
      </c>
      <c r="L187" s="538">
        <v>26</v>
      </c>
      <c r="M187" s="541">
        <v>29</v>
      </c>
      <c r="O187" s="377">
        <f t="shared" si="5"/>
        <v>2</v>
      </c>
      <c r="P187" s="249">
        <v>3</v>
      </c>
      <c r="Q187" s="249">
        <v>2</v>
      </c>
      <c r="R187" s="309">
        <v>3</v>
      </c>
      <c r="S187" s="309">
        <v>3</v>
      </c>
      <c r="T187" s="370">
        <v>4</v>
      </c>
      <c r="U187">
        <v>2</v>
      </c>
      <c r="V187" s="483">
        <v>1</v>
      </c>
      <c r="W187" s="309">
        <v>1</v>
      </c>
      <c r="X187">
        <v>2</v>
      </c>
      <c r="Y187">
        <v>2</v>
      </c>
      <c r="Z187">
        <v>3</v>
      </c>
    </row>
    <row r="188" spans="1:26" ht="12.75">
      <c r="A188" s="2">
        <v>4</v>
      </c>
      <c r="B188" s="156">
        <v>3</v>
      </c>
      <c r="C188">
        <v>6</v>
      </c>
      <c r="D188">
        <v>11</v>
      </c>
      <c r="E188" s="277">
        <v>12</v>
      </c>
      <c r="F188" s="158">
        <v>15</v>
      </c>
      <c r="G188" s="427">
        <v>20</v>
      </c>
      <c r="H188">
        <v>29</v>
      </c>
      <c r="I188" s="483">
        <v>44</v>
      </c>
      <c r="J188">
        <v>51</v>
      </c>
      <c r="K188">
        <v>52</v>
      </c>
      <c r="L188" s="538">
        <v>57</v>
      </c>
      <c r="M188" s="541">
        <v>65</v>
      </c>
      <c r="O188" s="377">
        <f t="shared" si="5"/>
        <v>3</v>
      </c>
      <c r="P188" s="249">
        <v>3</v>
      </c>
      <c r="Q188" s="249">
        <v>5</v>
      </c>
      <c r="R188" s="309">
        <v>1</v>
      </c>
      <c r="S188" s="309">
        <v>3</v>
      </c>
      <c r="T188" s="370">
        <v>5</v>
      </c>
      <c r="U188">
        <v>9</v>
      </c>
      <c r="V188" s="483">
        <v>15</v>
      </c>
      <c r="W188" s="309">
        <v>7</v>
      </c>
      <c r="X188">
        <v>1</v>
      </c>
      <c r="Y188">
        <v>5</v>
      </c>
      <c r="Z188">
        <v>8</v>
      </c>
    </row>
    <row r="189" spans="1:26" ht="12.75">
      <c r="A189" s="2">
        <v>5</v>
      </c>
      <c r="B189" s="156">
        <v>1</v>
      </c>
      <c r="C189">
        <v>2</v>
      </c>
      <c r="D189">
        <v>2</v>
      </c>
      <c r="E189" s="277">
        <v>4</v>
      </c>
      <c r="F189" s="158">
        <v>5</v>
      </c>
      <c r="G189" s="427">
        <v>6</v>
      </c>
      <c r="H189">
        <v>9</v>
      </c>
      <c r="I189" s="483">
        <v>9</v>
      </c>
      <c r="J189">
        <v>10</v>
      </c>
      <c r="K189">
        <v>12</v>
      </c>
      <c r="L189" s="538">
        <v>12</v>
      </c>
      <c r="M189" s="541">
        <v>13</v>
      </c>
      <c r="O189" s="377">
        <f t="shared" si="5"/>
        <v>1</v>
      </c>
      <c r="P189" s="249">
        <v>1</v>
      </c>
      <c r="Q189" s="249">
        <v>0</v>
      </c>
      <c r="R189" s="309">
        <v>2</v>
      </c>
      <c r="S189" s="309">
        <v>1</v>
      </c>
      <c r="T189" s="370">
        <v>1</v>
      </c>
      <c r="U189">
        <v>3</v>
      </c>
      <c r="V189" s="483">
        <v>0</v>
      </c>
      <c r="W189" s="309">
        <v>1</v>
      </c>
      <c r="X189">
        <v>2</v>
      </c>
      <c r="Y189">
        <v>0</v>
      </c>
      <c r="Z189">
        <v>1</v>
      </c>
    </row>
    <row r="190" spans="1:26" ht="12.75">
      <c r="A190" s="2">
        <v>6</v>
      </c>
      <c r="B190" s="156">
        <v>0</v>
      </c>
      <c r="C190">
        <v>2</v>
      </c>
      <c r="D190">
        <v>5</v>
      </c>
      <c r="E190" s="277">
        <v>5</v>
      </c>
      <c r="F190" s="158">
        <v>6</v>
      </c>
      <c r="G190" s="427">
        <v>8</v>
      </c>
      <c r="H190">
        <v>21</v>
      </c>
      <c r="I190" s="483">
        <v>34</v>
      </c>
      <c r="J190">
        <v>37</v>
      </c>
      <c r="K190">
        <v>47</v>
      </c>
      <c r="L190" s="538">
        <v>49</v>
      </c>
      <c r="M190" s="541">
        <v>61</v>
      </c>
      <c r="O190" s="377">
        <f t="shared" si="5"/>
        <v>0</v>
      </c>
      <c r="P190" s="249">
        <v>2</v>
      </c>
      <c r="Q190" s="249">
        <v>3</v>
      </c>
      <c r="R190" s="309">
        <v>0</v>
      </c>
      <c r="S190" s="309">
        <v>1</v>
      </c>
      <c r="T190" s="370">
        <v>2</v>
      </c>
      <c r="U190">
        <v>13</v>
      </c>
      <c r="V190" s="483">
        <v>13</v>
      </c>
      <c r="W190" s="309">
        <v>3</v>
      </c>
      <c r="X190">
        <v>11</v>
      </c>
      <c r="Y190">
        <v>2</v>
      </c>
      <c r="Z190">
        <v>12</v>
      </c>
    </row>
    <row r="191" spans="1:26" ht="12.75">
      <c r="A191" s="2">
        <v>7</v>
      </c>
      <c r="B191" s="156">
        <v>1</v>
      </c>
      <c r="C191">
        <v>3</v>
      </c>
      <c r="D191">
        <v>22</v>
      </c>
      <c r="E191" s="277">
        <v>23</v>
      </c>
      <c r="F191" s="158">
        <v>23</v>
      </c>
      <c r="G191" s="427">
        <v>24</v>
      </c>
      <c r="H191">
        <v>24</v>
      </c>
      <c r="I191" s="483">
        <v>24</v>
      </c>
      <c r="J191">
        <v>25</v>
      </c>
      <c r="K191">
        <v>28</v>
      </c>
      <c r="L191" s="538">
        <v>29</v>
      </c>
      <c r="M191" s="541">
        <v>35</v>
      </c>
      <c r="O191" s="377">
        <f t="shared" si="5"/>
        <v>1</v>
      </c>
      <c r="P191" s="249">
        <v>2</v>
      </c>
      <c r="Q191" s="249">
        <v>19</v>
      </c>
      <c r="R191" s="309">
        <v>1</v>
      </c>
      <c r="S191" s="309">
        <v>0</v>
      </c>
      <c r="T191" s="370">
        <v>1</v>
      </c>
      <c r="U191">
        <v>0</v>
      </c>
      <c r="V191" s="483">
        <v>0</v>
      </c>
      <c r="W191" s="309">
        <v>1</v>
      </c>
      <c r="X191">
        <v>3</v>
      </c>
      <c r="Y191">
        <v>1</v>
      </c>
      <c r="Z191">
        <v>6</v>
      </c>
    </row>
    <row r="192" spans="1:26" ht="12.75">
      <c r="A192" s="2">
        <v>8</v>
      </c>
      <c r="B192" s="156">
        <v>9</v>
      </c>
      <c r="C192">
        <v>19</v>
      </c>
      <c r="D192">
        <v>76</v>
      </c>
      <c r="E192" s="277">
        <v>102</v>
      </c>
      <c r="F192" s="158">
        <v>186</v>
      </c>
      <c r="G192" s="427">
        <v>275</v>
      </c>
      <c r="H192">
        <v>322</v>
      </c>
      <c r="I192" s="483">
        <v>476</v>
      </c>
      <c r="J192">
        <v>618</v>
      </c>
      <c r="K192">
        <v>814</v>
      </c>
      <c r="L192" s="538">
        <v>983</v>
      </c>
      <c r="M192" s="541">
        <v>2421</v>
      </c>
      <c r="O192" s="377">
        <f t="shared" si="5"/>
        <v>9</v>
      </c>
      <c r="P192" s="249">
        <v>10</v>
      </c>
      <c r="Q192" s="249">
        <v>57</v>
      </c>
      <c r="R192" s="309">
        <v>26</v>
      </c>
      <c r="S192" s="309">
        <v>84</v>
      </c>
      <c r="T192" s="370">
        <v>89</v>
      </c>
      <c r="U192">
        <v>47</v>
      </c>
      <c r="V192" s="483">
        <v>154</v>
      </c>
      <c r="W192" s="309">
        <v>142</v>
      </c>
      <c r="X192">
        <v>196</v>
      </c>
      <c r="Y192" s="516">
        <v>169</v>
      </c>
      <c r="Z192" s="516">
        <v>1438</v>
      </c>
    </row>
    <row r="193" spans="1:26" ht="12.75">
      <c r="A193" s="2">
        <v>9</v>
      </c>
      <c r="B193" s="156">
        <v>1</v>
      </c>
      <c r="C193">
        <v>3</v>
      </c>
      <c r="D193">
        <v>12</v>
      </c>
      <c r="E193" s="277">
        <v>18</v>
      </c>
      <c r="F193" s="158">
        <v>22</v>
      </c>
      <c r="G193" s="427">
        <v>29</v>
      </c>
      <c r="H193">
        <v>31</v>
      </c>
      <c r="I193" s="483">
        <v>31</v>
      </c>
      <c r="J193">
        <v>32</v>
      </c>
      <c r="K193">
        <v>45</v>
      </c>
      <c r="L193" s="538">
        <v>54</v>
      </c>
      <c r="M193" s="541">
        <v>68</v>
      </c>
      <c r="O193" s="377">
        <f t="shared" si="5"/>
        <v>1</v>
      </c>
      <c r="P193" s="249">
        <v>2</v>
      </c>
      <c r="Q193" s="249">
        <v>9</v>
      </c>
      <c r="R193" s="309">
        <v>6</v>
      </c>
      <c r="S193" s="309">
        <v>4</v>
      </c>
      <c r="T193" s="370">
        <v>7</v>
      </c>
      <c r="U193">
        <v>2</v>
      </c>
      <c r="V193" s="483">
        <v>0</v>
      </c>
      <c r="W193" s="309">
        <v>1</v>
      </c>
      <c r="X193">
        <v>13</v>
      </c>
      <c r="Y193">
        <v>9</v>
      </c>
      <c r="Z193">
        <v>14</v>
      </c>
    </row>
    <row r="194" spans="1:26" ht="12.75">
      <c r="A194" s="2">
        <v>10</v>
      </c>
      <c r="B194" s="156">
        <v>4</v>
      </c>
      <c r="C194">
        <v>18</v>
      </c>
      <c r="D194">
        <v>46</v>
      </c>
      <c r="E194" s="277">
        <v>49</v>
      </c>
      <c r="F194" s="158">
        <v>59</v>
      </c>
      <c r="G194" s="427">
        <v>68</v>
      </c>
      <c r="H194">
        <v>84</v>
      </c>
      <c r="I194" s="483">
        <v>94</v>
      </c>
      <c r="J194">
        <v>113</v>
      </c>
      <c r="K194">
        <v>118</v>
      </c>
      <c r="L194" s="538">
        <v>118</v>
      </c>
      <c r="M194" s="541">
        <v>161</v>
      </c>
      <c r="O194" s="377">
        <f t="shared" si="5"/>
        <v>4</v>
      </c>
      <c r="P194" s="249">
        <v>14</v>
      </c>
      <c r="Q194" s="249">
        <v>28</v>
      </c>
      <c r="R194" s="309">
        <v>3</v>
      </c>
      <c r="S194" s="309">
        <v>10</v>
      </c>
      <c r="T194" s="370">
        <v>8</v>
      </c>
      <c r="U194">
        <v>16</v>
      </c>
      <c r="V194" s="483">
        <v>10</v>
      </c>
      <c r="W194" s="309">
        <v>19</v>
      </c>
      <c r="X194">
        <v>4</v>
      </c>
      <c r="Y194">
        <v>0</v>
      </c>
      <c r="Z194">
        <v>43</v>
      </c>
    </row>
    <row r="195" spans="1:26" ht="12.75">
      <c r="A195" s="2">
        <v>11</v>
      </c>
      <c r="B195" s="156">
        <v>5</v>
      </c>
      <c r="C195">
        <v>7</v>
      </c>
      <c r="D195">
        <v>9</v>
      </c>
      <c r="E195" s="277">
        <v>9</v>
      </c>
      <c r="F195" s="158">
        <v>10</v>
      </c>
      <c r="G195" s="427">
        <v>13</v>
      </c>
      <c r="H195">
        <v>16</v>
      </c>
      <c r="I195" s="483">
        <v>23</v>
      </c>
      <c r="J195">
        <v>26</v>
      </c>
      <c r="K195">
        <v>29</v>
      </c>
      <c r="L195" s="538">
        <v>42</v>
      </c>
      <c r="M195" s="541">
        <v>126</v>
      </c>
      <c r="O195" s="377">
        <f t="shared" si="5"/>
        <v>5</v>
      </c>
      <c r="P195" s="249">
        <v>2</v>
      </c>
      <c r="Q195" s="249">
        <v>2</v>
      </c>
      <c r="R195" s="309">
        <v>0</v>
      </c>
      <c r="S195" s="309">
        <v>1</v>
      </c>
      <c r="T195" s="370">
        <v>3</v>
      </c>
      <c r="U195">
        <v>3</v>
      </c>
      <c r="V195" s="483">
        <v>7</v>
      </c>
      <c r="W195" s="309">
        <v>3</v>
      </c>
      <c r="X195">
        <v>3</v>
      </c>
      <c r="Y195" s="516">
        <v>12</v>
      </c>
      <c r="Z195" s="516">
        <v>84</v>
      </c>
    </row>
    <row r="196" spans="1:26" ht="12.75">
      <c r="A196" s="2">
        <v>12</v>
      </c>
      <c r="B196" s="156">
        <v>37</v>
      </c>
      <c r="C196">
        <v>66</v>
      </c>
      <c r="D196">
        <v>100</v>
      </c>
      <c r="E196" s="277">
        <v>112</v>
      </c>
      <c r="F196" s="158">
        <v>127</v>
      </c>
      <c r="G196" s="427">
        <v>211</v>
      </c>
      <c r="H196">
        <v>251</v>
      </c>
      <c r="I196" s="483">
        <v>269</v>
      </c>
      <c r="J196">
        <v>317</v>
      </c>
      <c r="K196">
        <v>324</v>
      </c>
      <c r="L196" s="538">
        <v>343</v>
      </c>
      <c r="M196" s="541">
        <v>515</v>
      </c>
      <c r="O196" s="377">
        <f t="shared" si="5"/>
        <v>37</v>
      </c>
      <c r="P196" s="249">
        <v>29</v>
      </c>
      <c r="Q196" s="249">
        <v>34</v>
      </c>
      <c r="R196" s="309">
        <v>12</v>
      </c>
      <c r="S196" s="309">
        <v>15</v>
      </c>
      <c r="T196" s="370">
        <v>84</v>
      </c>
      <c r="U196">
        <v>40</v>
      </c>
      <c r="V196" s="483">
        <v>18</v>
      </c>
      <c r="W196" s="309">
        <v>48</v>
      </c>
      <c r="X196">
        <v>7</v>
      </c>
      <c r="Y196" s="516">
        <v>19</v>
      </c>
      <c r="Z196" s="516">
        <v>172</v>
      </c>
    </row>
    <row r="197" spans="1:26" ht="12.75">
      <c r="A197" s="2">
        <v>13</v>
      </c>
      <c r="B197" s="156">
        <v>18</v>
      </c>
      <c r="C197">
        <v>25</v>
      </c>
      <c r="D197">
        <v>47</v>
      </c>
      <c r="E197" s="277">
        <v>47</v>
      </c>
      <c r="F197" s="158">
        <v>55</v>
      </c>
      <c r="G197" s="427">
        <v>65</v>
      </c>
      <c r="H197">
        <v>86</v>
      </c>
      <c r="I197" s="483">
        <v>88</v>
      </c>
      <c r="J197">
        <v>90</v>
      </c>
      <c r="K197">
        <v>95</v>
      </c>
      <c r="L197" s="538">
        <v>98</v>
      </c>
      <c r="M197" s="541">
        <v>147</v>
      </c>
      <c r="O197" s="377">
        <f t="shared" si="5"/>
        <v>18</v>
      </c>
      <c r="P197" s="249">
        <v>7</v>
      </c>
      <c r="Q197" s="249">
        <v>22</v>
      </c>
      <c r="R197" s="309">
        <v>0</v>
      </c>
      <c r="S197" s="309">
        <v>8</v>
      </c>
      <c r="T197" s="370">
        <v>10</v>
      </c>
      <c r="U197">
        <v>19</v>
      </c>
      <c r="V197" s="483">
        <v>2</v>
      </c>
      <c r="W197" s="309">
        <v>2</v>
      </c>
      <c r="X197">
        <v>5</v>
      </c>
      <c r="Y197">
        <v>3</v>
      </c>
      <c r="Z197">
        <v>50</v>
      </c>
    </row>
    <row r="198" spans="1:26" ht="12.75">
      <c r="A198" s="2">
        <v>14</v>
      </c>
      <c r="B198" s="156">
        <v>1</v>
      </c>
      <c r="C198">
        <v>28</v>
      </c>
      <c r="D198">
        <v>58</v>
      </c>
      <c r="E198" s="277">
        <v>59</v>
      </c>
      <c r="F198" s="158">
        <v>61</v>
      </c>
      <c r="G198" s="427">
        <v>98</v>
      </c>
      <c r="H198">
        <v>101</v>
      </c>
      <c r="I198" s="483">
        <v>110</v>
      </c>
      <c r="J198">
        <v>182</v>
      </c>
      <c r="K198">
        <v>205</v>
      </c>
      <c r="L198" s="538">
        <v>261</v>
      </c>
      <c r="M198" s="541">
        <v>317</v>
      </c>
      <c r="O198" s="377">
        <f t="shared" si="5"/>
        <v>1</v>
      </c>
      <c r="P198" s="249">
        <v>27</v>
      </c>
      <c r="Q198" s="249">
        <v>30</v>
      </c>
      <c r="R198" s="309">
        <v>1</v>
      </c>
      <c r="S198" s="309">
        <v>2</v>
      </c>
      <c r="T198" s="370">
        <v>37</v>
      </c>
      <c r="U198">
        <v>3</v>
      </c>
      <c r="V198" s="483">
        <v>9</v>
      </c>
      <c r="W198" s="309">
        <v>72</v>
      </c>
      <c r="X198">
        <v>23</v>
      </c>
      <c r="Y198">
        <v>56</v>
      </c>
      <c r="Z198">
        <v>56</v>
      </c>
    </row>
    <row r="199" spans="1:26" ht="12.75">
      <c r="A199" s="2">
        <v>15</v>
      </c>
      <c r="B199" s="156">
        <v>13</v>
      </c>
      <c r="C199">
        <v>34</v>
      </c>
      <c r="D199">
        <v>68</v>
      </c>
      <c r="E199" s="277">
        <v>71</v>
      </c>
      <c r="F199" s="158">
        <v>80</v>
      </c>
      <c r="G199" s="427">
        <v>93</v>
      </c>
      <c r="H199">
        <v>97</v>
      </c>
      <c r="I199" s="483">
        <v>101</v>
      </c>
      <c r="J199">
        <v>120</v>
      </c>
      <c r="K199">
        <v>155</v>
      </c>
      <c r="L199" s="538">
        <v>172</v>
      </c>
      <c r="M199" s="541">
        <v>224</v>
      </c>
      <c r="O199" s="377">
        <f t="shared" si="5"/>
        <v>13</v>
      </c>
      <c r="P199" s="249">
        <v>21</v>
      </c>
      <c r="Q199" s="249">
        <v>27</v>
      </c>
      <c r="R199" s="309">
        <v>4</v>
      </c>
      <c r="S199" s="309">
        <v>9</v>
      </c>
      <c r="T199" s="370">
        <v>13</v>
      </c>
      <c r="U199">
        <v>4</v>
      </c>
      <c r="V199" s="483">
        <v>4</v>
      </c>
      <c r="W199" s="309">
        <v>19</v>
      </c>
      <c r="X199">
        <v>35</v>
      </c>
      <c r="Y199" s="516">
        <v>18</v>
      </c>
      <c r="Z199" s="516">
        <v>52</v>
      </c>
    </row>
    <row r="200" spans="1:26" ht="12.75">
      <c r="A200" s="2">
        <v>16</v>
      </c>
      <c r="B200" s="156">
        <v>10</v>
      </c>
      <c r="C200">
        <v>13</v>
      </c>
      <c r="D200">
        <v>15</v>
      </c>
      <c r="E200" s="277">
        <v>22</v>
      </c>
      <c r="F200" s="158">
        <v>24</v>
      </c>
      <c r="G200" s="427">
        <v>27</v>
      </c>
      <c r="H200">
        <v>30</v>
      </c>
      <c r="I200" s="483">
        <v>35</v>
      </c>
      <c r="J200">
        <v>35</v>
      </c>
      <c r="K200">
        <v>38</v>
      </c>
      <c r="L200" s="538">
        <v>40</v>
      </c>
      <c r="M200" s="541">
        <v>45</v>
      </c>
      <c r="O200" s="377">
        <f t="shared" si="5"/>
        <v>10</v>
      </c>
      <c r="P200" s="249">
        <v>3</v>
      </c>
      <c r="Q200" s="249">
        <v>2</v>
      </c>
      <c r="R200" s="309">
        <v>7</v>
      </c>
      <c r="S200" s="309">
        <v>2</v>
      </c>
      <c r="T200" s="370">
        <v>2</v>
      </c>
      <c r="U200">
        <v>3</v>
      </c>
      <c r="V200" s="483">
        <v>5</v>
      </c>
      <c r="W200" s="309">
        <v>0</v>
      </c>
      <c r="X200">
        <v>3</v>
      </c>
      <c r="Y200">
        <v>2</v>
      </c>
      <c r="Z200">
        <v>5</v>
      </c>
    </row>
    <row r="201" spans="1:26" ht="12.75">
      <c r="A201" s="2">
        <v>17</v>
      </c>
      <c r="B201" s="156">
        <v>4</v>
      </c>
      <c r="C201">
        <v>6</v>
      </c>
      <c r="D201">
        <v>9</v>
      </c>
      <c r="E201" s="277">
        <v>11</v>
      </c>
      <c r="F201" s="158">
        <v>15</v>
      </c>
      <c r="G201" s="427">
        <v>16</v>
      </c>
      <c r="H201">
        <v>20</v>
      </c>
      <c r="I201" s="483">
        <v>23</v>
      </c>
      <c r="J201">
        <v>26</v>
      </c>
      <c r="K201">
        <v>27</v>
      </c>
      <c r="L201" s="538">
        <v>31</v>
      </c>
      <c r="M201" s="541">
        <v>616</v>
      </c>
      <c r="O201" s="377">
        <f t="shared" si="5"/>
        <v>4</v>
      </c>
      <c r="P201" s="249">
        <v>2</v>
      </c>
      <c r="Q201" s="249">
        <v>3</v>
      </c>
      <c r="R201" s="309">
        <v>2</v>
      </c>
      <c r="S201" s="309">
        <v>3</v>
      </c>
      <c r="T201" s="370">
        <v>1</v>
      </c>
      <c r="U201">
        <v>4</v>
      </c>
      <c r="V201" s="483">
        <v>3</v>
      </c>
      <c r="W201" s="309">
        <v>3</v>
      </c>
      <c r="X201">
        <v>1</v>
      </c>
      <c r="Y201" s="516">
        <v>4</v>
      </c>
      <c r="Z201" s="516">
        <v>585</v>
      </c>
    </row>
    <row r="202" spans="1:26" ht="12.75">
      <c r="A202" s="2">
        <v>18</v>
      </c>
      <c r="B202" s="156">
        <v>1</v>
      </c>
      <c r="C202">
        <v>3</v>
      </c>
      <c r="D202">
        <v>4</v>
      </c>
      <c r="E202" s="277">
        <v>4</v>
      </c>
      <c r="F202" s="158">
        <v>48</v>
      </c>
      <c r="G202" s="427">
        <v>70</v>
      </c>
      <c r="H202">
        <v>70</v>
      </c>
      <c r="I202" s="483">
        <v>84</v>
      </c>
      <c r="J202">
        <v>98</v>
      </c>
      <c r="K202">
        <v>127</v>
      </c>
      <c r="L202" s="538">
        <v>181</v>
      </c>
      <c r="M202" s="541">
        <v>324</v>
      </c>
      <c r="O202" s="377">
        <f t="shared" si="5"/>
        <v>1</v>
      </c>
      <c r="P202" s="249">
        <v>1</v>
      </c>
      <c r="Q202" s="249">
        <v>1</v>
      </c>
      <c r="R202" s="309">
        <v>0</v>
      </c>
      <c r="S202" s="309">
        <v>44</v>
      </c>
      <c r="T202" s="370">
        <v>22</v>
      </c>
      <c r="U202">
        <v>0</v>
      </c>
      <c r="V202" s="483">
        <v>14</v>
      </c>
      <c r="W202" s="309">
        <v>14</v>
      </c>
      <c r="X202">
        <v>29</v>
      </c>
      <c r="Y202" s="516">
        <v>54</v>
      </c>
      <c r="Z202" s="516">
        <v>143</v>
      </c>
    </row>
    <row r="203" spans="1:26" ht="12.75">
      <c r="A203" s="2">
        <v>19</v>
      </c>
      <c r="B203" s="156">
        <v>0</v>
      </c>
      <c r="C203">
        <v>3</v>
      </c>
      <c r="D203">
        <v>5</v>
      </c>
      <c r="E203" s="277">
        <v>5</v>
      </c>
      <c r="F203" s="158">
        <v>8</v>
      </c>
      <c r="G203" s="427">
        <v>9</v>
      </c>
      <c r="H203">
        <v>10</v>
      </c>
      <c r="I203" s="483">
        <v>12</v>
      </c>
      <c r="J203">
        <v>16</v>
      </c>
      <c r="K203">
        <v>18</v>
      </c>
      <c r="L203" s="538">
        <v>21</v>
      </c>
      <c r="M203" s="541">
        <v>26</v>
      </c>
      <c r="O203" s="377">
        <f t="shared" si="5"/>
        <v>0</v>
      </c>
      <c r="P203" s="249">
        <v>3</v>
      </c>
      <c r="Q203" s="249">
        <v>2</v>
      </c>
      <c r="R203" s="309">
        <v>0</v>
      </c>
      <c r="S203" s="309">
        <v>3</v>
      </c>
      <c r="T203" s="370">
        <v>1</v>
      </c>
      <c r="U203">
        <v>1</v>
      </c>
      <c r="V203" s="483">
        <v>2</v>
      </c>
      <c r="W203" s="309">
        <v>4</v>
      </c>
      <c r="X203">
        <v>2</v>
      </c>
      <c r="Y203">
        <v>3</v>
      </c>
      <c r="Z203">
        <v>5</v>
      </c>
    </row>
    <row r="204" spans="1:26" ht="12.75">
      <c r="A204" s="2">
        <v>20</v>
      </c>
      <c r="B204" s="156">
        <v>16</v>
      </c>
      <c r="C204">
        <v>45</v>
      </c>
      <c r="D204">
        <v>106</v>
      </c>
      <c r="E204" s="277">
        <v>111</v>
      </c>
      <c r="F204" s="158">
        <v>118</v>
      </c>
      <c r="G204" s="427">
        <v>137</v>
      </c>
      <c r="H204">
        <v>140</v>
      </c>
      <c r="I204" s="483">
        <v>162</v>
      </c>
      <c r="J204">
        <v>186</v>
      </c>
      <c r="K204">
        <v>198</v>
      </c>
      <c r="L204" s="538">
        <v>209</v>
      </c>
      <c r="M204" s="541">
        <v>224</v>
      </c>
      <c r="O204" s="377">
        <f t="shared" si="5"/>
        <v>16</v>
      </c>
      <c r="P204" s="249">
        <v>29</v>
      </c>
      <c r="Q204" s="249">
        <v>60</v>
      </c>
      <c r="R204" s="309">
        <v>5</v>
      </c>
      <c r="S204" s="309">
        <v>7</v>
      </c>
      <c r="T204" s="370">
        <v>18</v>
      </c>
      <c r="U204">
        <v>3</v>
      </c>
      <c r="V204" s="483">
        <v>22</v>
      </c>
      <c r="W204" s="309">
        <v>24</v>
      </c>
      <c r="X204">
        <v>12</v>
      </c>
      <c r="Y204">
        <v>11</v>
      </c>
      <c r="Z204">
        <v>15</v>
      </c>
    </row>
    <row r="205" spans="1:26" ht="12.75">
      <c r="A205" s="2">
        <v>21</v>
      </c>
      <c r="B205" s="156">
        <v>22</v>
      </c>
      <c r="C205">
        <v>32</v>
      </c>
      <c r="D205">
        <v>48</v>
      </c>
      <c r="E205" s="277">
        <v>61</v>
      </c>
      <c r="F205" s="158">
        <v>70</v>
      </c>
      <c r="G205" s="427">
        <v>79</v>
      </c>
      <c r="H205">
        <v>95</v>
      </c>
      <c r="I205" s="483">
        <v>108</v>
      </c>
      <c r="J205">
        <v>121</v>
      </c>
      <c r="K205">
        <v>149</v>
      </c>
      <c r="L205" s="538">
        <v>161</v>
      </c>
      <c r="M205" s="541">
        <v>220</v>
      </c>
      <c r="O205" s="377">
        <f t="shared" si="5"/>
        <v>22</v>
      </c>
      <c r="P205" s="249">
        <v>10</v>
      </c>
      <c r="Q205" s="249">
        <v>17</v>
      </c>
      <c r="R205" s="309">
        <v>13</v>
      </c>
      <c r="S205" s="309">
        <v>9</v>
      </c>
      <c r="T205" s="370">
        <v>9</v>
      </c>
      <c r="U205">
        <v>16</v>
      </c>
      <c r="V205" s="483">
        <v>13</v>
      </c>
      <c r="W205" s="309">
        <v>13</v>
      </c>
      <c r="X205">
        <v>28</v>
      </c>
      <c r="Y205" s="516">
        <v>12</v>
      </c>
      <c r="Z205" s="516">
        <v>59</v>
      </c>
    </row>
    <row r="206" spans="1:26" ht="12.75">
      <c r="A206" s="2">
        <v>22</v>
      </c>
      <c r="B206" s="156">
        <v>8</v>
      </c>
      <c r="C206">
        <v>13</v>
      </c>
      <c r="D206">
        <v>77</v>
      </c>
      <c r="E206" s="277">
        <v>102</v>
      </c>
      <c r="F206" s="158">
        <v>107</v>
      </c>
      <c r="G206" s="427">
        <v>112</v>
      </c>
      <c r="H206">
        <v>115</v>
      </c>
      <c r="I206" s="483">
        <v>119</v>
      </c>
      <c r="J206">
        <v>126</v>
      </c>
      <c r="K206">
        <v>135</v>
      </c>
      <c r="L206" s="538">
        <v>138</v>
      </c>
      <c r="M206" s="541">
        <v>231</v>
      </c>
      <c r="O206" s="377">
        <f t="shared" si="5"/>
        <v>8</v>
      </c>
      <c r="P206" s="249">
        <v>5</v>
      </c>
      <c r="Q206" s="249">
        <v>64</v>
      </c>
      <c r="R206" s="309">
        <v>23</v>
      </c>
      <c r="S206" s="309">
        <v>5</v>
      </c>
      <c r="T206" s="370">
        <v>5</v>
      </c>
      <c r="U206">
        <v>2</v>
      </c>
      <c r="V206" s="483">
        <v>4</v>
      </c>
      <c r="W206" s="309">
        <v>7</v>
      </c>
      <c r="X206">
        <v>9</v>
      </c>
      <c r="Y206" s="516">
        <v>3</v>
      </c>
      <c r="Z206" s="516">
        <v>93</v>
      </c>
    </row>
    <row r="207" spans="1:26" ht="12.75">
      <c r="A207" s="2">
        <v>23</v>
      </c>
      <c r="B207" s="156">
        <v>33</v>
      </c>
      <c r="C207">
        <v>44</v>
      </c>
      <c r="D207">
        <v>60</v>
      </c>
      <c r="E207" s="277">
        <v>67</v>
      </c>
      <c r="F207" s="158">
        <v>74</v>
      </c>
      <c r="G207" s="427">
        <v>82</v>
      </c>
      <c r="H207">
        <v>89</v>
      </c>
      <c r="I207" s="483">
        <v>98</v>
      </c>
      <c r="J207">
        <v>111</v>
      </c>
      <c r="K207">
        <v>129</v>
      </c>
      <c r="L207" s="538">
        <v>147</v>
      </c>
      <c r="M207" s="541">
        <v>162</v>
      </c>
      <c r="O207" s="377">
        <f t="shared" si="5"/>
        <v>33</v>
      </c>
      <c r="P207" s="249">
        <v>11</v>
      </c>
      <c r="Q207" s="249">
        <v>16</v>
      </c>
      <c r="R207" s="309">
        <v>7</v>
      </c>
      <c r="S207" s="309">
        <v>7</v>
      </c>
      <c r="T207" s="370">
        <v>8</v>
      </c>
      <c r="U207">
        <v>8</v>
      </c>
      <c r="V207" s="483">
        <v>9</v>
      </c>
      <c r="W207" s="309">
        <v>13</v>
      </c>
      <c r="X207">
        <v>17</v>
      </c>
      <c r="Y207">
        <v>18</v>
      </c>
      <c r="Z207">
        <v>14</v>
      </c>
    </row>
    <row r="208" spans="1:26" ht="12.75">
      <c r="A208" s="3">
        <v>24</v>
      </c>
      <c r="B208" s="156">
        <v>1</v>
      </c>
      <c r="C208">
        <v>14</v>
      </c>
      <c r="D208">
        <v>21</v>
      </c>
      <c r="E208" s="277">
        <v>22</v>
      </c>
      <c r="F208" s="158">
        <v>22</v>
      </c>
      <c r="G208" s="427">
        <v>29</v>
      </c>
      <c r="H208">
        <v>46</v>
      </c>
      <c r="I208" s="483">
        <v>51</v>
      </c>
      <c r="J208">
        <v>55</v>
      </c>
      <c r="K208">
        <v>74</v>
      </c>
      <c r="L208" s="538">
        <v>83</v>
      </c>
      <c r="M208" s="541">
        <v>132</v>
      </c>
      <c r="O208" s="524">
        <f t="shared" si="5"/>
        <v>1</v>
      </c>
      <c r="P208" s="249">
        <v>13</v>
      </c>
      <c r="Q208" s="249">
        <v>7</v>
      </c>
      <c r="R208" s="309">
        <v>1</v>
      </c>
      <c r="S208" s="309">
        <v>0</v>
      </c>
      <c r="T208" s="370">
        <v>7</v>
      </c>
      <c r="U208">
        <v>17</v>
      </c>
      <c r="V208" s="522">
        <v>5</v>
      </c>
      <c r="W208" s="309">
        <v>4</v>
      </c>
      <c r="X208">
        <v>13</v>
      </c>
      <c r="Y208" s="516">
        <v>9</v>
      </c>
      <c r="Z208" s="516">
        <v>49</v>
      </c>
    </row>
    <row r="209" spans="1:26" ht="12.75">
      <c r="A209" s="7" t="s">
        <v>0</v>
      </c>
      <c r="B209" s="147">
        <f>SUM(B185:B208)</f>
        <v>196</v>
      </c>
      <c r="C209" s="333">
        <v>404</v>
      </c>
      <c r="D209" s="333">
        <v>834</v>
      </c>
      <c r="E209" s="282">
        <v>958</v>
      </c>
      <c r="F209" s="147">
        <v>1183</v>
      </c>
      <c r="G209" s="427">
        <v>1537</v>
      </c>
      <c r="H209" s="333">
        <v>1755</v>
      </c>
      <c r="I209" s="483">
        <v>2074</v>
      </c>
      <c r="J209" s="147">
        <f>SUM(J185:J208)</f>
        <v>2482</v>
      </c>
      <c r="K209" s="147">
        <f>SUM(K185:K208)</f>
        <v>2911</v>
      </c>
      <c r="L209" s="539">
        <f>SUM(L185:L208)</f>
        <v>3335</v>
      </c>
      <c r="M209" s="542">
        <f>SUM(M185:M208)</f>
        <v>6260</v>
      </c>
      <c r="O209" s="147">
        <f>SUM(O185:O208)</f>
        <v>196</v>
      </c>
      <c r="P209" s="273">
        <v>207</v>
      </c>
      <c r="Q209" s="273">
        <v>423</v>
      </c>
      <c r="R209" s="147">
        <f aca="true" t="shared" si="6" ref="R209:X209">SUM(R185:R208)</f>
        <v>123</v>
      </c>
      <c r="S209" s="147">
        <f>SUM(S185:S208)</f>
        <v>224</v>
      </c>
      <c r="T209" s="147">
        <f t="shared" si="6"/>
        <v>351</v>
      </c>
      <c r="U209" s="273">
        <v>216</v>
      </c>
      <c r="V209" s="523">
        <v>319</v>
      </c>
      <c r="W209" s="147">
        <f t="shared" si="6"/>
        <v>406</v>
      </c>
      <c r="X209" s="147">
        <f t="shared" si="6"/>
        <v>422</v>
      </c>
      <c r="Y209" s="140">
        <f>SUM(Y185:Y208)</f>
        <v>424</v>
      </c>
      <c r="Z209" s="140">
        <f>SUM(Z185:Z208)</f>
        <v>2925</v>
      </c>
    </row>
    <row r="210" spans="1:5" ht="12.75">
      <c r="A210" s="2"/>
      <c r="E210" s="122"/>
    </row>
    <row r="211" spans="1:5" ht="12.75">
      <c r="A211" s="2"/>
      <c r="E211" s="122"/>
    </row>
    <row r="212" spans="1:5" ht="12.75">
      <c r="A212" s="2"/>
      <c r="E212" s="122"/>
    </row>
    <row r="213" spans="1:5" ht="12.75">
      <c r="A213" s="2"/>
      <c r="E213" s="122"/>
    </row>
    <row r="214" spans="1:26" ht="12.75">
      <c r="A214" s="100" t="s">
        <v>7</v>
      </c>
      <c r="B214" s="117" t="str">
        <f>TITLES!$B$8</f>
        <v>WIA ADULT EMPLOYED WORKER OUTCOME  RATE</v>
      </c>
      <c r="C214" s="118"/>
      <c r="D214" s="118"/>
      <c r="E214" s="118"/>
      <c r="F214" s="118"/>
      <c r="G214" s="118"/>
      <c r="H214" s="118"/>
      <c r="I214" s="118"/>
      <c r="J214" s="118"/>
      <c r="K214" s="118"/>
      <c r="L214" s="118"/>
      <c r="M214" s="119"/>
      <c r="O214" s="270" t="str">
        <f>B214</f>
        <v>WIA ADULT EMPLOYED WORKER OUTCOME  RATE</v>
      </c>
      <c r="P214" s="143"/>
      <c r="Q214" s="143"/>
      <c r="R214" s="143"/>
      <c r="S214" s="143"/>
      <c r="T214" s="143"/>
      <c r="U214" s="143"/>
      <c r="V214" s="143"/>
      <c r="W214" s="143"/>
      <c r="X214" s="143"/>
      <c r="Y214" s="143"/>
      <c r="Z214" s="205"/>
    </row>
    <row r="215" spans="1:26" ht="12.75">
      <c r="A215" s="2">
        <v>1</v>
      </c>
      <c r="B215" s="156">
        <v>5</v>
      </c>
      <c r="C215">
        <v>7</v>
      </c>
      <c r="D215">
        <v>20</v>
      </c>
      <c r="E215" s="122">
        <v>26</v>
      </c>
      <c r="F215" s="158">
        <v>28</v>
      </c>
      <c r="G215" s="427">
        <v>30</v>
      </c>
      <c r="H215">
        <v>32</v>
      </c>
      <c r="I215" s="483">
        <v>32</v>
      </c>
      <c r="J215">
        <v>35</v>
      </c>
      <c r="K215">
        <v>37</v>
      </c>
      <c r="L215" s="538">
        <v>45</v>
      </c>
      <c r="M215">
        <v>53</v>
      </c>
      <c r="O215" s="318">
        <f>B215</f>
        <v>5</v>
      </c>
      <c r="P215" s="318">
        <v>2</v>
      </c>
      <c r="Q215" s="318">
        <v>13</v>
      </c>
      <c r="R215" s="318">
        <v>6</v>
      </c>
      <c r="S215" s="318">
        <v>2</v>
      </c>
      <c r="T215" s="318">
        <v>2</v>
      </c>
      <c r="U215" s="318">
        <v>2</v>
      </c>
      <c r="V215" s="318">
        <v>0</v>
      </c>
      <c r="W215" s="318">
        <f aca="true" t="shared" si="7" ref="W215:W230">IF(J$239&gt;0,J215-I215,"")</f>
        <v>3</v>
      </c>
      <c r="X215" s="318">
        <v>2</v>
      </c>
      <c r="Y215">
        <v>8</v>
      </c>
      <c r="Z215">
        <v>8</v>
      </c>
    </row>
    <row r="216" spans="1:26" ht="12.75">
      <c r="A216" s="2">
        <v>2</v>
      </c>
      <c r="B216" s="156">
        <v>1</v>
      </c>
      <c r="C216">
        <v>6</v>
      </c>
      <c r="D216">
        <v>8</v>
      </c>
      <c r="E216" s="122">
        <v>8</v>
      </c>
      <c r="F216" s="158">
        <v>10</v>
      </c>
      <c r="G216" s="427">
        <v>28</v>
      </c>
      <c r="H216">
        <v>28</v>
      </c>
      <c r="I216" s="483">
        <v>45</v>
      </c>
      <c r="J216">
        <v>47</v>
      </c>
      <c r="K216">
        <v>48</v>
      </c>
      <c r="L216" s="538">
        <v>52</v>
      </c>
      <c r="M216">
        <v>62</v>
      </c>
      <c r="O216" s="318">
        <f aca="true" t="shared" si="8" ref="O216:O238">B216</f>
        <v>1</v>
      </c>
      <c r="P216" s="318">
        <v>5</v>
      </c>
      <c r="Q216" s="318">
        <v>2</v>
      </c>
      <c r="R216" s="318">
        <v>0</v>
      </c>
      <c r="S216" s="318">
        <v>2</v>
      </c>
      <c r="T216" s="318">
        <v>18</v>
      </c>
      <c r="U216" s="318">
        <v>0</v>
      </c>
      <c r="V216" s="318">
        <v>17</v>
      </c>
      <c r="W216" s="318">
        <f t="shared" si="7"/>
        <v>2</v>
      </c>
      <c r="X216" s="318">
        <v>1</v>
      </c>
      <c r="Y216">
        <v>4</v>
      </c>
      <c r="Z216">
        <v>10</v>
      </c>
    </row>
    <row r="217" spans="1:26" ht="12.75">
      <c r="A217" s="2">
        <v>3</v>
      </c>
      <c r="B217" s="156">
        <v>2</v>
      </c>
      <c r="C217">
        <v>5</v>
      </c>
      <c r="D217">
        <v>7</v>
      </c>
      <c r="E217" s="122">
        <v>10</v>
      </c>
      <c r="F217" s="158">
        <v>13</v>
      </c>
      <c r="G217" s="427">
        <v>17</v>
      </c>
      <c r="H217">
        <v>21</v>
      </c>
      <c r="I217" s="483">
        <v>22</v>
      </c>
      <c r="J217">
        <v>23</v>
      </c>
      <c r="K217">
        <v>25</v>
      </c>
      <c r="L217" s="538">
        <v>27</v>
      </c>
      <c r="M217">
        <v>31</v>
      </c>
      <c r="O217" s="318">
        <f t="shared" si="8"/>
        <v>2</v>
      </c>
      <c r="P217" s="318">
        <v>3</v>
      </c>
      <c r="Q217" s="318">
        <v>2</v>
      </c>
      <c r="R217" s="318">
        <v>3</v>
      </c>
      <c r="S217" s="318">
        <v>3</v>
      </c>
      <c r="T217" s="318">
        <v>4</v>
      </c>
      <c r="U217" s="318">
        <v>4</v>
      </c>
      <c r="V217" s="318">
        <v>1</v>
      </c>
      <c r="W217" s="318">
        <f t="shared" si="7"/>
        <v>1</v>
      </c>
      <c r="X217" s="318">
        <v>2</v>
      </c>
      <c r="Y217">
        <v>2</v>
      </c>
      <c r="Z217">
        <v>4</v>
      </c>
    </row>
    <row r="218" spans="1:26" ht="12.75">
      <c r="A218" s="2">
        <v>4</v>
      </c>
      <c r="B218" s="156">
        <v>3</v>
      </c>
      <c r="C218">
        <v>6</v>
      </c>
      <c r="D218">
        <v>11</v>
      </c>
      <c r="E218" s="122">
        <v>12</v>
      </c>
      <c r="F218" s="158">
        <v>16</v>
      </c>
      <c r="G218" s="427">
        <v>21</v>
      </c>
      <c r="H218">
        <v>30</v>
      </c>
      <c r="I218" s="483">
        <v>45</v>
      </c>
      <c r="J218">
        <v>55</v>
      </c>
      <c r="K218">
        <v>56</v>
      </c>
      <c r="L218" s="538">
        <v>61</v>
      </c>
      <c r="M218">
        <v>69</v>
      </c>
      <c r="O218" s="318">
        <f t="shared" si="8"/>
        <v>3</v>
      </c>
      <c r="P218" s="318">
        <v>3</v>
      </c>
      <c r="Q218" s="318">
        <v>5</v>
      </c>
      <c r="R218" s="318">
        <v>1</v>
      </c>
      <c r="S218" s="318">
        <v>4</v>
      </c>
      <c r="T218" s="318">
        <v>5</v>
      </c>
      <c r="U218" s="318">
        <v>9</v>
      </c>
      <c r="V218" s="318">
        <v>15</v>
      </c>
      <c r="W218" s="318">
        <f t="shared" si="7"/>
        <v>10</v>
      </c>
      <c r="X218" s="318">
        <v>1</v>
      </c>
      <c r="Y218">
        <v>5</v>
      </c>
      <c r="Z218">
        <v>8</v>
      </c>
    </row>
    <row r="219" spans="1:26" ht="12.75">
      <c r="A219" s="2">
        <v>5</v>
      </c>
      <c r="B219" s="156">
        <v>1</v>
      </c>
      <c r="C219">
        <v>2</v>
      </c>
      <c r="D219">
        <v>3</v>
      </c>
      <c r="E219" s="122">
        <v>4</v>
      </c>
      <c r="F219" s="158">
        <v>5</v>
      </c>
      <c r="G219" s="427">
        <v>6</v>
      </c>
      <c r="H219">
        <v>9</v>
      </c>
      <c r="I219" s="483">
        <v>10</v>
      </c>
      <c r="J219">
        <v>11</v>
      </c>
      <c r="K219">
        <v>12</v>
      </c>
      <c r="L219" s="538">
        <v>12</v>
      </c>
      <c r="M219">
        <v>13</v>
      </c>
      <c r="O219" s="318">
        <f t="shared" si="8"/>
        <v>1</v>
      </c>
      <c r="P219" s="318">
        <v>1</v>
      </c>
      <c r="Q219" s="318">
        <v>1</v>
      </c>
      <c r="R219" s="318">
        <v>2</v>
      </c>
      <c r="S219" s="318">
        <v>1</v>
      </c>
      <c r="T219" s="318">
        <v>1</v>
      </c>
      <c r="U219" s="318">
        <v>3</v>
      </c>
      <c r="V219" s="318">
        <v>1</v>
      </c>
      <c r="W219" s="318">
        <f t="shared" si="7"/>
        <v>1</v>
      </c>
      <c r="X219" s="318">
        <v>2</v>
      </c>
      <c r="Y219">
        <v>0</v>
      </c>
      <c r="Z219">
        <v>1</v>
      </c>
    </row>
    <row r="220" spans="1:26" ht="12.75">
      <c r="A220" s="2">
        <v>6</v>
      </c>
      <c r="B220" s="156">
        <v>0</v>
      </c>
      <c r="C220">
        <v>2</v>
      </c>
      <c r="D220">
        <v>5</v>
      </c>
      <c r="E220" s="122">
        <v>5</v>
      </c>
      <c r="F220" s="158">
        <v>6</v>
      </c>
      <c r="G220" s="427">
        <v>8</v>
      </c>
      <c r="H220">
        <v>21</v>
      </c>
      <c r="I220" s="483">
        <v>34</v>
      </c>
      <c r="J220">
        <v>38</v>
      </c>
      <c r="K220">
        <v>49</v>
      </c>
      <c r="L220" s="538">
        <v>51</v>
      </c>
      <c r="M220">
        <v>63</v>
      </c>
      <c r="O220" s="318">
        <f t="shared" si="8"/>
        <v>0</v>
      </c>
      <c r="P220" s="318">
        <v>2</v>
      </c>
      <c r="Q220" s="318">
        <v>3</v>
      </c>
      <c r="R220" s="318">
        <v>0</v>
      </c>
      <c r="S220" s="318">
        <v>1</v>
      </c>
      <c r="T220" s="318">
        <v>2</v>
      </c>
      <c r="U220" s="318">
        <v>13</v>
      </c>
      <c r="V220" s="318">
        <v>13</v>
      </c>
      <c r="W220" s="318">
        <f t="shared" si="7"/>
        <v>4</v>
      </c>
      <c r="X220" s="318">
        <v>12</v>
      </c>
      <c r="Y220">
        <v>2</v>
      </c>
      <c r="Z220">
        <v>12</v>
      </c>
    </row>
    <row r="221" spans="1:26" ht="12.75">
      <c r="A221" s="2">
        <v>7</v>
      </c>
      <c r="B221" s="156">
        <v>1</v>
      </c>
      <c r="C221">
        <v>3</v>
      </c>
      <c r="D221">
        <v>22</v>
      </c>
      <c r="E221" s="122">
        <v>23</v>
      </c>
      <c r="F221" s="158">
        <v>23</v>
      </c>
      <c r="G221" s="427">
        <v>24</v>
      </c>
      <c r="H221">
        <v>24</v>
      </c>
      <c r="I221" s="483">
        <v>24</v>
      </c>
      <c r="J221">
        <v>25</v>
      </c>
      <c r="K221">
        <v>28</v>
      </c>
      <c r="L221" s="538">
        <v>29</v>
      </c>
      <c r="M221">
        <v>35</v>
      </c>
      <c r="O221" s="318">
        <f t="shared" si="8"/>
        <v>1</v>
      </c>
      <c r="P221" s="318">
        <v>2</v>
      </c>
      <c r="Q221" s="318">
        <v>19</v>
      </c>
      <c r="R221" s="318">
        <v>1</v>
      </c>
      <c r="S221" s="318">
        <v>0</v>
      </c>
      <c r="T221" s="318">
        <v>1</v>
      </c>
      <c r="U221" s="318">
        <v>0</v>
      </c>
      <c r="V221" s="318">
        <v>0</v>
      </c>
      <c r="W221" s="318">
        <f t="shared" si="7"/>
        <v>1</v>
      </c>
      <c r="X221" s="318">
        <v>3</v>
      </c>
      <c r="Y221">
        <v>1</v>
      </c>
      <c r="Z221">
        <v>6</v>
      </c>
    </row>
    <row r="222" spans="1:26" ht="12.75">
      <c r="A222" s="2">
        <v>8</v>
      </c>
      <c r="B222" s="156">
        <v>9</v>
      </c>
      <c r="C222">
        <v>19</v>
      </c>
      <c r="D222">
        <v>77</v>
      </c>
      <c r="E222" s="122">
        <v>105</v>
      </c>
      <c r="F222" s="158">
        <v>189</v>
      </c>
      <c r="G222" s="427">
        <v>278</v>
      </c>
      <c r="H222">
        <v>326</v>
      </c>
      <c r="I222" s="483">
        <v>479</v>
      </c>
      <c r="J222">
        <v>621</v>
      </c>
      <c r="K222">
        <v>817</v>
      </c>
      <c r="L222" s="538">
        <v>988</v>
      </c>
      <c r="M222">
        <v>2427</v>
      </c>
      <c r="O222" s="318">
        <f t="shared" si="8"/>
        <v>9</v>
      </c>
      <c r="P222" s="318">
        <v>10</v>
      </c>
      <c r="Q222" s="318">
        <v>58</v>
      </c>
      <c r="R222" s="318">
        <v>28</v>
      </c>
      <c r="S222" s="318">
        <v>84</v>
      </c>
      <c r="T222" s="318">
        <v>89</v>
      </c>
      <c r="U222" s="318">
        <v>48</v>
      </c>
      <c r="V222" s="318">
        <v>154</v>
      </c>
      <c r="W222" s="318">
        <f t="shared" si="7"/>
        <v>142</v>
      </c>
      <c r="X222" s="318">
        <v>196</v>
      </c>
      <c r="Y222">
        <v>171</v>
      </c>
      <c r="Z222">
        <v>1439</v>
      </c>
    </row>
    <row r="223" spans="1:26" ht="12.75">
      <c r="A223" s="2">
        <v>9</v>
      </c>
      <c r="B223" s="156">
        <v>1</v>
      </c>
      <c r="C223">
        <v>4</v>
      </c>
      <c r="D223">
        <v>12</v>
      </c>
      <c r="E223" s="122">
        <v>18</v>
      </c>
      <c r="F223" s="158">
        <v>22</v>
      </c>
      <c r="G223" s="427">
        <v>30</v>
      </c>
      <c r="H223">
        <v>31</v>
      </c>
      <c r="I223" s="483">
        <v>31</v>
      </c>
      <c r="J223">
        <v>32</v>
      </c>
      <c r="K223">
        <v>45</v>
      </c>
      <c r="L223" s="538">
        <v>56</v>
      </c>
      <c r="M223">
        <v>73</v>
      </c>
      <c r="O223" s="318">
        <f t="shared" si="8"/>
        <v>1</v>
      </c>
      <c r="P223" s="318">
        <v>3</v>
      </c>
      <c r="Q223" s="318">
        <v>9</v>
      </c>
      <c r="R223" s="318">
        <v>6</v>
      </c>
      <c r="S223" s="318">
        <v>4</v>
      </c>
      <c r="T223" s="318">
        <v>8</v>
      </c>
      <c r="U223" s="318">
        <v>2</v>
      </c>
      <c r="V223" s="318">
        <v>0</v>
      </c>
      <c r="W223" s="318">
        <f t="shared" si="7"/>
        <v>1</v>
      </c>
      <c r="X223" s="318">
        <v>13</v>
      </c>
      <c r="Y223">
        <v>11</v>
      </c>
      <c r="Z223">
        <v>17</v>
      </c>
    </row>
    <row r="224" spans="1:26" ht="12.75">
      <c r="A224" s="2">
        <v>10</v>
      </c>
      <c r="B224" s="156">
        <v>4</v>
      </c>
      <c r="C224">
        <v>18</v>
      </c>
      <c r="D224">
        <v>46</v>
      </c>
      <c r="E224" s="122">
        <v>50</v>
      </c>
      <c r="F224" s="158">
        <v>60</v>
      </c>
      <c r="G224" s="427">
        <v>68</v>
      </c>
      <c r="H224">
        <v>84</v>
      </c>
      <c r="I224" s="483">
        <v>94</v>
      </c>
      <c r="J224">
        <v>114</v>
      </c>
      <c r="K224">
        <v>118</v>
      </c>
      <c r="L224" s="538">
        <v>118</v>
      </c>
      <c r="M224">
        <v>161</v>
      </c>
      <c r="O224" s="318">
        <f t="shared" si="8"/>
        <v>4</v>
      </c>
      <c r="P224" s="318">
        <v>14</v>
      </c>
      <c r="Q224" s="318">
        <v>28</v>
      </c>
      <c r="R224" s="318">
        <v>4</v>
      </c>
      <c r="S224" s="318">
        <v>11</v>
      </c>
      <c r="T224" s="318">
        <v>8</v>
      </c>
      <c r="U224" s="318">
        <v>16</v>
      </c>
      <c r="V224" s="318">
        <v>10</v>
      </c>
      <c r="W224" s="318">
        <f t="shared" si="7"/>
        <v>20</v>
      </c>
      <c r="X224" s="318">
        <v>4</v>
      </c>
      <c r="Y224">
        <v>0</v>
      </c>
      <c r="Z224">
        <v>43</v>
      </c>
    </row>
    <row r="225" spans="1:26" ht="12.75">
      <c r="A225" s="2">
        <v>11</v>
      </c>
      <c r="B225" s="156">
        <v>5</v>
      </c>
      <c r="C225">
        <v>7</v>
      </c>
      <c r="D225">
        <v>9</v>
      </c>
      <c r="E225" s="122">
        <v>10</v>
      </c>
      <c r="F225" s="158">
        <v>14</v>
      </c>
      <c r="G225" s="427">
        <v>15</v>
      </c>
      <c r="H225">
        <v>19</v>
      </c>
      <c r="I225" s="483">
        <v>26</v>
      </c>
      <c r="J225">
        <v>33</v>
      </c>
      <c r="K225">
        <v>36</v>
      </c>
      <c r="L225" s="538">
        <v>46</v>
      </c>
      <c r="M225">
        <v>133</v>
      </c>
      <c r="O225" s="318">
        <f t="shared" si="8"/>
        <v>5</v>
      </c>
      <c r="P225" s="318">
        <v>2</v>
      </c>
      <c r="Q225" s="318">
        <v>2</v>
      </c>
      <c r="R225" s="318">
        <v>1</v>
      </c>
      <c r="S225" s="318">
        <v>4</v>
      </c>
      <c r="T225" s="318">
        <v>3</v>
      </c>
      <c r="U225" s="318">
        <v>4</v>
      </c>
      <c r="V225" s="318">
        <v>7</v>
      </c>
      <c r="W225" s="318">
        <f t="shared" si="7"/>
        <v>7</v>
      </c>
      <c r="X225" s="318">
        <v>6</v>
      </c>
      <c r="Y225">
        <v>12</v>
      </c>
      <c r="Z225">
        <v>87</v>
      </c>
    </row>
    <row r="226" spans="1:26" ht="12.75">
      <c r="A226" s="2">
        <v>12</v>
      </c>
      <c r="B226" s="156">
        <v>37</v>
      </c>
      <c r="C226">
        <v>66</v>
      </c>
      <c r="D226">
        <v>100</v>
      </c>
      <c r="E226" s="122">
        <v>112</v>
      </c>
      <c r="F226" s="158">
        <v>127</v>
      </c>
      <c r="G226" s="427">
        <v>211</v>
      </c>
      <c r="H226">
        <v>251</v>
      </c>
      <c r="I226" s="483">
        <v>269</v>
      </c>
      <c r="J226">
        <v>317</v>
      </c>
      <c r="K226">
        <v>324</v>
      </c>
      <c r="L226" s="538">
        <v>343</v>
      </c>
      <c r="M226">
        <v>535</v>
      </c>
      <c r="O226" s="318">
        <f t="shared" si="8"/>
        <v>37</v>
      </c>
      <c r="P226" s="318">
        <v>29</v>
      </c>
      <c r="Q226" s="318">
        <v>34</v>
      </c>
      <c r="R226" s="318">
        <v>12</v>
      </c>
      <c r="S226" s="318">
        <v>15</v>
      </c>
      <c r="T226" s="318">
        <v>84</v>
      </c>
      <c r="U226" s="318">
        <v>40</v>
      </c>
      <c r="V226" s="318">
        <v>18</v>
      </c>
      <c r="W226" s="318">
        <f t="shared" si="7"/>
        <v>48</v>
      </c>
      <c r="X226" s="318">
        <v>7</v>
      </c>
      <c r="Y226">
        <v>19</v>
      </c>
      <c r="Z226">
        <v>192</v>
      </c>
    </row>
    <row r="227" spans="1:26" ht="12.75">
      <c r="A227" s="2">
        <v>13</v>
      </c>
      <c r="B227" s="156">
        <v>19</v>
      </c>
      <c r="C227">
        <v>29</v>
      </c>
      <c r="D227">
        <v>51</v>
      </c>
      <c r="E227" s="122">
        <v>53</v>
      </c>
      <c r="F227" s="158">
        <v>61</v>
      </c>
      <c r="G227" s="427">
        <v>76</v>
      </c>
      <c r="H227">
        <v>95</v>
      </c>
      <c r="I227" s="483">
        <v>97</v>
      </c>
      <c r="J227">
        <v>99</v>
      </c>
      <c r="K227">
        <v>104</v>
      </c>
      <c r="L227" s="538">
        <v>107</v>
      </c>
      <c r="M227">
        <v>159</v>
      </c>
      <c r="O227" s="318">
        <f t="shared" si="8"/>
        <v>19</v>
      </c>
      <c r="P227" s="318">
        <v>10</v>
      </c>
      <c r="Q227" s="318">
        <v>22</v>
      </c>
      <c r="R227" s="318">
        <v>2</v>
      </c>
      <c r="S227" s="318">
        <v>8</v>
      </c>
      <c r="T227" s="318">
        <v>15</v>
      </c>
      <c r="U227" s="318">
        <v>19</v>
      </c>
      <c r="V227" s="318">
        <v>2</v>
      </c>
      <c r="W227" s="318">
        <f t="shared" si="7"/>
        <v>2</v>
      </c>
      <c r="X227" s="318">
        <v>5</v>
      </c>
      <c r="Y227">
        <v>3</v>
      </c>
      <c r="Z227">
        <v>53</v>
      </c>
    </row>
    <row r="228" spans="1:26" ht="12.75">
      <c r="A228" s="2">
        <v>14</v>
      </c>
      <c r="B228" s="156">
        <v>1</v>
      </c>
      <c r="C228">
        <v>28</v>
      </c>
      <c r="D228">
        <v>58</v>
      </c>
      <c r="E228" s="122">
        <v>59</v>
      </c>
      <c r="F228" s="158">
        <v>61</v>
      </c>
      <c r="G228" s="427">
        <v>98</v>
      </c>
      <c r="H228">
        <v>101</v>
      </c>
      <c r="I228" s="483">
        <v>110</v>
      </c>
      <c r="J228">
        <v>182</v>
      </c>
      <c r="K228">
        <v>205</v>
      </c>
      <c r="L228" s="538">
        <v>261</v>
      </c>
      <c r="M228">
        <v>317</v>
      </c>
      <c r="O228" s="318">
        <f t="shared" si="8"/>
        <v>1</v>
      </c>
      <c r="P228" s="318">
        <v>27</v>
      </c>
      <c r="Q228" s="318">
        <v>30</v>
      </c>
      <c r="R228" s="318">
        <v>1</v>
      </c>
      <c r="S228" s="318">
        <v>2</v>
      </c>
      <c r="T228" s="318">
        <v>37</v>
      </c>
      <c r="U228" s="318">
        <v>3</v>
      </c>
      <c r="V228" s="318">
        <v>9</v>
      </c>
      <c r="W228" s="318">
        <f t="shared" si="7"/>
        <v>72</v>
      </c>
      <c r="X228" s="318">
        <v>23</v>
      </c>
      <c r="Y228">
        <v>56</v>
      </c>
      <c r="Z228">
        <v>56</v>
      </c>
    </row>
    <row r="229" spans="1:26" ht="12.75">
      <c r="A229" s="2">
        <v>15</v>
      </c>
      <c r="B229" s="156">
        <v>42</v>
      </c>
      <c r="C229">
        <v>70</v>
      </c>
      <c r="D229">
        <v>97</v>
      </c>
      <c r="E229" s="122">
        <v>100</v>
      </c>
      <c r="F229" s="158">
        <v>109</v>
      </c>
      <c r="G229" s="427">
        <v>123</v>
      </c>
      <c r="H229">
        <v>127</v>
      </c>
      <c r="I229" s="483">
        <v>131</v>
      </c>
      <c r="J229">
        <v>150</v>
      </c>
      <c r="K229">
        <v>185</v>
      </c>
      <c r="L229" s="538">
        <v>202</v>
      </c>
      <c r="M229">
        <v>254</v>
      </c>
      <c r="O229" s="318">
        <f t="shared" si="8"/>
        <v>42</v>
      </c>
      <c r="P229" s="318">
        <v>28</v>
      </c>
      <c r="Q229" s="318">
        <v>27</v>
      </c>
      <c r="R229" s="318">
        <v>4</v>
      </c>
      <c r="S229" s="318">
        <v>9</v>
      </c>
      <c r="T229" s="318">
        <v>14</v>
      </c>
      <c r="U229" s="318">
        <v>4</v>
      </c>
      <c r="V229" s="318">
        <v>4</v>
      </c>
      <c r="W229" s="318">
        <f t="shared" si="7"/>
        <v>19</v>
      </c>
      <c r="X229" s="318">
        <v>35</v>
      </c>
      <c r="Y229">
        <v>18</v>
      </c>
      <c r="Z229">
        <v>52</v>
      </c>
    </row>
    <row r="230" spans="1:26" ht="12.75">
      <c r="A230" s="2">
        <v>16</v>
      </c>
      <c r="B230" s="156">
        <v>10</v>
      </c>
      <c r="C230">
        <v>14</v>
      </c>
      <c r="D230">
        <v>16</v>
      </c>
      <c r="E230" s="122">
        <v>27</v>
      </c>
      <c r="F230" s="158">
        <v>30</v>
      </c>
      <c r="G230" s="427">
        <v>32</v>
      </c>
      <c r="H230">
        <v>41</v>
      </c>
      <c r="I230" s="483">
        <v>46</v>
      </c>
      <c r="J230">
        <v>46</v>
      </c>
      <c r="K230">
        <v>49</v>
      </c>
      <c r="L230" s="538">
        <v>53</v>
      </c>
      <c r="M230">
        <v>58</v>
      </c>
      <c r="O230" s="318">
        <f t="shared" si="8"/>
        <v>10</v>
      </c>
      <c r="P230" s="318">
        <v>4</v>
      </c>
      <c r="Q230" s="318">
        <v>2</v>
      </c>
      <c r="R230" s="318">
        <v>11</v>
      </c>
      <c r="S230" s="318">
        <v>3</v>
      </c>
      <c r="T230" s="318">
        <v>2</v>
      </c>
      <c r="U230" s="318">
        <v>9</v>
      </c>
      <c r="V230" s="318">
        <v>5</v>
      </c>
      <c r="W230" s="318">
        <f t="shared" si="7"/>
        <v>0</v>
      </c>
      <c r="X230" s="318">
        <v>3</v>
      </c>
      <c r="Y230">
        <v>4</v>
      </c>
      <c r="Z230">
        <v>5</v>
      </c>
    </row>
    <row r="231" spans="1:26" ht="12.75">
      <c r="A231" s="2">
        <v>17</v>
      </c>
      <c r="B231" s="156">
        <v>4</v>
      </c>
      <c r="C231">
        <v>6</v>
      </c>
      <c r="D231">
        <v>10</v>
      </c>
      <c r="E231" s="122">
        <v>12</v>
      </c>
      <c r="F231" s="158">
        <v>15</v>
      </c>
      <c r="G231" s="427">
        <v>16</v>
      </c>
      <c r="H231">
        <v>20</v>
      </c>
      <c r="I231" s="483">
        <v>23</v>
      </c>
      <c r="J231">
        <v>26</v>
      </c>
      <c r="K231">
        <v>27</v>
      </c>
      <c r="L231" s="538">
        <v>31</v>
      </c>
      <c r="M231">
        <v>616</v>
      </c>
      <c r="O231" s="318">
        <f t="shared" si="8"/>
        <v>4</v>
      </c>
      <c r="P231" s="318">
        <v>2</v>
      </c>
      <c r="Q231" s="318">
        <v>4</v>
      </c>
      <c r="R231" s="318">
        <v>2</v>
      </c>
      <c r="S231" s="318">
        <v>3</v>
      </c>
      <c r="T231" s="318">
        <v>1</v>
      </c>
      <c r="U231" s="318">
        <v>4</v>
      </c>
      <c r="V231" s="318">
        <v>3</v>
      </c>
      <c r="W231" s="318">
        <f aca="true" t="shared" si="9" ref="W231:W238">IF(J$239&gt;0,J231-I231,"")</f>
        <v>3</v>
      </c>
      <c r="X231" s="318">
        <v>1</v>
      </c>
      <c r="Y231">
        <v>4</v>
      </c>
      <c r="Z231">
        <v>585</v>
      </c>
    </row>
    <row r="232" spans="1:26" ht="12.75">
      <c r="A232" s="2">
        <v>18</v>
      </c>
      <c r="B232" s="156">
        <v>2</v>
      </c>
      <c r="C232">
        <v>3</v>
      </c>
      <c r="D232">
        <v>4</v>
      </c>
      <c r="E232" s="122">
        <v>4</v>
      </c>
      <c r="F232" s="158">
        <v>48</v>
      </c>
      <c r="G232" s="427">
        <v>70</v>
      </c>
      <c r="H232">
        <v>70</v>
      </c>
      <c r="I232" s="483">
        <v>84</v>
      </c>
      <c r="J232">
        <v>99</v>
      </c>
      <c r="K232">
        <v>127</v>
      </c>
      <c r="L232" s="538">
        <v>181</v>
      </c>
      <c r="M232">
        <v>324</v>
      </c>
      <c r="O232" s="318">
        <f t="shared" si="8"/>
        <v>2</v>
      </c>
      <c r="P232" s="318">
        <v>1</v>
      </c>
      <c r="Q232" s="318">
        <v>1</v>
      </c>
      <c r="R232" s="318">
        <v>0</v>
      </c>
      <c r="S232" s="318">
        <v>44</v>
      </c>
      <c r="T232" s="318">
        <v>22</v>
      </c>
      <c r="U232" s="318">
        <v>0</v>
      </c>
      <c r="V232" s="318">
        <v>14</v>
      </c>
      <c r="W232" s="318">
        <f t="shared" si="9"/>
        <v>15</v>
      </c>
      <c r="X232" s="318">
        <v>29</v>
      </c>
      <c r="Y232">
        <v>54</v>
      </c>
      <c r="Z232">
        <v>143</v>
      </c>
    </row>
    <row r="233" spans="1:26" ht="12.75">
      <c r="A233" s="2">
        <v>19</v>
      </c>
      <c r="B233" s="156">
        <v>0</v>
      </c>
      <c r="C233">
        <v>3</v>
      </c>
      <c r="D233">
        <v>5</v>
      </c>
      <c r="E233" s="122">
        <v>5</v>
      </c>
      <c r="F233" s="158">
        <v>8</v>
      </c>
      <c r="G233" s="427">
        <v>9</v>
      </c>
      <c r="H233">
        <v>10</v>
      </c>
      <c r="I233" s="483">
        <v>12</v>
      </c>
      <c r="J233">
        <v>16</v>
      </c>
      <c r="K233">
        <v>18</v>
      </c>
      <c r="L233" s="538">
        <v>21</v>
      </c>
      <c r="M233">
        <v>26</v>
      </c>
      <c r="O233" s="318">
        <f t="shared" si="8"/>
        <v>0</v>
      </c>
      <c r="P233" s="318">
        <v>3</v>
      </c>
      <c r="Q233" s="318">
        <v>2</v>
      </c>
      <c r="R233" s="318">
        <v>0</v>
      </c>
      <c r="S233" s="318">
        <v>3</v>
      </c>
      <c r="T233" s="318">
        <v>1</v>
      </c>
      <c r="U233" s="318">
        <v>1</v>
      </c>
      <c r="V233" s="318">
        <v>2</v>
      </c>
      <c r="W233" s="318">
        <f t="shared" si="9"/>
        <v>4</v>
      </c>
      <c r="X233" s="318">
        <v>2</v>
      </c>
      <c r="Y233">
        <v>3</v>
      </c>
      <c r="Z233">
        <v>5</v>
      </c>
    </row>
    <row r="234" spans="1:26" ht="12.75">
      <c r="A234" s="2">
        <v>20</v>
      </c>
      <c r="B234" s="156">
        <v>16</v>
      </c>
      <c r="C234">
        <v>47</v>
      </c>
      <c r="D234">
        <v>108</v>
      </c>
      <c r="E234" s="122">
        <v>113</v>
      </c>
      <c r="F234" s="158">
        <v>121</v>
      </c>
      <c r="G234" s="427">
        <v>139</v>
      </c>
      <c r="H234">
        <v>143</v>
      </c>
      <c r="I234" s="483">
        <v>164</v>
      </c>
      <c r="J234">
        <v>188</v>
      </c>
      <c r="K234">
        <v>200</v>
      </c>
      <c r="L234" s="538">
        <v>211</v>
      </c>
      <c r="M234">
        <v>228</v>
      </c>
      <c r="O234" s="318">
        <f t="shared" si="8"/>
        <v>16</v>
      </c>
      <c r="P234" s="318">
        <v>31</v>
      </c>
      <c r="Q234" s="318">
        <v>61</v>
      </c>
      <c r="R234" s="318">
        <v>5</v>
      </c>
      <c r="S234" s="318">
        <v>8</v>
      </c>
      <c r="T234" s="318">
        <v>18</v>
      </c>
      <c r="U234" s="318">
        <v>4</v>
      </c>
      <c r="V234" s="318">
        <v>22</v>
      </c>
      <c r="W234" s="318">
        <f t="shared" si="9"/>
        <v>24</v>
      </c>
      <c r="X234" s="318">
        <v>12</v>
      </c>
      <c r="Y234">
        <v>11</v>
      </c>
      <c r="Z234">
        <v>17</v>
      </c>
    </row>
    <row r="235" spans="1:26" ht="12.75">
      <c r="A235" s="2">
        <v>21</v>
      </c>
      <c r="B235" s="156">
        <v>22</v>
      </c>
      <c r="C235">
        <v>32</v>
      </c>
      <c r="D235">
        <v>48</v>
      </c>
      <c r="E235">
        <v>61</v>
      </c>
      <c r="F235" s="158">
        <v>70</v>
      </c>
      <c r="G235" s="427">
        <v>81</v>
      </c>
      <c r="H235">
        <v>95</v>
      </c>
      <c r="I235" s="483">
        <v>108</v>
      </c>
      <c r="J235">
        <v>121</v>
      </c>
      <c r="K235">
        <v>149</v>
      </c>
      <c r="L235" s="538">
        <v>161</v>
      </c>
      <c r="M235">
        <v>220</v>
      </c>
      <c r="O235" s="318">
        <f t="shared" si="8"/>
        <v>22</v>
      </c>
      <c r="P235" s="318">
        <v>10</v>
      </c>
      <c r="Q235" s="318">
        <v>17</v>
      </c>
      <c r="R235" s="318">
        <v>13</v>
      </c>
      <c r="S235" s="318">
        <v>9</v>
      </c>
      <c r="T235" s="318">
        <v>11</v>
      </c>
      <c r="U235" s="318">
        <v>16</v>
      </c>
      <c r="V235" s="318">
        <v>13</v>
      </c>
      <c r="W235" s="318">
        <f t="shared" si="9"/>
        <v>13</v>
      </c>
      <c r="X235" s="318">
        <v>28</v>
      </c>
      <c r="Y235">
        <v>12</v>
      </c>
      <c r="Z235">
        <v>59</v>
      </c>
    </row>
    <row r="236" spans="1:26" ht="12.75">
      <c r="A236" s="2">
        <v>22</v>
      </c>
      <c r="B236" s="156">
        <v>9</v>
      </c>
      <c r="C236">
        <v>15</v>
      </c>
      <c r="D236">
        <v>80</v>
      </c>
      <c r="E236">
        <v>109</v>
      </c>
      <c r="F236" s="158">
        <v>115</v>
      </c>
      <c r="G236" s="427">
        <v>122</v>
      </c>
      <c r="H236">
        <v>123</v>
      </c>
      <c r="I236" s="483">
        <v>127</v>
      </c>
      <c r="J236">
        <v>136</v>
      </c>
      <c r="K236">
        <v>145</v>
      </c>
      <c r="L236" s="538">
        <v>147</v>
      </c>
      <c r="M236">
        <v>241</v>
      </c>
      <c r="O236" s="318">
        <f t="shared" si="8"/>
        <v>9</v>
      </c>
      <c r="P236" s="318">
        <v>6</v>
      </c>
      <c r="Q236" s="318">
        <v>65</v>
      </c>
      <c r="R236" s="318">
        <v>29</v>
      </c>
      <c r="S236" s="318">
        <v>6</v>
      </c>
      <c r="T236" s="318">
        <v>7</v>
      </c>
      <c r="U236" s="318">
        <v>2</v>
      </c>
      <c r="V236" s="318">
        <v>4</v>
      </c>
      <c r="W236" s="318">
        <f t="shared" si="9"/>
        <v>9</v>
      </c>
      <c r="X236" s="318">
        <v>9</v>
      </c>
      <c r="Y236">
        <v>3</v>
      </c>
      <c r="Z236">
        <v>94</v>
      </c>
    </row>
    <row r="237" spans="1:26" ht="12.75">
      <c r="A237" s="2">
        <v>23</v>
      </c>
      <c r="B237" s="156">
        <v>37</v>
      </c>
      <c r="C237">
        <v>50</v>
      </c>
      <c r="D237">
        <v>68</v>
      </c>
      <c r="E237">
        <v>75</v>
      </c>
      <c r="F237" s="158">
        <v>85</v>
      </c>
      <c r="G237" s="427">
        <v>94</v>
      </c>
      <c r="H237">
        <v>101</v>
      </c>
      <c r="I237" s="483">
        <v>110</v>
      </c>
      <c r="J237">
        <v>126</v>
      </c>
      <c r="K237">
        <v>145</v>
      </c>
      <c r="L237" s="538">
        <v>166</v>
      </c>
      <c r="M237">
        <v>187</v>
      </c>
      <c r="O237" s="318">
        <f t="shared" si="8"/>
        <v>37</v>
      </c>
      <c r="P237" s="318">
        <v>15</v>
      </c>
      <c r="Q237" s="318">
        <v>20</v>
      </c>
      <c r="R237" s="318">
        <v>7</v>
      </c>
      <c r="S237" s="318">
        <v>10</v>
      </c>
      <c r="T237" s="318">
        <v>10</v>
      </c>
      <c r="U237" s="318">
        <v>8</v>
      </c>
      <c r="V237" s="318">
        <v>9</v>
      </c>
      <c r="W237" s="318">
        <f t="shared" si="9"/>
        <v>16</v>
      </c>
      <c r="X237" s="318">
        <v>19</v>
      </c>
      <c r="Y237">
        <v>21</v>
      </c>
      <c r="Z237">
        <v>21</v>
      </c>
    </row>
    <row r="238" spans="1:26" ht="12.75">
      <c r="A238" s="2">
        <v>24</v>
      </c>
      <c r="B238" s="156">
        <v>1</v>
      </c>
      <c r="C238">
        <v>14</v>
      </c>
      <c r="D238">
        <v>21</v>
      </c>
      <c r="E238">
        <v>22</v>
      </c>
      <c r="F238" s="158">
        <v>22</v>
      </c>
      <c r="G238" s="427">
        <v>29</v>
      </c>
      <c r="H238">
        <v>46</v>
      </c>
      <c r="I238" s="483">
        <v>57</v>
      </c>
      <c r="J238">
        <v>62</v>
      </c>
      <c r="K238">
        <v>75</v>
      </c>
      <c r="L238" s="538">
        <v>91</v>
      </c>
      <c r="M238">
        <v>143</v>
      </c>
      <c r="O238" s="318">
        <f t="shared" si="8"/>
        <v>1</v>
      </c>
      <c r="P238" s="318">
        <v>13</v>
      </c>
      <c r="Q238" s="318">
        <v>7</v>
      </c>
      <c r="R238" s="318">
        <v>1</v>
      </c>
      <c r="S238" s="318">
        <v>0</v>
      </c>
      <c r="T238" s="318">
        <v>7</v>
      </c>
      <c r="U238" s="318">
        <v>17</v>
      </c>
      <c r="V238" s="318">
        <v>11</v>
      </c>
      <c r="W238" s="318">
        <f t="shared" si="9"/>
        <v>5</v>
      </c>
      <c r="X238" s="318">
        <v>13</v>
      </c>
      <c r="Y238">
        <v>16</v>
      </c>
      <c r="Z238">
        <v>53</v>
      </c>
    </row>
    <row r="239" spans="1:26" ht="12.75">
      <c r="A239" s="7" t="s">
        <v>0</v>
      </c>
      <c r="B239" s="147">
        <f>SUM(B215:B238)</f>
        <v>232</v>
      </c>
      <c r="C239" s="273">
        <v>456</v>
      </c>
      <c r="D239" s="273">
        <v>886</v>
      </c>
      <c r="E239" s="147">
        <v>1023</v>
      </c>
      <c r="F239" s="147">
        <v>1258</v>
      </c>
      <c r="G239" s="427">
        <v>1625</v>
      </c>
      <c r="H239" s="333">
        <v>1848</v>
      </c>
      <c r="I239" s="483">
        <v>2180</v>
      </c>
      <c r="J239">
        <f>SUM(J215:J238)</f>
        <v>2602</v>
      </c>
      <c r="K239" s="147">
        <f>SUM(K215:K238)</f>
        <v>3024</v>
      </c>
      <c r="L239" s="539">
        <f>SUM(L215:L238)</f>
        <v>3460</v>
      </c>
      <c r="M239" s="140">
        <f>SUM(M215:M238)</f>
        <v>6428</v>
      </c>
      <c r="O239" s="147">
        <f>SUM(O215:O238)</f>
        <v>232</v>
      </c>
      <c r="P239" s="147">
        <v>226</v>
      </c>
      <c r="Q239" s="147">
        <v>434</v>
      </c>
      <c r="R239" s="147">
        <v>143</v>
      </c>
      <c r="S239" s="147">
        <f>SUM(S215:S238)</f>
        <v>236</v>
      </c>
      <c r="T239" s="147">
        <f>SUM(T215:T238)</f>
        <v>370</v>
      </c>
      <c r="U239" s="147">
        <v>228</v>
      </c>
      <c r="V239" s="147">
        <v>334</v>
      </c>
      <c r="W239" s="147">
        <f>SUM(W215:W238)</f>
        <v>422</v>
      </c>
      <c r="X239" s="147">
        <f>SUM(X215:X238)</f>
        <v>428</v>
      </c>
      <c r="Y239" s="140">
        <f>SUM(Y215:Y238)</f>
        <v>440</v>
      </c>
      <c r="Z239" s="140">
        <f>SUM(Z215:Z238)</f>
        <v>2970</v>
      </c>
    </row>
    <row r="240" ht="12.75">
      <c r="E240" s="122"/>
    </row>
    <row r="241" ht="12.75">
      <c r="E241" s="122"/>
    </row>
    <row r="242" ht="12.75">
      <c r="E242" s="122"/>
    </row>
    <row r="243" ht="12.75">
      <c r="E243" s="122"/>
    </row>
    <row r="244" spans="1:26" ht="12.75">
      <c r="A244" s="99" t="s">
        <v>8</v>
      </c>
      <c r="B244" s="117" t="str">
        <f>TITLES!$B$9</f>
        <v>WIA ADULT ENTERED EMPLOYMENT RATE</v>
      </c>
      <c r="C244" s="118"/>
      <c r="D244" s="118"/>
      <c r="E244" s="118"/>
      <c r="F244" s="118"/>
      <c r="G244" s="118"/>
      <c r="H244" s="118"/>
      <c r="I244" s="118"/>
      <c r="J244" s="118"/>
      <c r="K244" s="118"/>
      <c r="L244" s="118"/>
      <c r="M244" s="119"/>
      <c r="O244" s="270" t="str">
        <f>B244</f>
        <v>WIA ADULT ENTERED EMPLOYMENT RATE</v>
      </c>
      <c r="P244" s="143"/>
      <c r="Q244" s="143"/>
      <c r="R244" s="143"/>
      <c r="S244" s="143"/>
      <c r="T244" s="143"/>
      <c r="U244" s="143"/>
      <c r="V244" s="143"/>
      <c r="W244" s="143"/>
      <c r="X244" s="143"/>
      <c r="Y244" s="143"/>
      <c r="Z244" s="205"/>
    </row>
    <row r="245" spans="1:26" ht="12.75">
      <c r="A245" s="2">
        <v>1</v>
      </c>
      <c r="B245" s="156">
        <v>7</v>
      </c>
      <c r="C245">
        <v>11</v>
      </c>
      <c r="D245">
        <v>20</v>
      </c>
      <c r="E245" s="277">
        <v>25</v>
      </c>
      <c r="F245" s="277">
        <v>27</v>
      </c>
      <c r="G245" s="427">
        <v>29</v>
      </c>
      <c r="H245">
        <v>33</v>
      </c>
      <c r="I245" s="483">
        <v>33</v>
      </c>
      <c r="J245">
        <v>37</v>
      </c>
      <c r="K245">
        <v>38</v>
      </c>
      <c r="L245">
        <v>43</v>
      </c>
      <c r="M245">
        <v>52</v>
      </c>
      <c r="O245" s="374">
        <f>B245</f>
        <v>7</v>
      </c>
      <c r="P245" s="213">
        <v>4</v>
      </c>
      <c r="Q245" s="213">
        <v>9</v>
      </c>
      <c r="R245" s="309">
        <v>5</v>
      </c>
      <c r="S245" s="213">
        <v>2</v>
      </c>
      <c r="T245" s="370">
        <v>2</v>
      </c>
      <c r="U245">
        <v>4</v>
      </c>
      <c r="V245" s="483">
        <v>0</v>
      </c>
      <c r="W245">
        <v>4</v>
      </c>
      <c r="X245">
        <v>1</v>
      </c>
      <c r="Y245">
        <v>5</v>
      </c>
      <c r="Z245" s="140">
        <v>9</v>
      </c>
    </row>
    <row r="246" spans="1:26" ht="12.75">
      <c r="A246" s="2">
        <v>2</v>
      </c>
      <c r="B246" s="156">
        <v>7</v>
      </c>
      <c r="C246">
        <v>14</v>
      </c>
      <c r="D246">
        <v>14</v>
      </c>
      <c r="E246" s="277">
        <v>15</v>
      </c>
      <c r="F246" s="277">
        <v>19</v>
      </c>
      <c r="G246" s="427">
        <v>27</v>
      </c>
      <c r="H246">
        <v>27</v>
      </c>
      <c r="I246" s="483">
        <v>42</v>
      </c>
      <c r="J246">
        <v>50</v>
      </c>
      <c r="K246">
        <v>53</v>
      </c>
      <c r="L246">
        <v>60</v>
      </c>
      <c r="M246">
        <v>76</v>
      </c>
      <c r="O246" s="375">
        <f aca="true" t="shared" si="10" ref="O246:O268">B246</f>
        <v>7</v>
      </c>
      <c r="P246" s="213">
        <v>7</v>
      </c>
      <c r="Q246" s="213"/>
      <c r="R246" s="309">
        <v>1</v>
      </c>
      <c r="S246" s="213">
        <v>4</v>
      </c>
      <c r="T246" s="370">
        <v>8</v>
      </c>
      <c r="U246">
        <v>0</v>
      </c>
      <c r="V246" s="483">
        <v>15</v>
      </c>
      <c r="W246">
        <v>8</v>
      </c>
      <c r="X246">
        <v>4</v>
      </c>
      <c r="Y246">
        <v>7</v>
      </c>
      <c r="Z246">
        <v>16</v>
      </c>
    </row>
    <row r="247" spans="1:26" ht="12.75">
      <c r="A247" s="2">
        <v>3</v>
      </c>
      <c r="B247" s="156">
        <v>6</v>
      </c>
      <c r="C247">
        <v>15</v>
      </c>
      <c r="D247">
        <v>24</v>
      </c>
      <c r="E247" s="277">
        <v>28</v>
      </c>
      <c r="F247" s="277">
        <v>30</v>
      </c>
      <c r="G247" s="427">
        <v>36</v>
      </c>
      <c r="H247">
        <v>37</v>
      </c>
      <c r="I247" s="483">
        <v>37</v>
      </c>
      <c r="J247">
        <v>44</v>
      </c>
      <c r="K247">
        <v>51</v>
      </c>
      <c r="L247">
        <v>57</v>
      </c>
      <c r="M247">
        <v>60</v>
      </c>
      <c r="O247" s="375">
        <f t="shared" si="10"/>
        <v>6</v>
      </c>
      <c r="P247" s="213">
        <v>9</v>
      </c>
      <c r="Q247" s="213">
        <v>9</v>
      </c>
      <c r="R247" s="309">
        <v>4</v>
      </c>
      <c r="S247" s="213">
        <v>2</v>
      </c>
      <c r="T247" s="370">
        <v>7</v>
      </c>
      <c r="U247">
        <v>1</v>
      </c>
      <c r="V247" s="483">
        <v>0</v>
      </c>
      <c r="W247">
        <v>7</v>
      </c>
      <c r="X247">
        <v>7</v>
      </c>
      <c r="Y247">
        <v>6</v>
      </c>
      <c r="Z247">
        <v>3</v>
      </c>
    </row>
    <row r="248" spans="1:26" ht="12.75">
      <c r="A248" s="2">
        <v>4</v>
      </c>
      <c r="B248" s="156">
        <v>9</v>
      </c>
      <c r="C248">
        <v>43</v>
      </c>
      <c r="D248">
        <v>48</v>
      </c>
      <c r="E248" s="277">
        <v>67</v>
      </c>
      <c r="F248" s="277">
        <v>94</v>
      </c>
      <c r="G248" s="427">
        <v>106</v>
      </c>
      <c r="H248">
        <v>126</v>
      </c>
      <c r="I248" s="483">
        <v>139</v>
      </c>
      <c r="J248">
        <v>164</v>
      </c>
      <c r="K248">
        <v>181</v>
      </c>
      <c r="L248">
        <v>199</v>
      </c>
      <c r="M248">
        <v>217</v>
      </c>
      <c r="O248" s="375">
        <f t="shared" si="10"/>
        <v>9</v>
      </c>
      <c r="P248" s="213">
        <v>34</v>
      </c>
      <c r="Q248" s="213">
        <v>5</v>
      </c>
      <c r="R248" s="309">
        <v>19</v>
      </c>
      <c r="S248" s="213">
        <v>27</v>
      </c>
      <c r="T248" s="370">
        <v>12</v>
      </c>
      <c r="U248">
        <v>20</v>
      </c>
      <c r="V248" s="483">
        <v>13</v>
      </c>
      <c r="W248">
        <v>25</v>
      </c>
      <c r="X248">
        <v>17</v>
      </c>
      <c r="Y248">
        <v>18</v>
      </c>
      <c r="Z248">
        <v>18</v>
      </c>
    </row>
    <row r="249" spans="1:26" ht="12.75">
      <c r="A249" s="2">
        <v>5</v>
      </c>
      <c r="B249" s="156">
        <v>1</v>
      </c>
      <c r="C249">
        <v>4</v>
      </c>
      <c r="D249">
        <v>5</v>
      </c>
      <c r="E249" s="277">
        <v>6</v>
      </c>
      <c r="F249" s="277">
        <v>7</v>
      </c>
      <c r="G249" s="427">
        <v>8</v>
      </c>
      <c r="H249">
        <v>9</v>
      </c>
      <c r="I249" s="483">
        <v>12</v>
      </c>
      <c r="J249">
        <v>13</v>
      </c>
      <c r="K249">
        <v>14</v>
      </c>
      <c r="L249">
        <v>15</v>
      </c>
      <c r="M249">
        <v>15</v>
      </c>
      <c r="O249" s="375">
        <f t="shared" si="10"/>
        <v>1</v>
      </c>
      <c r="P249" s="213">
        <v>3</v>
      </c>
      <c r="Q249" s="213">
        <v>1</v>
      </c>
      <c r="R249" s="309">
        <v>1</v>
      </c>
      <c r="S249" s="213">
        <v>1</v>
      </c>
      <c r="T249" s="370">
        <v>1</v>
      </c>
      <c r="U249">
        <v>1</v>
      </c>
      <c r="V249" s="483">
        <v>3</v>
      </c>
      <c r="W249">
        <v>1</v>
      </c>
      <c r="X249">
        <v>1</v>
      </c>
      <c r="Y249">
        <v>1</v>
      </c>
      <c r="Z249">
        <v>1</v>
      </c>
    </row>
    <row r="250" spans="1:26" ht="12.75">
      <c r="A250" s="2">
        <v>6</v>
      </c>
      <c r="B250" s="156">
        <v>1</v>
      </c>
      <c r="C250">
        <v>5</v>
      </c>
      <c r="D250">
        <v>8</v>
      </c>
      <c r="E250" s="277">
        <v>8</v>
      </c>
      <c r="F250" s="277">
        <v>9</v>
      </c>
      <c r="G250" s="427">
        <v>11</v>
      </c>
      <c r="H250">
        <v>15</v>
      </c>
      <c r="I250" s="483">
        <v>17</v>
      </c>
      <c r="J250">
        <v>19</v>
      </c>
      <c r="K250">
        <v>20</v>
      </c>
      <c r="L250">
        <v>22</v>
      </c>
      <c r="M250">
        <v>25</v>
      </c>
      <c r="O250" s="375">
        <f t="shared" si="10"/>
        <v>1</v>
      </c>
      <c r="P250" s="213">
        <v>4</v>
      </c>
      <c r="Q250" s="213">
        <v>3</v>
      </c>
      <c r="R250" s="309">
        <v>0</v>
      </c>
      <c r="S250" s="213">
        <v>1</v>
      </c>
      <c r="T250" s="370">
        <v>2</v>
      </c>
      <c r="U250">
        <v>4</v>
      </c>
      <c r="V250" s="483">
        <v>2</v>
      </c>
      <c r="W250">
        <v>2</v>
      </c>
      <c r="X250">
        <v>1</v>
      </c>
      <c r="Y250">
        <v>2</v>
      </c>
      <c r="Z250">
        <v>3</v>
      </c>
    </row>
    <row r="251" spans="1:26" ht="12.75">
      <c r="A251" s="2">
        <v>7</v>
      </c>
      <c r="B251" s="156">
        <v>4</v>
      </c>
      <c r="C251">
        <v>5</v>
      </c>
      <c r="D251">
        <v>6</v>
      </c>
      <c r="E251" s="277">
        <v>6</v>
      </c>
      <c r="F251" s="277">
        <v>7</v>
      </c>
      <c r="G251" s="427">
        <v>9</v>
      </c>
      <c r="H251">
        <v>11</v>
      </c>
      <c r="I251" s="483">
        <v>12</v>
      </c>
      <c r="J251">
        <v>15</v>
      </c>
      <c r="K251">
        <v>16</v>
      </c>
      <c r="L251">
        <v>20</v>
      </c>
      <c r="M251">
        <v>32</v>
      </c>
      <c r="O251" s="375">
        <f t="shared" si="10"/>
        <v>4</v>
      </c>
      <c r="P251" s="213">
        <v>1</v>
      </c>
      <c r="Q251" s="213">
        <v>1</v>
      </c>
      <c r="R251" s="309">
        <v>0</v>
      </c>
      <c r="S251" s="213">
        <v>1</v>
      </c>
      <c r="T251" s="370">
        <v>2</v>
      </c>
      <c r="U251">
        <v>2</v>
      </c>
      <c r="V251" s="483">
        <v>1</v>
      </c>
      <c r="W251">
        <v>3</v>
      </c>
      <c r="X251">
        <v>1</v>
      </c>
      <c r="Y251">
        <v>4</v>
      </c>
      <c r="Z251">
        <v>12</v>
      </c>
    </row>
    <row r="252" spans="1:26" ht="12.75">
      <c r="A252" s="2">
        <v>8</v>
      </c>
      <c r="B252" s="156">
        <v>18</v>
      </c>
      <c r="C252">
        <v>33</v>
      </c>
      <c r="D252">
        <v>62</v>
      </c>
      <c r="E252" s="277">
        <v>82</v>
      </c>
      <c r="F252" s="277">
        <v>99</v>
      </c>
      <c r="G252" s="427">
        <v>110</v>
      </c>
      <c r="H252">
        <v>118</v>
      </c>
      <c r="I252" s="483">
        <v>130</v>
      </c>
      <c r="J252">
        <v>142</v>
      </c>
      <c r="K252">
        <v>150</v>
      </c>
      <c r="L252">
        <v>165</v>
      </c>
      <c r="M252">
        <v>198</v>
      </c>
      <c r="O252" s="375">
        <f t="shared" si="10"/>
        <v>18</v>
      </c>
      <c r="P252" s="213">
        <v>15</v>
      </c>
      <c r="Q252" s="213">
        <v>28</v>
      </c>
      <c r="R252" s="309">
        <v>20</v>
      </c>
      <c r="S252" s="213">
        <v>17</v>
      </c>
      <c r="T252" s="370">
        <v>13</v>
      </c>
      <c r="U252">
        <v>8</v>
      </c>
      <c r="V252" s="483">
        <v>12</v>
      </c>
      <c r="W252">
        <v>12</v>
      </c>
      <c r="X252">
        <v>8</v>
      </c>
      <c r="Y252">
        <v>15</v>
      </c>
      <c r="Z252">
        <v>33</v>
      </c>
    </row>
    <row r="253" spans="1:26" ht="12.75">
      <c r="A253" s="2">
        <v>9</v>
      </c>
      <c r="B253" s="156">
        <v>1</v>
      </c>
      <c r="C253">
        <v>11</v>
      </c>
      <c r="D253">
        <v>17</v>
      </c>
      <c r="E253" s="277">
        <v>21</v>
      </c>
      <c r="F253" s="277">
        <v>45</v>
      </c>
      <c r="G253" s="427">
        <v>65</v>
      </c>
      <c r="H253">
        <v>66</v>
      </c>
      <c r="I253" s="483">
        <v>66</v>
      </c>
      <c r="J253">
        <v>72</v>
      </c>
      <c r="K253">
        <v>75</v>
      </c>
      <c r="L253">
        <v>91</v>
      </c>
      <c r="M253">
        <v>106</v>
      </c>
      <c r="O253" s="375">
        <f t="shared" si="10"/>
        <v>1</v>
      </c>
      <c r="P253" s="213">
        <v>10</v>
      </c>
      <c r="Q253" s="213">
        <v>6</v>
      </c>
      <c r="R253" s="309">
        <v>4</v>
      </c>
      <c r="S253" s="213">
        <v>24</v>
      </c>
      <c r="T253" s="370">
        <v>20</v>
      </c>
      <c r="U253">
        <v>1</v>
      </c>
      <c r="V253" s="483">
        <v>0</v>
      </c>
      <c r="W253">
        <v>6</v>
      </c>
      <c r="X253">
        <v>3</v>
      </c>
      <c r="Y253">
        <v>16</v>
      </c>
      <c r="Z253">
        <v>15</v>
      </c>
    </row>
    <row r="254" spans="1:26" ht="12.75">
      <c r="A254" s="2">
        <v>10</v>
      </c>
      <c r="B254" s="156">
        <v>0</v>
      </c>
      <c r="C254">
        <v>10</v>
      </c>
      <c r="D254">
        <v>103</v>
      </c>
      <c r="E254" s="277">
        <v>238</v>
      </c>
      <c r="F254" s="277">
        <v>249</v>
      </c>
      <c r="G254" s="427">
        <v>252</v>
      </c>
      <c r="H254">
        <v>255</v>
      </c>
      <c r="I254" s="483">
        <v>260</v>
      </c>
      <c r="J254">
        <v>279</v>
      </c>
      <c r="K254">
        <v>282</v>
      </c>
      <c r="L254">
        <v>283</v>
      </c>
      <c r="M254">
        <v>296</v>
      </c>
      <c r="O254" s="375">
        <f t="shared" si="10"/>
        <v>0</v>
      </c>
      <c r="P254" s="213">
        <v>10</v>
      </c>
      <c r="Q254" s="213">
        <v>93</v>
      </c>
      <c r="R254" s="309">
        <v>135</v>
      </c>
      <c r="S254" s="213">
        <v>11</v>
      </c>
      <c r="T254" s="370">
        <v>3</v>
      </c>
      <c r="U254">
        <v>3</v>
      </c>
      <c r="V254" s="483">
        <v>5</v>
      </c>
      <c r="W254">
        <v>19</v>
      </c>
      <c r="X254">
        <v>3</v>
      </c>
      <c r="Y254">
        <v>1</v>
      </c>
      <c r="Z254">
        <v>13</v>
      </c>
    </row>
    <row r="255" spans="1:26" ht="12.75">
      <c r="A255" s="2">
        <v>11</v>
      </c>
      <c r="B255" s="156">
        <v>7</v>
      </c>
      <c r="C255">
        <v>21</v>
      </c>
      <c r="D255">
        <v>31</v>
      </c>
      <c r="E255" s="277">
        <v>44</v>
      </c>
      <c r="F255" s="277">
        <v>48</v>
      </c>
      <c r="G255" s="427">
        <v>58</v>
      </c>
      <c r="H255">
        <v>73</v>
      </c>
      <c r="I255" s="483">
        <v>104</v>
      </c>
      <c r="J255">
        <v>188</v>
      </c>
      <c r="K255">
        <v>279</v>
      </c>
      <c r="L255">
        <v>337</v>
      </c>
      <c r="M255">
        <v>387</v>
      </c>
      <c r="O255" s="375">
        <f t="shared" si="10"/>
        <v>7</v>
      </c>
      <c r="P255" s="213">
        <v>14</v>
      </c>
      <c r="Q255" s="213">
        <v>10</v>
      </c>
      <c r="R255" s="309">
        <v>13</v>
      </c>
      <c r="S255" s="213">
        <v>4</v>
      </c>
      <c r="T255" s="370">
        <v>10</v>
      </c>
      <c r="U255">
        <v>16</v>
      </c>
      <c r="V255" s="483">
        <v>31</v>
      </c>
      <c r="W255">
        <v>84</v>
      </c>
      <c r="X255">
        <v>91</v>
      </c>
      <c r="Y255">
        <v>58</v>
      </c>
      <c r="Z255">
        <v>50</v>
      </c>
    </row>
    <row r="256" spans="1:26" ht="12.75">
      <c r="A256" s="2">
        <v>12</v>
      </c>
      <c r="B256" s="156">
        <v>12</v>
      </c>
      <c r="C256">
        <v>22</v>
      </c>
      <c r="D256">
        <v>30</v>
      </c>
      <c r="E256" s="277">
        <v>43</v>
      </c>
      <c r="F256" s="277">
        <v>49</v>
      </c>
      <c r="G256" s="427">
        <v>78</v>
      </c>
      <c r="H256">
        <v>99</v>
      </c>
      <c r="I256" s="483">
        <v>121</v>
      </c>
      <c r="J256">
        <v>151</v>
      </c>
      <c r="K256">
        <v>187</v>
      </c>
      <c r="L256">
        <v>197</v>
      </c>
      <c r="M256">
        <v>216</v>
      </c>
      <c r="O256" s="375">
        <f t="shared" si="10"/>
        <v>12</v>
      </c>
      <c r="P256" s="213">
        <v>10</v>
      </c>
      <c r="Q256" s="213">
        <v>8</v>
      </c>
      <c r="R256" s="309">
        <v>13</v>
      </c>
      <c r="S256" s="213">
        <v>6</v>
      </c>
      <c r="T256" s="370">
        <v>29</v>
      </c>
      <c r="U256">
        <v>21</v>
      </c>
      <c r="V256" s="483">
        <v>22</v>
      </c>
      <c r="W256">
        <v>30</v>
      </c>
      <c r="X256">
        <v>37</v>
      </c>
      <c r="Y256">
        <v>10</v>
      </c>
      <c r="Z256">
        <v>19</v>
      </c>
    </row>
    <row r="257" spans="1:26" ht="12.75">
      <c r="A257" s="2">
        <v>13</v>
      </c>
      <c r="B257" s="156">
        <v>2</v>
      </c>
      <c r="C257">
        <v>6</v>
      </c>
      <c r="D257">
        <v>12</v>
      </c>
      <c r="E257" s="277">
        <v>17</v>
      </c>
      <c r="F257" s="277">
        <v>18</v>
      </c>
      <c r="G257" s="427">
        <v>21</v>
      </c>
      <c r="H257">
        <v>25</v>
      </c>
      <c r="I257" s="483">
        <v>27</v>
      </c>
      <c r="J257">
        <v>36</v>
      </c>
      <c r="K257">
        <v>40</v>
      </c>
      <c r="L257">
        <v>43</v>
      </c>
      <c r="M257">
        <v>44</v>
      </c>
      <c r="O257" s="375">
        <f t="shared" si="10"/>
        <v>2</v>
      </c>
      <c r="P257" s="213">
        <v>4</v>
      </c>
      <c r="Q257" s="213">
        <v>6</v>
      </c>
      <c r="R257" s="309">
        <v>5</v>
      </c>
      <c r="S257" s="213">
        <v>1</v>
      </c>
      <c r="T257" s="370">
        <v>3</v>
      </c>
      <c r="U257">
        <v>4</v>
      </c>
      <c r="V257" s="483">
        <v>2</v>
      </c>
      <c r="W257">
        <v>9</v>
      </c>
      <c r="X257">
        <v>4</v>
      </c>
      <c r="Y257">
        <v>3</v>
      </c>
      <c r="Z257">
        <v>1</v>
      </c>
    </row>
    <row r="258" spans="1:26" ht="12.75">
      <c r="A258" s="2">
        <v>14</v>
      </c>
      <c r="B258" s="156">
        <v>1</v>
      </c>
      <c r="C258">
        <v>16</v>
      </c>
      <c r="D258">
        <v>33</v>
      </c>
      <c r="E258" s="277">
        <v>35</v>
      </c>
      <c r="F258" s="277">
        <v>36</v>
      </c>
      <c r="G258" s="427">
        <v>40</v>
      </c>
      <c r="H258">
        <v>46</v>
      </c>
      <c r="I258" s="483">
        <v>55</v>
      </c>
      <c r="J258">
        <v>67</v>
      </c>
      <c r="K258">
        <v>69</v>
      </c>
      <c r="L258">
        <v>73</v>
      </c>
      <c r="M258">
        <v>79</v>
      </c>
      <c r="O258" s="375">
        <f t="shared" si="10"/>
        <v>1</v>
      </c>
      <c r="P258" s="213">
        <v>15</v>
      </c>
      <c r="Q258" s="213">
        <v>17</v>
      </c>
      <c r="R258" s="309">
        <v>2</v>
      </c>
      <c r="S258" s="213">
        <v>1</v>
      </c>
      <c r="T258" s="370">
        <v>4</v>
      </c>
      <c r="U258">
        <v>6</v>
      </c>
      <c r="V258" s="483">
        <v>9</v>
      </c>
      <c r="W258">
        <v>12</v>
      </c>
      <c r="X258">
        <v>2</v>
      </c>
      <c r="Y258">
        <v>4</v>
      </c>
      <c r="Z258">
        <v>6</v>
      </c>
    </row>
    <row r="259" spans="1:26" ht="12.75">
      <c r="A259" s="2">
        <v>15</v>
      </c>
      <c r="B259" s="156">
        <v>3</v>
      </c>
      <c r="C259">
        <v>8</v>
      </c>
      <c r="D259">
        <v>14</v>
      </c>
      <c r="E259" s="277">
        <v>23</v>
      </c>
      <c r="F259" s="277">
        <v>32</v>
      </c>
      <c r="G259" s="427">
        <v>43</v>
      </c>
      <c r="H259">
        <v>47</v>
      </c>
      <c r="I259" s="483">
        <v>49</v>
      </c>
      <c r="J259">
        <v>53</v>
      </c>
      <c r="K259">
        <v>57</v>
      </c>
      <c r="L259">
        <v>58</v>
      </c>
      <c r="M259">
        <v>63</v>
      </c>
      <c r="O259" s="375">
        <f t="shared" si="10"/>
        <v>3</v>
      </c>
      <c r="P259" s="213">
        <v>5</v>
      </c>
      <c r="Q259" s="213">
        <v>6</v>
      </c>
      <c r="R259" s="309">
        <v>9</v>
      </c>
      <c r="S259" s="213">
        <v>9</v>
      </c>
      <c r="T259" s="370">
        <v>11</v>
      </c>
      <c r="U259">
        <v>4</v>
      </c>
      <c r="V259" s="483">
        <v>2</v>
      </c>
      <c r="W259">
        <v>4</v>
      </c>
      <c r="X259">
        <v>4</v>
      </c>
      <c r="Y259">
        <v>1</v>
      </c>
      <c r="Z259">
        <v>5</v>
      </c>
    </row>
    <row r="260" spans="1:26" ht="12.75">
      <c r="A260" s="2">
        <v>16</v>
      </c>
      <c r="B260" s="156">
        <v>4</v>
      </c>
      <c r="C260">
        <v>13</v>
      </c>
      <c r="D260">
        <v>16</v>
      </c>
      <c r="E260" s="277">
        <v>25</v>
      </c>
      <c r="F260" s="277">
        <v>33</v>
      </c>
      <c r="G260" s="427">
        <v>36</v>
      </c>
      <c r="H260">
        <v>41</v>
      </c>
      <c r="I260" s="483">
        <v>47</v>
      </c>
      <c r="J260">
        <v>51</v>
      </c>
      <c r="K260">
        <v>61</v>
      </c>
      <c r="L260">
        <v>64</v>
      </c>
      <c r="M260">
        <v>75</v>
      </c>
      <c r="O260" s="375">
        <f t="shared" si="10"/>
        <v>4</v>
      </c>
      <c r="P260" s="213">
        <v>9</v>
      </c>
      <c r="Q260" s="213">
        <v>3</v>
      </c>
      <c r="R260" s="309">
        <v>9</v>
      </c>
      <c r="S260" s="213">
        <v>9</v>
      </c>
      <c r="T260" s="370">
        <v>2</v>
      </c>
      <c r="U260">
        <v>5</v>
      </c>
      <c r="V260" s="483">
        <v>6</v>
      </c>
      <c r="W260">
        <v>4</v>
      </c>
      <c r="X260">
        <v>10</v>
      </c>
      <c r="Y260">
        <v>3</v>
      </c>
      <c r="Z260">
        <v>11</v>
      </c>
    </row>
    <row r="261" spans="1:26" ht="12.75">
      <c r="A261" s="2">
        <v>17</v>
      </c>
      <c r="B261" s="156">
        <v>2</v>
      </c>
      <c r="C261">
        <v>7</v>
      </c>
      <c r="D261">
        <v>12</v>
      </c>
      <c r="E261" s="277">
        <v>13</v>
      </c>
      <c r="F261" s="277">
        <v>18</v>
      </c>
      <c r="G261" s="427">
        <v>18</v>
      </c>
      <c r="H261">
        <v>26</v>
      </c>
      <c r="I261" s="483">
        <v>34</v>
      </c>
      <c r="J261">
        <v>41</v>
      </c>
      <c r="K261">
        <v>41</v>
      </c>
      <c r="L261">
        <v>51</v>
      </c>
      <c r="M261">
        <v>102</v>
      </c>
      <c r="O261" s="375">
        <f t="shared" si="10"/>
        <v>2</v>
      </c>
      <c r="P261" s="213">
        <v>5</v>
      </c>
      <c r="Q261" s="213">
        <v>5</v>
      </c>
      <c r="R261" s="309">
        <v>1</v>
      </c>
      <c r="S261" s="213">
        <v>5</v>
      </c>
      <c r="T261" s="370">
        <v>0</v>
      </c>
      <c r="U261">
        <v>8</v>
      </c>
      <c r="V261" s="483">
        <v>8</v>
      </c>
      <c r="W261">
        <v>7</v>
      </c>
      <c r="X261">
        <v>0</v>
      </c>
      <c r="Y261">
        <v>10</v>
      </c>
      <c r="Z261">
        <v>51</v>
      </c>
    </row>
    <row r="262" spans="1:26" ht="12.75">
      <c r="A262" s="2">
        <v>18</v>
      </c>
      <c r="B262" s="156">
        <v>0</v>
      </c>
      <c r="C262">
        <v>1</v>
      </c>
      <c r="D262">
        <v>4</v>
      </c>
      <c r="E262" s="277">
        <v>6</v>
      </c>
      <c r="F262" s="277">
        <v>10</v>
      </c>
      <c r="G262" s="427">
        <v>13</v>
      </c>
      <c r="H262">
        <v>14</v>
      </c>
      <c r="I262" s="483">
        <v>17</v>
      </c>
      <c r="J262">
        <v>20</v>
      </c>
      <c r="K262">
        <v>21</v>
      </c>
      <c r="L262">
        <v>26</v>
      </c>
      <c r="M262">
        <v>29</v>
      </c>
      <c r="O262" s="375">
        <f t="shared" si="10"/>
        <v>0</v>
      </c>
      <c r="P262" s="213">
        <v>1</v>
      </c>
      <c r="Q262" s="213">
        <v>3</v>
      </c>
      <c r="R262" s="309">
        <v>2</v>
      </c>
      <c r="S262" s="213">
        <v>4</v>
      </c>
      <c r="T262" s="370">
        <v>3</v>
      </c>
      <c r="U262">
        <v>1</v>
      </c>
      <c r="V262" s="483">
        <v>3</v>
      </c>
      <c r="W262">
        <v>3</v>
      </c>
      <c r="X262">
        <v>1</v>
      </c>
      <c r="Y262">
        <v>5</v>
      </c>
      <c r="Z262">
        <v>3</v>
      </c>
    </row>
    <row r="263" spans="1:26" ht="12.75">
      <c r="A263" s="2">
        <v>19</v>
      </c>
      <c r="B263" s="156">
        <v>2</v>
      </c>
      <c r="C263">
        <v>6</v>
      </c>
      <c r="D263">
        <v>10</v>
      </c>
      <c r="E263" s="277">
        <v>14</v>
      </c>
      <c r="F263" s="277">
        <v>20</v>
      </c>
      <c r="G263" s="427">
        <v>27</v>
      </c>
      <c r="H263">
        <v>34</v>
      </c>
      <c r="I263" s="483">
        <v>39</v>
      </c>
      <c r="J263">
        <v>44</v>
      </c>
      <c r="K263">
        <v>45</v>
      </c>
      <c r="L263">
        <v>51</v>
      </c>
      <c r="M263">
        <v>64</v>
      </c>
      <c r="O263" s="375">
        <f t="shared" si="10"/>
        <v>2</v>
      </c>
      <c r="P263" s="213">
        <v>4</v>
      </c>
      <c r="Q263" s="213">
        <v>4</v>
      </c>
      <c r="R263" s="309">
        <v>4</v>
      </c>
      <c r="S263" s="213">
        <v>6</v>
      </c>
      <c r="T263" s="370">
        <v>7</v>
      </c>
      <c r="U263">
        <v>7</v>
      </c>
      <c r="V263" s="483">
        <v>5</v>
      </c>
      <c r="W263">
        <v>5</v>
      </c>
      <c r="X263">
        <v>1</v>
      </c>
      <c r="Y263">
        <v>6</v>
      </c>
      <c r="Z263">
        <v>13</v>
      </c>
    </row>
    <row r="264" spans="1:26" ht="12.75">
      <c r="A264" s="2">
        <v>20</v>
      </c>
      <c r="B264" s="156">
        <v>19</v>
      </c>
      <c r="C264">
        <v>63</v>
      </c>
      <c r="D264">
        <v>112</v>
      </c>
      <c r="E264" s="277">
        <v>117</v>
      </c>
      <c r="F264" s="277">
        <v>125</v>
      </c>
      <c r="G264" s="427">
        <v>137</v>
      </c>
      <c r="H264">
        <v>149</v>
      </c>
      <c r="I264" s="483">
        <v>155</v>
      </c>
      <c r="J264">
        <v>169</v>
      </c>
      <c r="K264">
        <v>175</v>
      </c>
      <c r="L264">
        <v>184</v>
      </c>
      <c r="M264">
        <v>191</v>
      </c>
      <c r="O264" s="375">
        <f t="shared" si="10"/>
        <v>19</v>
      </c>
      <c r="P264" s="213">
        <v>44</v>
      </c>
      <c r="Q264" s="213">
        <v>49</v>
      </c>
      <c r="R264" s="309">
        <v>5</v>
      </c>
      <c r="S264" s="213">
        <v>8</v>
      </c>
      <c r="T264" s="370">
        <v>12</v>
      </c>
      <c r="U264">
        <v>12</v>
      </c>
      <c r="V264" s="483">
        <v>6</v>
      </c>
      <c r="W264">
        <v>14</v>
      </c>
      <c r="X264">
        <v>6</v>
      </c>
      <c r="Y264">
        <v>9</v>
      </c>
      <c r="Z264">
        <v>7</v>
      </c>
    </row>
    <row r="265" spans="1:26" ht="12.75">
      <c r="A265" s="2">
        <v>21</v>
      </c>
      <c r="B265" s="156">
        <v>57</v>
      </c>
      <c r="C265">
        <v>92</v>
      </c>
      <c r="D265">
        <v>121</v>
      </c>
      <c r="E265" s="277">
        <v>141</v>
      </c>
      <c r="F265" s="277">
        <v>194</v>
      </c>
      <c r="G265" s="427">
        <v>248</v>
      </c>
      <c r="H265">
        <v>288</v>
      </c>
      <c r="I265" s="483">
        <v>316</v>
      </c>
      <c r="J265">
        <v>334</v>
      </c>
      <c r="K265">
        <v>352</v>
      </c>
      <c r="L265">
        <v>378</v>
      </c>
      <c r="M265">
        <v>408</v>
      </c>
      <c r="O265" s="375">
        <f t="shared" si="10"/>
        <v>57</v>
      </c>
      <c r="P265" s="213">
        <v>35</v>
      </c>
      <c r="Q265" s="213">
        <v>29</v>
      </c>
      <c r="R265" s="309">
        <v>20</v>
      </c>
      <c r="S265" s="213">
        <v>53</v>
      </c>
      <c r="T265" s="370">
        <v>55</v>
      </c>
      <c r="U265">
        <v>40</v>
      </c>
      <c r="V265" s="483">
        <v>28</v>
      </c>
      <c r="W265">
        <v>18</v>
      </c>
      <c r="X265">
        <v>18</v>
      </c>
      <c r="Y265">
        <v>26</v>
      </c>
      <c r="Z265">
        <v>30</v>
      </c>
    </row>
    <row r="266" spans="1:26" ht="12.75">
      <c r="A266" s="2">
        <v>22</v>
      </c>
      <c r="B266" s="156">
        <v>43</v>
      </c>
      <c r="C266">
        <v>97</v>
      </c>
      <c r="D266">
        <v>145</v>
      </c>
      <c r="E266" s="277">
        <v>155</v>
      </c>
      <c r="F266" s="277">
        <v>185</v>
      </c>
      <c r="G266" s="427">
        <v>223</v>
      </c>
      <c r="H266">
        <v>248</v>
      </c>
      <c r="I266" s="483">
        <v>269</v>
      </c>
      <c r="J266">
        <v>291</v>
      </c>
      <c r="K266">
        <v>327</v>
      </c>
      <c r="L266">
        <v>342</v>
      </c>
      <c r="M266">
        <v>387</v>
      </c>
      <c r="O266" s="375">
        <f t="shared" si="10"/>
        <v>43</v>
      </c>
      <c r="P266" s="213">
        <v>54</v>
      </c>
      <c r="Q266" s="213">
        <v>48</v>
      </c>
      <c r="R266" s="309">
        <v>10</v>
      </c>
      <c r="S266" s="213">
        <v>31</v>
      </c>
      <c r="T266" s="370">
        <v>38</v>
      </c>
      <c r="U266">
        <v>24</v>
      </c>
      <c r="V266" s="483">
        <v>21</v>
      </c>
      <c r="W266">
        <v>22</v>
      </c>
      <c r="X266">
        <v>37</v>
      </c>
      <c r="Y266">
        <v>15</v>
      </c>
      <c r="Z266">
        <v>45</v>
      </c>
    </row>
    <row r="267" spans="1:26" ht="12.75">
      <c r="A267" s="2">
        <v>23</v>
      </c>
      <c r="B267" s="156">
        <v>102</v>
      </c>
      <c r="C267">
        <v>304</v>
      </c>
      <c r="D267">
        <v>514</v>
      </c>
      <c r="E267" s="277">
        <v>677</v>
      </c>
      <c r="F267" s="277">
        <v>889</v>
      </c>
      <c r="G267" s="427">
        <v>1101</v>
      </c>
      <c r="H267">
        <v>1249</v>
      </c>
      <c r="I267" s="483">
        <v>1436</v>
      </c>
      <c r="J267">
        <v>1667</v>
      </c>
      <c r="K267">
        <v>1895</v>
      </c>
      <c r="L267">
        <v>2117</v>
      </c>
      <c r="M267">
        <v>2281</v>
      </c>
      <c r="O267" s="375">
        <f t="shared" si="10"/>
        <v>102</v>
      </c>
      <c r="P267" s="213">
        <v>204</v>
      </c>
      <c r="Q267" s="213">
        <v>210</v>
      </c>
      <c r="R267" s="309">
        <v>164</v>
      </c>
      <c r="S267" s="213">
        <v>212</v>
      </c>
      <c r="T267" s="370">
        <v>212</v>
      </c>
      <c r="U267">
        <v>148</v>
      </c>
      <c r="V267" s="483">
        <v>187</v>
      </c>
      <c r="W267">
        <v>231</v>
      </c>
      <c r="X267">
        <v>228</v>
      </c>
      <c r="Y267">
        <v>223</v>
      </c>
      <c r="Z267">
        <v>167</v>
      </c>
    </row>
    <row r="268" spans="1:26" ht="12.75">
      <c r="A268" s="3">
        <v>24</v>
      </c>
      <c r="B268" s="156">
        <v>2</v>
      </c>
      <c r="C268">
        <v>20</v>
      </c>
      <c r="D268">
        <v>33</v>
      </c>
      <c r="E268" s="277">
        <v>42</v>
      </c>
      <c r="F268" s="277">
        <v>47</v>
      </c>
      <c r="G268" s="427">
        <v>56</v>
      </c>
      <c r="H268">
        <v>67</v>
      </c>
      <c r="I268" s="483">
        <v>80</v>
      </c>
      <c r="J268">
        <v>89</v>
      </c>
      <c r="K268">
        <v>112</v>
      </c>
      <c r="L268">
        <v>154</v>
      </c>
      <c r="M268">
        <v>178</v>
      </c>
      <c r="O268" s="375">
        <f t="shared" si="10"/>
        <v>2</v>
      </c>
      <c r="P268" s="213">
        <v>18</v>
      </c>
      <c r="Q268" s="213">
        <v>13</v>
      </c>
      <c r="R268" s="309">
        <v>9</v>
      </c>
      <c r="S268" s="213">
        <v>5</v>
      </c>
      <c r="T268" s="370">
        <v>9</v>
      </c>
      <c r="U268">
        <v>11</v>
      </c>
      <c r="V268" s="483">
        <v>13</v>
      </c>
      <c r="W268">
        <v>9</v>
      </c>
      <c r="X268">
        <v>23</v>
      </c>
      <c r="Y268">
        <v>42</v>
      </c>
      <c r="Z268">
        <v>25</v>
      </c>
    </row>
    <row r="269" spans="1:26" ht="12.75">
      <c r="A269" s="7" t="s">
        <v>0</v>
      </c>
      <c r="B269" s="282">
        <f>SUM(B245:B268)</f>
        <v>310</v>
      </c>
      <c r="C269" s="273">
        <v>827</v>
      </c>
      <c r="D269" s="273">
        <v>1394</v>
      </c>
      <c r="E269" s="282">
        <v>1848</v>
      </c>
      <c r="F269" s="282">
        <f>SUM(F245:F268)</f>
        <v>2290</v>
      </c>
      <c r="G269" s="427">
        <v>2752</v>
      </c>
      <c r="H269" s="333">
        <v>3103</v>
      </c>
      <c r="I269" s="483">
        <v>3497</v>
      </c>
      <c r="J269" s="14">
        <f>SUM(J245:J268)</f>
        <v>4036</v>
      </c>
      <c r="K269" s="140">
        <f>SUM(K245:K268)</f>
        <v>4541</v>
      </c>
      <c r="L269" s="140">
        <f>SUM(L245:L268)</f>
        <v>5030</v>
      </c>
      <c r="M269" s="140">
        <f>SUM(M245:M268)</f>
        <v>5581</v>
      </c>
      <c r="O269" s="151">
        <f>SUM(O245:O268)</f>
        <v>310</v>
      </c>
      <c r="P269" s="333">
        <v>519</v>
      </c>
      <c r="Q269" s="333">
        <v>566</v>
      </c>
      <c r="R269" s="151">
        <v>457</v>
      </c>
      <c r="S269" s="151">
        <f>SUM(S245:S268)</f>
        <v>444</v>
      </c>
      <c r="T269" s="151">
        <f>SUM(T245:T268)</f>
        <v>465</v>
      </c>
      <c r="U269" s="333">
        <v>351</v>
      </c>
      <c r="V269" s="483">
        <v>394</v>
      </c>
      <c r="W269" s="151">
        <f>IF(J$269&gt;0,J269-I269,"")</f>
        <v>539</v>
      </c>
      <c r="X269" s="140">
        <f>SUM(X245:X268)</f>
        <v>508</v>
      </c>
      <c r="Y269">
        <f>SUM(Y245:Y268)</f>
        <v>490</v>
      </c>
      <c r="Z269" s="140">
        <f>SUM(Z245:Z268)</f>
        <v>556</v>
      </c>
    </row>
    <row r="270" spans="1:20" ht="12.75">
      <c r="A270" s="2"/>
      <c r="T270" s="380"/>
    </row>
    <row r="271" ht="12.75">
      <c r="A271" s="2"/>
    </row>
    <row r="272" ht="12.75">
      <c r="A272" s="2"/>
    </row>
    <row r="273" ht="12.75">
      <c r="A273" s="2"/>
    </row>
    <row r="274" spans="1:26" ht="12.75">
      <c r="A274" s="100" t="s">
        <v>9</v>
      </c>
      <c r="B274" s="117" t="str">
        <f>TITLES!$B$9</f>
        <v>WIA ADULT ENTERED EMPLOYMENT RATE</v>
      </c>
      <c r="C274" s="118"/>
      <c r="D274" s="118"/>
      <c r="E274" s="118"/>
      <c r="F274" s="118"/>
      <c r="G274" s="118"/>
      <c r="H274" s="118"/>
      <c r="I274" s="118"/>
      <c r="J274" s="118"/>
      <c r="K274" s="118"/>
      <c r="L274" s="118"/>
      <c r="M274" s="119"/>
      <c r="O274" s="270" t="str">
        <f>B274</f>
        <v>WIA ADULT ENTERED EMPLOYMENT RATE</v>
      </c>
      <c r="P274" s="143"/>
      <c r="Q274" s="143"/>
      <c r="R274" s="143"/>
      <c r="S274" s="143"/>
      <c r="T274" s="143"/>
      <c r="U274" s="143"/>
      <c r="V274" s="143"/>
      <c r="W274" s="143"/>
      <c r="X274" s="143"/>
      <c r="Y274" s="143"/>
      <c r="Z274" s="205"/>
    </row>
    <row r="275" spans="1:26" ht="12.75">
      <c r="A275" s="2">
        <v>1</v>
      </c>
      <c r="B275" s="262">
        <v>7</v>
      </c>
      <c r="C275">
        <v>11</v>
      </c>
      <c r="D275">
        <v>20</v>
      </c>
      <c r="E275" s="154">
        <v>25</v>
      </c>
      <c r="F275" s="154">
        <v>27</v>
      </c>
      <c r="G275" s="427">
        <v>29</v>
      </c>
      <c r="H275">
        <v>33</v>
      </c>
      <c r="I275" s="483">
        <v>33</v>
      </c>
      <c r="J275">
        <v>37</v>
      </c>
      <c r="K275">
        <v>38</v>
      </c>
      <c r="L275">
        <v>43</v>
      </c>
      <c r="M275">
        <v>52</v>
      </c>
      <c r="O275" s="374">
        <f>B275</f>
        <v>7</v>
      </c>
      <c r="P275" s="213">
        <v>4</v>
      </c>
      <c r="Q275" s="213">
        <v>9</v>
      </c>
      <c r="R275" s="309">
        <v>5</v>
      </c>
      <c r="S275" s="309">
        <v>2</v>
      </c>
      <c r="T275" s="370">
        <v>2</v>
      </c>
      <c r="U275">
        <v>4</v>
      </c>
      <c r="V275" s="483">
        <v>0</v>
      </c>
      <c r="W275" s="309">
        <v>4</v>
      </c>
      <c r="X275">
        <v>1</v>
      </c>
      <c r="Y275">
        <v>5</v>
      </c>
      <c r="Z275" s="140">
        <v>9</v>
      </c>
    </row>
    <row r="276" spans="1:26" ht="12.75">
      <c r="A276" s="2">
        <v>2</v>
      </c>
      <c r="B276" s="262">
        <v>8</v>
      </c>
      <c r="C276">
        <v>18</v>
      </c>
      <c r="D276">
        <v>18</v>
      </c>
      <c r="E276" s="152">
        <v>19</v>
      </c>
      <c r="F276" s="152">
        <v>24</v>
      </c>
      <c r="G276" s="427">
        <v>33</v>
      </c>
      <c r="H276">
        <v>33</v>
      </c>
      <c r="I276" s="483">
        <v>56</v>
      </c>
      <c r="J276">
        <v>64</v>
      </c>
      <c r="K276">
        <v>67</v>
      </c>
      <c r="L276">
        <v>74</v>
      </c>
      <c r="M276">
        <v>91</v>
      </c>
      <c r="O276" s="375">
        <f aca="true" t="shared" si="11" ref="O276:O298">B276</f>
        <v>8</v>
      </c>
      <c r="P276" s="213">
        <v>10</v>
      </c>
      <c r="Q276" s="213">
        <v>0</v>
      </c>
      <c r="R276" s="309">
        <v>1</v>
      </c>
      <c r="S276" s="309">
        <v>5</v>
      </c>
      <c r="T276" s="370">
        <v>9</v>
      </c>
      <c r="U276">
        <v>0</v>
      </c>
      <c r="V276" s="483">
        <v>23</v>
      </c>
      <c r="W276" s="309">
        <v>8</v>
      </c>
      <c r="X276">
        <v>4</v>
      </c>
      <c r="Y276">
        <v>7</v>
      </c>
      <c r="Z276">
        <v>17</v>
      </c>
    </row>
    <row r="277" spans="1:26" ht="12.75">
      <c r="A277" s="2">
        <v>3</v>
      </c>
      <c r="B277" s="262">
        <v>6</v>
      </c>
      <c r="C277">
        <v>15</v>
      </c>
      <c r="D277">
        <v>24</v>
      </c>
      <c r="E277" s="152">
        <v>28</v>
      </c>
      <c r="F277" s="152">
        <v>30</v>
      </c>
      <c r="G277" s="427">
        <v>36</v>
      </c>
      <c r="H277">
        <v>37</v>
      </c>
      <c r="I277" s="483">
        <v>37</v>
      </c>
      <c r="J277">
        <v>44</v>
      </c>
      <c r="K277">
        <v>51</v>
      </c>
      <c r="L277">
        <v>57</v>
      </c>
      <c r="M277">
        <v>60</v>
      </c>
      <c r="O277" s="375">
        <f t="shared" si="11"/>
        <v>6</v>
      </c>
      <c r="P277" s="213">
        <v>9</v>
      </c>
      <c r="Q277" s="213">
        <v>9</v>
      </c>
      <c r="R277" s="309">
        <v>4</v>
      </c>
      <c r="S277" s="309">
        <v>2</v>
      </c>
      <c r="T277" s="370">
        <v>7</v>
      </c>
      <c r="U277">
        <v>1</v>
      </c>
      <c r="V277" s="483">
        <v>0</v>
      </c>
      <c r="W277" s="309">
        <v>7</v>
      </c>
      <c r="X277">
        <v>7</v>
      </c>
      <c r="Y277">
        <v>6</v>
      </c>
      <c r="Z277">
        <v>3</v>
      </c>
    </row>
    <row r="278" spans="1:26" ht="12.75">
      <c r="A278" s="2">
        <v>4</v>
      </c>
      <c r="B278" s="262">
        <v>9</v>
      </c>
      <c r="C278">
        <v>43</v>
      </c>
      <c r="D278">
        <v>48</v>
      </c>
      <c r="E278" s="152">
        <v>67</v>
      </c>
      <c r="F278" s="152">
        <v>94</v>
      </c>
      <c r="G278" s="427">
        <v>106</v>
      </c>
      <c r="H278">
        <v>129</v>
      </c>
      <c r="I278" s="483">
        <v>143</v>
      </c>
      <c r="J278">
        <v>170</v>
      </c>
      <c r="K278">
        <v>188</v>
      </c>
      <c r="L278">
        <v>206</v>
      </c>
      <c r="M278">
        <v>227</v>
      </c>
      <c r="O278" s="375">
        <f t="shared" si="11"/>
        <v>9</v>
      </c>
      <c r="P278" s="213">
        <v>34</v>
      </c>
      <c r="Q278" s="213">
        <v>5</v>
      </c>
      <c r="R278" s="309">
        <v>19</v>
      </c>
      <c r="S278" s="309">
        <v>27</v>
      </c>
      <c r="T278" s="370">
        <v>12</v>
      </c>
      <c r="U278">
        <v>23</v>
      </c>
      <c r="V278" s="483">
        <v>14</v>
      </c>
      <c r="W278" s="309">
        <v>27</v>
      </c>
      <c r="X278">
        <v>18</v>
      </c>
      <c r="Y278">
        <v>18</v>
      </c>
      <c r="Z278">
        <v>21</v>
      </c>
    </row>
    <row r="279" spans="1:26" ht="12.75">
      <c r="A279" s="2">
        <v>5</v>
      </c>
      <c r="B279" s="262">
        <v>1</v>
      </c>
      <c r="C279">
        <v>4</v>
      </c>
      <c r="D279">
        <v>5</v>
      </c>
      <c r="E279" s="152">
        <v>6</v>
      </c>
      <c r="F279" s="152">
        <v>7</v>
      </c>
      <c r="G279" s="427">
        <v>8</v>
      </c>
      <c r="H279">
        <v>9</v>
      </c>
      <c r="I279" s="483">
        <v>12</v>
      </c>
      <c r="J279">
        <v>13</v>
      </c>
      <c r="K279">
        <v>14</v>
      </c>
      <c r="L279">
        <v>15</v>
      </c>
      <c r="M279">
        <v>15</v>
      </c>
      <c r="O279" s="375">
        <f t="shared" si="11"/>
        <v>1</v>
      </c>
      <c r="P279" s="213">
        <v>3</v>
      </c>
      <c r="Q279" s="213">
        <v>1</v>
      </c>
      <c r="R279" s="309">
        <v>1</v>
      </c>
      <c r="S279" s="309">
        <v>1</v>
      </c>
      <c r="T279" s="370">
        <v>1</v>
      </c>
      <c r="U279">
        <v>1</v>
      </c>
      <c r="V279" s="483">
        <v>3</v>
      </c>
      <c r="W279" s="309">
        <v>1</v>
      </c>
      <c r="X279">
        <v>1</v>
      </c>
      <c r="Y279">
        <v>1</v>
      </c>
      <c r="Z279">
        <v>1</v>
      </c>
    </row>
    <row r="280" spans="1:26" ht="12.75">
      <c r="A280" s="2">
        <v>6</v>
      </c>
      <c r="B280" s="262">
        <v>1</v>
      </c>
      <c r="C280">
        <v>5</v>
      </c>
      <c r="D280">
        <v>8</v>
      </c>
      <c r="E280" s="152">
        <v>8</v>
      </c>
      <c r="F280" s="152">
        <v>9</v>
      </c>
      <c r="G280" s="427">
        <v>11</v>
      </c>
      <c r="H280">
        <v>15</v>
      </c>
      <c r="I280" s="483">
        <v>17</v>
      </c>
      <c r="J280">
        <v>20</v>
      </c>
      <c r="K280">
        <v>21</v>
      </c>
      <c r="L280">
        <v>23</v>
      </c>
      <c r="M280">
        <v>26</v>
      </c>
      <c r="O280" s="375">
        <f t="shared" si="11"/>
        <v>1</v>
      </c>
      <c r="P280" s="213">
        <v>4</v>
      </c>
      <c r="Q280" s="213">
        <v>3</v>
      </c>
      <c r="R280" s="309">
        <v>0</v>
      </c>
      <c r="S280" s="309">
        <v>1</v>
      </c>
      <c r="T280" s="370">
        <v>2</v>
      </c>
      <c r="U280">
        <v>4</v>
      </c>
      <c r="V280" s="483">
        <v>2</v>
      </c>
      <c r="W280" s="309">
        <v>3</v>
      </c>
      <c r="X280">
        <v>1</v>
      </c>
      <c r="Y280">
        <v>2</v>
      </c>
      <c r="Z280">
        <v>3</v>
      </c>
    </row>
    <row r="281" spans="1:26" ht="12.75">
      <c r="A281" s="2">
        <v>7</v>
      </c>
      <c r="B281" s="262">
        <v>4</v>
      </c>
      <c r="C281">
        <v>5</v>
      </c>
      <c r="D281">
        <v>6</v>
      </c>
      <c r="E281" s="152">
        <v>6</v>
      </c>
      <c r="F281" s="152">
        <v>7</v>
      </c>
      <c r="G281" s="427">
        <v>9</v>
      </c>
      <c r="H281">
        <v>11</v>
      </c>
      <c r="I281" s="483">
        <v>12</v>
      </c>
      <c r="J281">
        <v>15</v>
      </c>
      <c r="K281">
        <v>16</v>
      </c>
      <c r="L281">
        <v>20</v>
      </c>
      <c r="M281">
        <v>32</v>
      </c>
      <c r="O281" s="375">
        <f t="shared" si="11"/>
        <v>4</v>
      </c>
      <c r="P281" s="213">
        <v>1</v>
      </c>
      <c r="Q281" s="213">
        <v>1</v>
      </c>
      <c r="R281" s="309">
        <v>0</v>
      </c>
      <c r="S281" s="309">
        <v>1</v>
      </c>
      <c r="T281" s="370">
        <v>2</v>
      </c>
      <c r="U281">
        <v>2</v>
      </c>
      <c r="V281" s="483">
        <v>1</v>
      </c>
      <c r="W281" s="309">
        <v>3</v>
      </c>
      <c r="X281">
        <v>1</v>
      </c>
      <c r="Y281">
        <v>4</v>
      </c>
      <c r="Z281">
        <v>12</v>
      </c>
    </row>
    <row r="282" spans="1:26" ht="12.75">
      <c r="A282" s="2">
        <v>8</v>
      </c>
      <c r="B282" s="262">
        <v>18</v>
      </c>
      <c r="C282">
        <v>33</v>
      </c>
      <c r="D282">
        <v>62</v>
      </c>
      <c r="E282" s="152">
        <v>82</v>
      </c>
      <c r="F282" s="152">
        <v>99</v>
      </c>
      <c r="G282" s="427">
        <v>110</v>
      </c>
      <c r="H282">
        <v>118</v>
      </c>
      <c r="I282" s="483">
        <v>130</v>
      </c>
      <c r="J282">
        <v>142</v>
      </c>
      <c r="K282">
        <v>150</v>
      </c>
      <c r="L282">
        <v>165</v>
      </c>
      <c r="M282">
        <v>198</v>
      </c>
      <c r="O282" s="375">
        <f t="shared" si="11"/>
        <v>18</v>
      </c>
      <c r="P282" s="213">
        <v>15</v>
      </c>
      <c r="Q282" s="213">
        <v>28</v>
      </c>
      <c r="R282" s="309">
        <v>20</v>
      </c>
      <c r="S282" s="309">
        <v>17</v>
      </c>
      <c r="T282" s="370">
        <v>13</v>
      </c>
      <c r="U282">
        <v>8</v>
      </c>
      <c r="V282" s="483">
        <v>12</v>
      </c>
      <c r="W282" s="309">
        <v>12</v>
      </c>
      <c r="X282">
        <v>8</v>
      </c>
      <c r="Y282">
        <v>15</v>
      </c>
      <c r="Z282">
        <v>33</v>
      </c>
    </row>
    <row r="283" spans="1:26" ht="12.75">
      <c r="A283" s="2">
        <v>9</v>
      </c>
      <c r="B283" s="262">
        <v>1</v>
      </c>
      <c r="C283">
        <v>11</v>
      </c>
      <c r="D283">
        <v>17</v>
      </c>
      <c r="E283" s="152">
        <v>21</v>
      </c>
      <c r="F283" s="152">
        <v>45</v>
      </c>
      <c r="G283" s="427">
        <v>65</v>
      </c>
      <c r="H283">
        <v>66</v>
      </c>
      <c r="I283" s="483">
        <v>66</v>
      </c>
      <c r="J283">
        <v>72</v>
      </c>
      <c r="K283">
        <v>75</v>
      </c>
      <c r="L283">
        <v>97</v>
      </c>
      <c r="M283">
        <v>118</v>
      </c>
      <c r="O283" s="375">
        <f t="shared" si="11"/>
        <v>1</v>
      </c>
      <c r="P283" s="213">
        <v>10</v>
      </c>
      <c r="Q283" s="213">
        <v>6</v>
      </c>
      <c r="R283" s="309">
        <v>4</v>
      </c>
      <c r="S283" s="309">
        <v>24</v>
      </c>
      <c r="T283" s="370">
        <v>20</v>
      </c>
      <c r="U283">
        <v>1</v>
      </c>
      <c r="V283" s="483">
        <v>0</v>
      </c>
      <c r="W283" s="309">
        <v>6</v>
      </c>
      <c r="X283">
        <v>3</v>
      </c>
      <c r="Y283">
        <v>22</v>
      </c>
      <c r="Z283">
        <v>21</v>
      </c>
    </row>
    <row r="284" spans="1:26" ht="12.75">
      <c r="A284" s="2">
        <v>10</v>
      </c>
      <c r="B284" s="262">
        <v>0</v>
      </c>
      <c r="C284">
        <v>10</v>
      </c>
      <c r="D284">
        <v>103</v>
      </c>
      <c r="E284" s="152">
        <v>238</v>
      </c>
      <c r="F284" s="152">
        <v>249</v>
      </c>
      <c r="G284" s="427">
        <v>252</v>
      </c>
      <c r="H284">
        <v>255</v>
      </c>
      <c r="I284" s="483">
        <v>260</v>
      </c>
      <c r="J284">
        <v>279</v>
      </c>
      <c r="K284">
        <v>282</v>
      </c>
      <c r="L284">
        <v>283</v>
      </c>
      <c r="M284">
        <v>296</v>
      </c>
      <c r="O284" s="375">
        <f t="shared" si="11"/>
        <v>0</v>
      </c>
      <c r="P284" s="213">
        <v>10</v>
      </c>
      <c r="Q284" s="213">
        <v>93</v>
      </c>
      <c r="R284" s="309">
        <v>135</v>
      </c>
      <c r="S284" s="309">
        <v>11</v>
      </c>
      <c r="T284" s="370">
        <v>3</v>
      </c>
      <c r="U284">
        <v>3</v>
      </c>
      <c r="V284" s="483">
        <v>5</v>
      </c>
      <c r="W284" s="309">
        <v>19</v>
      </c>
      <c r="X284">
        <v>3</v>
      </c>
      <c r="Y284">
        <v>1</v>
      </c>
      <c r="Z284">
        <v>13</v>
      </c>
    </row>
    <row r="285" spans="1:26" ht="12.75">
      <c r="A285" s="2">
        <v>11</v>
      </c>
      <c r="B285" s="262">
        <v>7</v>
      </c>
      <c r="C285">
        <v>21</v>
      </c>
      <c r="D285">
        <v>31</v>
      </c>
      <c r="E285" s="152">
        <v>45</v>
      </c>
      <c r="F285" s="152">
        <v>52</v>
      </c>
      <c r="G285" s="427">
        <v>61</v>
      </c>
      <c r="H285">
        <v>77</v>
      </c>
      <c r="I285" s="483">
        <v>108</v>
      </c>
      <c r="J285">
        <v>193</v>
      </c>
      <c r="K285">
        <v>285</v>
      </c>
      <c r="L285">
        <v>343</v>
      </c>
      <c r="M285">
        <v>404</v>
      </c>
      <c r="O285" s="375">
        <f t="shared" si="11"/>
        <v>7</v>
      </c>
      <c r="P285" s="213">
        <v>14</v>
      </c>
      <c r="Q285" s="213">
        <v>10</v>
      </c>
      <c r="R285" s="309">
        <v>14</v>
      </c>
      <c r="S285" s="309">
        <v>7</v>
      </c>
      <c r="T285" s="370">
        <v>10</v>
      </c>
      <c r="U285">
        <v>17</v>
      </c>
      <c r="V285" s="483">
        <v>31</v>
      </c>
      <c r="W285" s="309">
        <v>85</v>
      </c>
      <c r="X285">
        <v>92</v>
      </c>
      <c r="Y285">
        <v>58</v>
      </c>
      <c r="Z285">
        <v>61</v>
      </c>
    </row>
    <row r="286" spans="1:26" ht="12.75">
      <c r="A286" s="2">
        <v>12</v>
      </c>
      <c r="B286" s="262">
        <v>12</v>
      </c>
      <c r="C286">
        <v>22</v>
      </c>
      <c r="D286">
        <v>30</v>
      </c>
      <c r="E286" s="152">
        <v>43</v>
      </c>
      <c r="F286" s="152">
        <v>49</v>
      </c>
      <c r="G286" s="427">
        <v>78</v>
      </c>
      <c r="H286">
        <v>99</v>
      </c>
      <c r="I286" s="483">
        <v>121</v>
      </c>
      <c r="J286">
        <v>151</v>
      </c>
      <c r="K286">
        <v>187</v>
      </c>
      <c r="L286">
        <v>197</v>
      </c>
      <c r="M286">
        <v>278</v>
      </c>
      <c r="O286" s="375">
        <f t="shared" si="11"/>
        <v>12</v>
      </c>
      <c r="P286" s="213">
        <v>10</v>
      </c>
      <c r="Q286" s="213">
        <v>8</v>
      </c>
      <c r="R286" s="309">
        <v>13</v>
      </c>
      <c r="S286" s="309">
        <v>6</v>
      </c>
      <c r="T286" s="370">
        <v>29</v>
      </c>
      <c r="U286">
        <v>21</v>
      </c>
      <c r="V286" s="483">
        <v>22</v>
      </c>
      <c r="W286" s="309">
        <v>30</v>
      </c>
      <c r="X286">
        <v>37</v>
      </c>
      <c r="Y286">
        <v>10</v>
      </c>
      <c r="Z286">
        <v>81</v>
      </c>
    </row>
    <row r="287" spans="1:26" ht="12.75">
      <c r="A287" s="2">
        <v>13</v>
      </c>
      <c r="B287" s="262">
        <v>3</v>
      </c>
      <c r="C287">
        <v>8</v>
      </c>
      <c r="D287">
        <v>14</v>
      </c>
      <c r="E287" s="152">
        <v>20</v>
      </c>
      <c r="F287" s="152">
        <v>21</v>
      </c>
      <c r="G287" s="427">
        <v>24</v>
      </c>
      <c r="H287">
        <v>28</v>
      </c>
      <c r="I287" s="483">
        <v>30</v>
      </c>
      <c r="J287">
        <v>39</v>
      </c>
      <c r="K287">
        <v>43</v>
      </c>
      <c r="L287">
        <v>46</v>
      </c>
      <c r="M287">
        <v>48</v>
      </c>
      <c r="O287" s="375">
        <f t="shared" si="11"/>
        <v>3</v>
      </c>
      <c r="P287" s="213">
        <v>5</v>
      </c>
      <c r="Q287" s="213">
        <v>6</v>
      </c>
      <c r="R287" s="309">
        <v>6</v>
      </c>
      <c r="S287" s="309">
        <v>1</v>
      </c>
      <c r="T287" s="370">
        <v>3</v>
      </c>
      <c r="U287">
        <v>4</v>
      </c>
      <c r="V287" s="483">
        <v>2</v>
      </c>
      <c r="W287" s="309">
        <v>9</v>
      </c>
      <c r="X287">
        <v>4</v>
      </c>
      <c r="Y287">
        <v>3</v>
      </c>
      <c r="Z287">
        <v>2</v>
      </c>
    </row>
    <row r="288" spans="1:26" ht="12.75">
      <c r="A288" s="2">
        <v>14</v>
      </c>
      <c r="B288" s="262">
        <v>1</v>
      </c>
      <c r="C288">
        <v>16</v>
      </c>
      <c r="D288">
        <v>33</v>
      </c>
      <c r="E288" s="152">
        <v>35</v>
      </c>
      <c r="F288" s="152">
        <v>36</v>
      </c>
      <c r="G288" s="427">
        <v>40</v>
      </c>
      <c r="H288">
        <v>46</v>
      </c>
      <c r="I288" s="483">
        <v>55</v>
      </c>
      <c r="J288">
        <v>67</v>
      </c>
      <c r="K288">
        <v>69</v>
      </c>
      <c r="L288">
        <v>73</v>
      </c>
      <c r="M288">
        <v>79</v>
      </c>
      <c r="O288" s="375">
        <f t="shared" si="11"/>
        <v>1</v>
      </c>
      <c r="P288" s="213">
        <v>15</v>
      </c>
      <c r="Q288" s="213">
        <v>17</v>
      </c>
      <c r="R288" s="309">
        <v>2</v>
      </c>
      <c r="S288" s="309">
        <v>1</v>
      </c>
      <c r="T288" s="370">
        <v>4</v>
      </c>
      <c r="U288">
        <v>6</v>
      </c>
      <c r="V288" s="483">
        <v>9</v>
      </c>
      <c r="W288" s="309">
        <v>12</v>
      </c>
      <c r="X288">
        <v>2</v>
      </c>
      <c r="Y288">
        <v>4</v>
      </c>
      <c r="Z288">
        <v>6</v>
      </c>
    </row>
    <row r="289" spans="1:26" ht="12.75">
      <c r="A289" s="2">
        <v>15</v>
      </c>
      <c r="B289" s="262">
        <v>3</v>
      </c>
      <c r="C289">
        <v>8</v>
      </c>
      <c r="D289">
        <v>14</v>
      </c>
      <c r="E289" s="152">
        <v>23</v>
      </c>
      <c r="F289" s="152">
        <v>32</v>
      </c>
      <c r="G289" s="427">
        <v>43</v>
      </c>
      <c r="H289">
        <v>47</v>
      </c>
      <c r="I289" s="483">
        <v>49</v>
      </c>
      <c r="J289">
        <v>53</v>
      </c>
      <c r="K289">
        <v>57</v>
      </c>
      <c r="L289">
        <v>58</v>
      </c>
      <c r="M289">
        <v>63</v>
      </c>
      <c r="O289" s="375">
        <f t="shared" si="11"/>
        <v>3</v>
      </c>
      <c r="P289" s="213">
        <v>5</v>
      </c>
      <c r="Q289" s="213">
        <v>6</v>
      </c>
      <c r="R289" s="309">
        <v>9</v>
      </c>
      <c r="S289" s="309">
        <v>9</v>
      </c>
      <c r="T289" s="370">
        <v>11</v>
      </c>
      <c r="U289">
        <v>4</v>
      </c>
      <c r="V289" s="483">
        <v>2</v>
      </c>
      <c r="W289" s="309">
        <v>4</v>
      </c>
      <c r="X289">
        <v>4</v>
      </c>
      <c r="Y289">
        <v>1</v>
      </c>
      <c r="Z289">
        <v>5</v>
      </c>
    </row>
    <row r="290" spans="1:26" ht="12.75">
      <c r="A290" s="2">
        <v>16</v>
      </c>
      <c r="B290" s="262">
        <v>4</v>
      </c>
      <c r="C290">
        <v>13</v>
      </c>
      <c r="D290">
        <v>16</v>
      </c>
      <c r="E290" s="152">
        <v>28</v>
      </c>
      <c r="F290" s="152">
        <v>37</v>
      </c>
      <c r="G290" s="427">
        <v>39</v>
      </c>
      <c r="H290">
        <v>44</v>
      </c>
      <c r="I290" s="483">
        <v>50</v>
      </c>
      <c r="J290">
        <v>54</v>
      </c>
      <c r="K290">
        <v>64</v>
      </c>
      <c r="L290">
        <v>67</v>
      </c>
      <c r="M290">
        <v>78</v>
      </c>
      <c r="O290" s="375">
        <f t="shared" si="11"/>
        <v>4</v>
      </c>
      <c r="P290" s="213">
        <v>9</v>
      </c>
      <c r="Q290" s="213">
        <v>3</v>
      </c>
      <c r="R290" s="309">
        <v>12</v>
      </c>
      <c r="S290" s="309">
        <v>9</v>
      </c>
      <c r="T290" s="370">
        <v>2</v>
      </c>
      <c r="U290">
        <v>5</v>
      </c>
      <c r="V290" s="483">
        <v>6</v>
      </c>
      <c r="W290" s="309">
        <v>4</v>
      </c>
      <c r="X290">
        <v>10</v>
      </c>
      <c r="Y290">
        <v>3</v>
      </c>
      <c r="Z290">
        <v>11</v>
      </c>
    </row>
    <row r="291" spans="1:26" ht="12.75">
      <c r="A291" s="2">
        <v>17</v>
      </c>
      <c r="B291" s="262">
        <v>2</v>
      </c>
      <c r="C291">
        <v>7</v>
      </c>
      <c r="D291">
        <v>12</v>
      </c>
      <c r="E291" s="152">
        <v>13</v>
      </c>
      <c r="F291" s="152">
        <v>18</v>
      </c>
      <c r="G291" s="427">
        <v>18</v>
      </c>
      <c r="H291">
        <v>26</v>
      </c>
      <c r="I291" s="483">
        <v>34</v>
      </c>
      <c r="J291">
        <v>41</v>
      </c>
      <c r="K291">
        <v>41</v>
      </c>
      <c r="L291">
        <v>51</v>
      </c>
      <c r="M291">
        <v>102</v>
      </c>
      <c r="O291" s="375">
        <f t="shared" si="11"/>
        <v>2</v>
      </c>
      <c r="P291" s="213">
        <v>5</v>
      </c>
      <c r="Q291" s="213">
        <v>5</v>
      </c>
      <c r="R291" s="309">
        <v>1</v>
      </c>
      <c r="S291" s="309">
        <v>5</v>
      </c>
      <c r="T291" s="370">
        <v>0</v>
      </c>
      <c r="U291">
        <v>8</v>
      </c>
      <c r="V291" s="483">
        <v>8</v>
      </c>
      <c r="W291" s="309">
        <v>7</v>
      </c>
      <c r="X291">
        <v>0</v>
      </c>
      <c r="Y291">
        <v>10</v>
      </c>
      <c r="Z291">
        <v>51</v>
      </c>
    </row>
    <row r="292" spans="1:26" ht="12.75">
      <c r="A292" s="2">
        <v>18</v>
      </c>
      <c r="B292" s="262">
        <v>0</v>
      </c>
      <c r="C292">
        <v>1</v>
      </c>
      <c r="D292">
        <v>4</v>
      </c>
      <c r="E292" s="152">
        <v>6</v>
      </c>
      <c r="F292" s="152">
        <v>10</v>
      </c>
      <c r="G292" s="427">
        <v>13</v>
      </c>
      <c r="H292">
        <v>14</v>
      </c>
      <c r="I292" s="483">
        <v>17</v>
      </c>
      <c r="J292">
        <v>20</v>
      </c>
      <c r="K292">
        <v>21</v>
      </c>
      <c r="L292">
        <v>26</v>
      </c>
      <c r="M292">
        <v>29</v>
      </c>
      <c r="O292" s="375">
        <f t="shared" si="11"/>
        <v>0</v>
      </c>
      <c r="P292" s="213">
        <v>1</v>
      </c>
      <c r="Q292" s="213">
        <v>3</v>
      </c>
      <c r="R292" s="309">
        <v>2</v>
      </c>
      <c r="S292" s="309">
        <v>4</v>
      </c>
      <c r="T292" s="370">
        <v>3</v>
      </c>
      <c r="U292">
        <v>1</v>
      </c>
      <c r="V292" s="483">
        <v>3</v>
      </c>
      <c r="W292" s="309">
        <v>3</v>
      </c>
      <c r="X292">
        <v>1</v>
      </c>
      <c r="Y292">
        <v>5</v>
      </c>
      <c r="Z292">
        <v>3</v>
      </c>
    </row>
    <row r="293" spans="1:26" ht="12.75">
      <c r="A293" s="2">
        <v>19</v>
      </c>
      <c r="B293" s="262">
        <v>2</v>
      </c>
      <c r="C293">
        <v>7</v>
      </c>
      <c r="D293">
        <v>12</v>
      </c>
      <c r="E293" s="152">
        <v>16</v>
      </c>
      <c r="F293" s="152">
        <v>22</v>
      </c>
      <c r="G293" s="427">
        <v>29</v>
      </c>
      <c r="H293">
        <v>36</v>
      </c>
      <c r="I293" s="483">
        <v>41</v>
      </c>
      <c r="J293">
        <v>46</v>
      </c>
      <c r="K293">
        <v>47</v>
      </c>
      <c r="L293">
        <v>53</v>
      </c>
      <c r="M293">
        <v>67</v>
      </c>
      <c r="O293" s="375">
        <f t="shared" si="11"/>
        <v>2</v>
      </c>
      <c r="P293" s="213">
        <v>5</v>
      </c>
      <c r="Q293" s="213">
        <v>5</v>
      </c>
      <c r="R293" s="309">
        <v>4</v>
      </c>
      <c r="S293" s="309">
        <v>6</v>
      </c>
      <c r="T293" s="370">
        <v>7</v>
      </c>
      <c r="U293">
        <v>7</v>
      </c>
      <c r="V293" s="483">
        <v>5</v>
      </c>
      <c r="W293" s="309">
        <v>5</v>
      </c>
      <c r="X293">
        <v>1</v>
      </c>
      <c r="Y293">
        <v>6</v>
      </c>
      <c r="Z293">
        <v>14</v>
      </c>
    </row>
    <row r="294" spans="1:26" ht="12.75">
      <c r="A294" s="2">
        <v>20</v>
      </c>
      <c r="B294" s="262">
        <v>19</v>
      </c>
      <c r="C294">
        <v>64</v>
      </c>
      <c r="D294">
        <v>114</v>
      </c>
      <c r="E294" s="152">
        <v>119</v>
      </c>
      <c r="F294" s="152">
        <v>127</v>
      </c>
      <c r="G294" s="427">
        <v>139</v>
      </c>
      <c r="H294">
        <v>151</v>
      </c>
      <c r="I294" s="483">
        <v>157</v>
      </c>
      <c r="J294">
        <v>173</v>
      </c>
      <c r="K294">
        <v>178</v>
      </c>
      <c r="L294">
        <v>188</v>
      </c>
      <c r="M294">
        <v>197</v>
      </c>
      <c r="O294" s="375">
        <f t="shared" si="11"/>
        <v>19</v>
      </c>
      <c r="P294" s="213">
        <v>45</v>
      </c>
      <c r="Q294" s="213">
        <v>50</v>
      </c>
      <c r="R294" s="309">
        <v>5</v>
      </c>
      <c r="S294" s="309">
        <v>8</v>
      </c>
      <c r="T294" s="370">
        <v>12</v>
      </c>
      <c r="U294">
        <v>12</v>
      </c>
      <c r="V294" s="483">
        <v>6</v>
      </c>
      <c r="W294" s="309">
        <v>16</v>
      </c>
      <c r="X294">
        <v>6</v>
      </c>
      <c r="Y294">
        <v>10</v>
      </c>
      <c r="Z294">
        <v>9</v>
      </c>
    </row>
    <row r="295" spans="1:26" ht="12.75">
      <c r="A295" s="2">
        <v>21</v>
      </c>
      <c r="B295" s="262">
        <v>57</v>
      </c>
      <c r="C295">
        <v>92</v>
      </c>
      <c r="D295">
        <v>121</v>
      </c>
      <c r="E295" s="152">
        <v>141</v>
      </c>
      <c r="F295" s="152">
        <v>194</v>
      </c>
      <c r="G295" s="427">
        <v>248</v>
      </c>
      <c r="H295">
        <v>288</v>
      </c>
      <c r="I295" s="483">
        <v>316</v>
      </c>
      <c r="J295">
        <v>334</v>
      </c>
      <c r="K295">
        <v>352</v>
      </c>
      <c r="L295">
        <v>378</v>
      </c>
      <c r="M295">
        <v>408</v>
      </c>
      <c r="O295" s="375">
        <f t="shared" si="11"/>
        <v>57</v>
      </c>
      <c r="P295" s="213">
        <v>35</v>
      </c>
      <c r="Q295" s="213">
        <v>29</v>
      </c>
      <c r="R295" s="309">
        <v>20</v>
      </c>
      <c r="S295" s="309">
        <v>53</v>
      </c>
      <c r="T295" s="370">
        <v>55</v>
      </c>
      <c r="U295">
        <v>40</v>
      </c>
      <c r="V295" s="483">
        <v>28</v>
      </c>
      <c r="W295" s="309">
        <v>18</v>
      </c>
      <c r="X295">
        <v>18</v>
      </c>
      <c r="Y295">
        <v>26</v>
      </c>
      <c r="Z295">
        <v>30</v>
      </c>
    </row>
    <row r="296" spans="1:26" ht="12.75">
      <c r="A296" s="2">
        <v>22</v>
      </c>
      <c r="B296" s="262">
        <v>43</v>
      </c>
      <c r="C296">
        <v>97</v>
      </c>
      <c r="D296">
        <v>147</v>
      </c>
      <c r="E296" s="152">
        <v>157</v>
      </c>
      <c r="F296" s="152">
        <v>189</v>
      </c>
      <c r="G296" s="427">
        <v>226</v>
      </c>
      <c r="H296">
        <v>252</v>
      </c>
      <c r="I296" s="483">
        <v>273</v>
      </c>
      <c r="J296">
        <v>295</v>
      </c>
      <c r="K296">
        <v>337</v>
      </c>
      <c r="L296">
        <v>353</v>
      </c>
      <c r="M296">
        <v>398</v>
      </c>
      <c r="O296" s="375">
        <f t="shared" si="11"/>
        <v>43</v>
      </c>
      <c r="P296" s="213">
        <v>54</v>
      </c>
      <c r="Q296" s="213">
        <v>50</v>
      </c>
      <c r="R296" s="309">
        <v>11</v>
      </c>
      <c r="S296" s="309">
        <v>34</v>
      </c>
      <c r="T296" s="370">
        <v>38</v>
      </c>
      <c r="U296">
        <v>25</v>
      </c>
      <c r="V296" s="483">
        <v>22</v>
      </c>
      <c r="W296" s="309">
        <v>22</v>
      </c>
      <c r="X296">
        <v>44</v>
      </c>
      <c r="Y296">
        <v>16</v>
      </c>
      <c r="Z296">
        <v>45</v>
      </c>
    </row>
    <row r="297" spans="1:26" ht="12.75">
      <c r="A297" s="2">
        <v>23</v>
      </c>
      <c r="B297" s="262">
        <v>102</v>
      </c>
      <c r="C297">
        <v>306</v>
      </c>
      <c r="D297">
        <v>517</v>
      </c>
      <c r="E297" s="152">
        <v>680</v>
      </c>
      <c r="F297" s="152">
        <v>893</v>
      </c>
      <c r="G297" s="427">
        <v>1112</v>
      </c>
      <c r="H297">
        <v>1278</v>
      </c>
      <c r="I297" s="483">
        <v>1467</v>
      </c>
      <c r="J297">
        <v>1700</v>
      </c>
      <c r="K297">
        <v>1963</v>
      </c>
      <c r="L297">
        <v>2186</v>
      </c>
      <c r="M297">
        <v>2365</v>
      </c>
      <c r="O297" s="375">
        <f t="shared" si="11"/>
        <v>102</v>
      </c>
      <c r="P297" s="213">
        <v>205</v>
      </c>
      <c r="Q297" s="213">
        <v>212</v>
      </c>
      <c r="R297" s="309">
        <v>164</v>
      </c>
      <c r="S297" s="309">
        <v>213</v>
      </c>
      <c r="T297" s="370">
        <v>219</v>
      </c>
      <c r="U297">
        <v>167</v>
      </c>
      <c r="V297" s="483">
        <v>189</v>
      </c>
      <c r="W297" s="309">
        <v>233</v>
      </c>
      <c r="X297">
        <v>263</v>
      </c>
      <c r="Y297">
        <v>224</v>
      </c>
      <c r="Z297">
        <v>182</v>
      </c>
    </row>
    <row r="298" spans="1:26" ht="12.75">
      <c r="A298" s="2">
        <v>24</v>
      </c>
      <c r="B298" s="262">
        <v>2</v>
      </c>
      <c r="C298">
        <v>22</v>
      </c>
      <c r="D298">
        <v>35</v>
      </c>
      <c r="E298" s="153">
        <v>45</v>
      </c>
      <c r="F298" s="153">
        <v>50</v>
      </c>
      <c r="G298" s="427">
        <v>60</v>
      </c>
      <c r="H298">
        <v>76</v>
      </c>
      <c r="I298" s="483">
        <v>90</v>
      </c>
      <c r="J298">
        <v>99</v>
      </c>
      <c r="K298">
        <v>122</v>
      </c>
      <c r="L298">
        <v>164</v>
      </c>
      <c r="M298">
        <v>194</v>
      </c>
      <c r="O298" s="375">
        <f t="shared" si="11"/>
        <v>2</v>
      </c>
      <c r="P298" s="213">
        <v>20</v>
      </c>
      <c r="Q298" s="213">
        <v>13</v>
      </c>
      <c r="R298" s="309">
        <v>10</v>
      </c>
      <c r="S298" s="309">
        <v>5</v>
      </c>
      <c r="T298" s="370">
        <v>10</v>
      </c>
      <c r="U298">
        <v>16</v>
      </c>
      <c r="V298" s="483">
        <v>14</v>
      </c>
      <c r="W298" s="309">
        <v>9</v>
      </c>
      <c r="X298">
        <v>23</v>
      </c>
      <c r="Y298">
        <v>42</v>
      </c>
      <c r="Z298">
        <v>31</v>
      </c>
    </row>
    <row r="299" spans="1:26" ht="12.75">
      <c r="A299" s="7" t="s">
        <v>0</v>
      </c>
      <c r="B299" s="147">
        <f>SUM(B275:B298)</f>
        <v>312</v>
      </c>
      <c r="C299" s="273">
        <v>839</v>
      </c>
      <c r="D299" s="273">
        <v>1411</v>
      </c>
      <c r="E299" s="147">
        <v>1871</v>
      </c>
      <c r="F299" s="147">
        <f>SUM(F275:F298)</f>
        <v>2321</v>
      </c>
      <c r="G299" s="427">
        <v>2789</v>
      </c>
      <c r="H299" s="333">
        <v>3168</v>
      </c>
      <c r="I299" s="483">
        <v>3574</v>
      </c>
      <c r="J299" s="140">
        <f>SUM(J275:J298)</f>
        <v>4121</v>
      </c>
      <c r="K299" s="140">
        <f>SUM(K275:K298)</f>
        <v>4668</v>
      </c>
      <c r="L299" s="140">
        <f>SUM(L275:L298)</f>
        <v>5166</v>
      </c>
      <c r="M299" s="140">
        <f>SUM(M275:M298)</f>
        <v>5825</v>
      </c>
      <c r="O299" s="151">
        <f>SUM(O275:O298)</f>
        <v>312</v>
      </c>
      <c r="P299" s="333">
        <v>528</v>
      </c>
      <c r="Q299" s="333">
        <v>572</v>
      </c>
      <c r="R299" s="151">
        <v>464</v>
      </c>
      <c r="S299" s="151">
        <f>SUM(S275:S298)</f>
        <v>452</v>
      </c>
      <c r="T299" s="151">
        <f>SUM(T275:T298)</f>
        <v>474</v>
      </c>
      <c r="U299" s="333">
        <v>380</v>
      </c>
      <c r="V299" s="483">
        <v>407</v>
      </c>
      <c r="W299" s="151">
        <f>IF(J$299&gt;0,J299-I299,"")</f>
        <v>547</v>
      </c>
      <c r="X299" s="140">
        <f>SUM(X275:X298)</f>
        <v>552</v>
      </c>
      <c r="Y299">
        <f>SUM(Y275:Y298)</f>
        <v>499</v>
      </c>
      <c r="Z299" s="140">
        <f>SUM(Z275:Z298)</f>
        <v>664</v>
      </c>
    </row>
    <row r="304" spans="1:26" ht="12.75">
      <c r="A304" s="99" t="s">
        <v>10</v>
      </c>
      <c r="B304" s="117" t="str">
        <f>TITLES!$B$10</f>
        <v>WIA ADULT ENTERED EMPLOYMENT WAGE RATE</v>
      </c>
      <c r="C304" s="118"/>
      <c r="D304" s="118"/>
      <c r="E304" s="118"/>
      <c r="F304" s="118"/>
      <c r="G304" s="118"/>
      <c r="H304" s="118"/>
      <c r="I304" s="118"/>
      <c r="J304" s="118"/>
      <c r="K304" s="118"/>
      <c r="L304" s="118"/>
      <c r="M304" s="119"/>
      <c r="O304" s="112" t="str">
        <f>B304</f>
        <v>WIA ADULT ENTERED EMPLOYMENT WAGE RATE</v>
      </c>
      <c r="P304" s="115"/>
      <c r="Q304" s="115"/>
      <c r="R304" s="115"/>
      <c r="S304" s="115"/>
      <c r="T304" s="115"/>
      <c r="U304" s="115"/>
      <c r="V304" s="115"/>
      <c r="W304" s="115"/>
      <c r="X304" s="115"/>
      <c r="Y304" s="115"/>
      <c r="Z304" s="116"/>
    </row>
    <row r="305" spans="1:26" ht="12.75">
      <c r="A305" s="2">
        <v>1</v>
      </c>
      <c r="B305" s="291">
        <v>17.29</v>
      </c>
      <c r="C305" s="141">
        <v>18.164444444444445</v>
      </c>
      <c r="D305" s="496">
        <v>16.95625</v>
      </c>
      <c r="E305" s="141">
        <v>16.627647058823523</v>
      </c>
      <c r="F305" s="497">
        <v>16.701090909090905</v>
      </c>
      <c r="G305" s="490">
        <v>16.43</v>
      </c>
      <c r="H305" s="141">
        <v>16.13</v>
      </c>
      <c r="I305" s="490">
        <v>16.13</v>
      </c>
      <c r="J305">
        <v>16.21</v>
      </c>
      <c r="K305" s="512">
        <v>16.16</v>
      </c>
      <c r="L305">
        <v>15.78</v>
      </c>
      <c r="M305" s="497">
        <v>15.44</v>
      </c>
      <c r="O305" s="96">
        <f>B305</f>
        <v>17.29</v>
      </c>
      <c r="P305" s="141">
        <v>19.916666666666668</v>
      </c>
      <c r="Q305" s="496">
        <v>15.967727272727274</v>
      </c>
      <c r="R305" s="97">
        <v>15.432727272727272</v>
      </c>
      <c r="S305" s="97">
        <v>17.6375</v>
      </c>
      <c r="T305" s="490">
        <v>12.68</v>
      </c>
      <c r="U305" s="141">
        <v>12.6</v>
      </c>
      <c r="V305" s="490">
        <v>0</v>
      </c>
      <c r="W305">
        <v>16.92</v>
      </c>
      <c r="X305" s="511">
        <v>15</v>
      </c>
      <c r="Y305">
        <v>13.64</v>
      </c>
      <c r="Z305">
        <v>13.66</v>
      </c>
    </row>
    <row r="306" spans="1:26" ht="12.75">
      <c r="A306" s="2">
        <v>2</v>
      </c>
      <c r="B306" s="291">
        <v>16.77</v>
      </c>
      <c r="C306" s="141">
        <v>13.289000000000001</v>
      </c>
      <c r="D306" s="496">
        <v>13.18</v>
      </c>
      <c r="E306" s="141">
        <v>13.262727272727274</v>
      </c>
      <c r="F306" s="497">
        <v>12.9525</v>
      </c>
      <c r="G306" s="490">
        <v>11.99</v>
      </c>
      <c r="H306" s="141">
        <v>11.99</v>
      </c>
      <c r="I306" s="490">
        <v>11.69</v>
      </c>
      <c r="J306">
        <v>11.79</v>
      </c>
      <c r="K306" s="512">
        <v>11.9</v>
      </c>
      <c r="L306">
        <v>11.93</v>
      </c>
      <c r="M306" s="497">
        <v>12.76</v>
      </c>
      <c r="O306" s="96">
        <f>B306</f>
        <v>16.77</v>
      </c>
      <c r="P306" s="141">
        <v>10.966666666666667</v>
      </c>
      <c r="Q306" s="496">
        <v>0</v>
      </c>
      <c r="R306" s="97">
        <v>15</v>
      </c>
      <c r="S306" s="97">
        <v>11.815</v>
      </c>
      <c r="T306" s="490">
        <v>10.62</v>
      </c>
      <c r="U306" s="141">
        <v>0</v>
      </c>
      <c r="V306" s="490">
        <v>11.14</v>
      </c>
      <c r="W306">
        <v>12.4</v>
      </c>
      <c r="X306" s="511">
        <v>13.71</v>
      </c>
      <c r="Y306">
        <v>12.12</v>
      </c>
      <c r="Z306">
        <v>15.95</v>
      </c>
    </row>
    <row r="307" spans="1:26" ht="12.75">
      <c r="A307" s="2">
        <v>3</v>
      </c>
      <c r="B307" s="291">
        <v>11.2</v>
      </c>
      <c r="C307" s="141">
        <v>11.01</v>
      </c>
      <c r="D307" s="496">
        <v>10.316774193548392</v>
      </c>
      <c r="E307" s="141">
        <v>10.336315789473687</v>
      </c>
      <c r="F307" s="497">
        <v>10.94837209302326</v>
      </c>
      <c r="G307" s="490">
        <v>10.87</v>
      </c>
      <c r="H307" s="141">
        <v>10.94</v>
      </c>
      <c r="I307" s="490">
        <v>11.06</v>
      </c>
      <c r="J307">
        <v>11.43</v>
      </c>
      <c r="K307" s="512">
        <v>11.24</v>
      </c>
      <c r="L307">
        <v>11.12</v>
      </c>
      <c r="M307" s="497">
        <v>11.01</v>
      </c>
      <c r="O307" s="96">
        <f>B307</f>
        <v>11.2</v>
      </c>
      <c r="P307" s="141">
        <v>10.880833333333333</v>
      </c>
      <c r="Q307" s="496">
        <v>9.056363636363637</v>
      </c>
      <c r="R307" s="97">
        <v>10.422857142857142</v>
      </c>
      <c r="S307" s="97">
        <v>15.6</v>
      </c>
      <c r="T307" s="490">
        <v>10.32</v>
      </c>
      <c r="U307" s="141">
        <v>11.72</v>
      </c>
      <c r="V307" s="490">
        <v>18.01</v>
      </c>
      <c r="W307">
        <v>14.11</v>
      </c>
      <c r="X307" s="511">
        <v>9.87</v>
      </c>
      <c r="Y307">
        <v>9.94</v>
      </c>
      <c r="Z307" s="140">
        <v>9.7</v>
      </c>
    </row>
    <row r="308" spans="1:26" ht="12.75">
      <c r="A308" s="2">
        <v>4</v>
      </c>
      <c r="B308" s="291">
        <v>15.68</v>
      </c>
      <c r="C308" s="141">
        <v>14.253673469387758</v>
      </c>
      <c r="D308" s="496">
        <v>14.213898305084745</v>
      </c>
      <c r="E308" s="141">
        <v>13.744810126582284</v>
      </c>
      <c r="F308" s="497">
        <v>13.518999999999997</v>
      </c>
      <c r="G308" s="490">
        <v>13.81</v>
      </c>
      <c r="H308" s="141">
        <v>13.91</v>
      </c>
      <c r="I308" s="490">
        <v>13.88</v>
      </c>
      <c r="J308">
        <v>14.01</v>
      </c>
      <c r="K308" s="512">
        <v>13.95</v>
      </c>
      <c r="L308">
        <v>13.95</v>
      </c>
      <c r="M308" s="497">
        <v>14.14</v>
      </c>
      <c r="O308" s="96">
        <f aca="true" t="shared" si="12" ref="O308:O328">B308</f>
        <v>15.68</v>
      </c>
      <c r="P308" s="141">
        <v>13.789729729729727</v>
      </c>
      <c r="Q308" s="496">
        <v>13.568999999999999</v>
      </c>
      <c r="R308" s="97">
        <v>12.361</v>
      </c>
      <c r="S308" s="97">
        <v>12.943548387096778</v>
      </c>
      <c r="T308" s="490">
        <v>15.67</v>
      </c>
      <c r="U308" s="141">
        <v>14.34</v>
      </c>
      <c r="V308" s="490">
        <v>13.72</v>
      </c>
      <c r="W308">
        <v>14.79</v>
      </c>
      <c r="X308" s="511">
        <v>13.22</v>
      </c>
      <c r="Y308">
        <v>13.97</v>
      </c>
      <c r="Z308">
        <v>15.99</v>
      </c>
    </row>
    <row r="309" spans="1:26" ht="12.75">
      <c r="A309" s="2">
        <v>5</v>
      </c>
      <c r="B309" s="291">
        <v>12</v>
      </c>
      <c r="C309" s="141">
        <v>15.203333333333333</v>
      </c>
      <c r="D309" s="496">
        <v>15.11625</v>
      </c>
      <c r="E309" s="141">
        <v>14.276000000000002</v>
      </c>
      <c r="F309" s="497">
        <v>13.805833333333334</v>
      </c>
      <c r="G309" s="490">
        <v>13.3</v>
      </c>
      <c r="H309" s="141">
        <v>13.4</v>
      </c>
      <c r="I309" s="490">
        <v>13.72</v>
      </c>
      <c r="J309">
        <v>13.76</v>
      </c>
      <c r="K309" s="512">
        <v>13.71</v>
      </c>
      <c r="L309">
        <v>13.45</v>
      </c>
      <c r="M309" s="497">
        <v>13.9</v>
      </c>
      <c r="O309" s="96">
        <f t="shared" si="12"/>
        <v>12</v>
      </c>
      <c r="P309" s="141">
        <v>16.805</v>
      </c>
      <c r="Q309" s="496">
        <v>14.855</v>
      </c>
      <c r="R309" s="97">
        <v>11.943333333333333</v>
      </c>
      <c r="S309" s="97">
        <v>11.455</v>
      </c>
      <c r="T309" s="490">
        <v>10.25</v>
      </c>
      <c r="U309" s="141">
        <v>13.78</v>
      </c>
      <c r="V309" s="490">
        <v>15.14</v>
      </c>
      <c r="W309">
        <v>14.14</v>
      </c>
      <c r="X309" s="511">
        <v>11.32</v>
      </c>
      <c r="Y309">
        <v>6.45</v>
      </c>
      <c r="Z309">
        <v>16.25</v>
      </c>
    </row>
    <row r="310" spans="1:26" ht="12.75">
      <c r="A310" s="2">
        <v>6</v>
      </c>
      <c r="B310" s="291">
        <v>11.45</v>
      </c>
      <c r="C310" s="141">
        <v>9.564285714285715</v>
      </c>
      <c r="D310" s="496">
        <v>9.538461538461538</v>
      </c>
      <c r="E310" s="141">
        <v>9.538461538461538</v>
      </c>
      <c r="F310" s="497">
        <v>10.126</v>
      </c>
      <c r="G310" s="490">
        <v>10.25</v>
      </c>
      <c r="H310" s="141">
        <v>10.95</v>
      </c>
      <c r="I310" s="490">
        <v>11.17</v>
      </c>
      <c r="J310">
        <v>11.42</v>
      </c>
      <c r="K310" s="512">
        <v>12.29</v>
      </c>
      <c r="L310">
        <v>12.78</v>
      </c>
      <c r="M310" s="497">
        <v>12.97</v>
      </c>
      <c r="O310" s="96">
        <f t="shared" si="12"/>
        <v>11.45</v>
      </c>
      <c r="P310" s="141">
        <v>9.25</v>
      </c>
      <c r="Q310" s="496">
        <v>9.508333333333333</v>
      </c>
      <c r="R310" s="97">
        <v>0</v>
      </c>
      <c r="S310" s="97">
        <v>13.945</v>
      </c>
      <c r="T310" s="490">
        <v>10.71</v>
      </c>
      <c r="U310" s="141">
        <v>11.5</v>
      </c>
      <c r="V310" s="490">
        <v>11.7</v>
      </c>
      <c r="W310">
        <v>13.53</v>
      </c>
      <c r="X310" s="511">
        <v>15.78</v>
      </c>
      <c r="Y310">
        <v>21.24</v>
      </c>
      <c r="Z310">
        <v>13.9</v>
      </c>
    </row>
    <row r="311" spans="1:26" ht="12.75">
      <c r="A311" s="2">
        <v>7</v>
      </c>
      <c r="B311" s="291">
        <v>10.65</v>
      </c>
      <c r="C311" s="141">
        <v>12.03125</v>
      </c>
      <c r="D311" s="496">
        <v>17.431071428571432</v>
      </c>
      <c r="E311" s="141">
        <v>17.149655172413794</v>
      </c>
      <c r="F311" s="497">
        <v>16.851333333333333</v>
      </c>
      <c r="G311" s="490">
        <v>16.21</v>
      </c>
      <c r="H311" s="141">
        <v>15.79</v>
      </c>
      <c r="I311" s="490">
        <v>15.62</v>
      </c>
      <c r="J311">
        <v>15.31</v>
      </c>
      <c r="K311" s="512">
        <v>15.06</v>
      </c>
      <c r="L311">
        <v>15.1</v>
      </c>
      <c r="M311" s="497">
        <v>14.49</v>
      </c>
      <c r="O311" s="96">
        <f t="shared" si="12"/>
        <v>10.65</v>
      </c>
      <c r="P311" s="141">
        <v>14.333333333333334</v>
      </c>
      <c r="Q311" s="496">
        <v>19.591</v>
      </c>
      <c r="R311" s="97">
        <v>9.27</v>
      </c>
      <c r="S311" s="97">
        <v>8.2</v>
      </c>
      <c r="T311" s="490">
        <v>9.83</v>
      </c>
      <c r="U311" s="141">
        <v>8.75</v>
      </c>
      <c r="V311" s="490">
        <v>9.75</v>
      </c>
      <c r="W311">
        <v>12.48</v>
      </c>
      <c r="X311" s="511">
        <v>12.66</v>
      </c>
      <c r="Y311">
        <v>15.09</v>
      </c>
      <c r="Z311">
        <v>12.82</v>
      </c>
    </row>
    <row r="312" spans="1:26" ht="12.75">
      <c r="A312" s="2">
        <v>8</v>
      </c>
      <c r="B312" s="291">
        <v>15.2</v>
      </c>
      <c r="C312" s="141">
        <v>14.182884615384616</v>
      </c>
      <c r="D312" s="496">
        <v>14.486402877697842</v>
      </c>
      <c r="E312" s="141">
        <v>14.80844919786096</v>
      </c>
      <c r="F312" s="497">
        <v>14.89666666666666</v>
      </c>
      <c r="G312" s="490">
        <v>14.75</v>
      </c>
      <c r="H312" s="141">
        <v>14.79</v>
      </c>
      <c r="I312" s="490">
        <v>14.56</v>
      </c>
      <c r="J312">
        <v>14.52</v>
      </c>
      <c r="K312" s="512">
        <v>13.81</v>
      </c>
      <c r="L312">
        <v>13.51</v>
      </c>
      <c r="M312" s="497">
        <v>15.29</v>
      </c>
      <c r="O312" s="96">
        <f t="shared" si="12"/>
        <v>15.2</v>
      </c>
      <c r="P312" s="141">
        <v>13.086400000000001</v>
      </c>
      <c r="Q312" s="496">
        <v>14.72209302325581</v>
      </c>
      <c r="R312" s="97">
        <v>15.715</v>
      </c>
      <c r="S312" s="97">
        <v>15.06</v>
      </c>
      <c r="T312" s="490">
        <v>14.35</v>
      </c>
      <c r="U312" s="141">
        <v>15.09</v>
      </c>
      <c r="V312" s="490">
        <v>13.96</v>
      </c>
      <c r="W312">
        <v>14.34</v>
      </c>
      <c r="X312" s="511">
        <v>11.17</v>
      </c>
      <c r="Y312">
        <v>11.93</v>
      </c>
      <c r="Z312">
        <v>16.68</v>
      </c>
    </row>
    <row r="313" spans="1:26" ht="12.75">
      <c r="A313" s="2">
        <v>9</v>
      </c>
      <c r="B313" s="291">
        <v>15.7</v>
      </c>
      <c r="C313" s="141">
        <v>17.446</v>
      </c>
      <c r="D313" s="496">
        <v>15.98206896551724</v>
      </c>
      <c r="E313" s="141">
        <v>16.75948717948718</v>
      </c>
      <c r="F313" s="497">
        <v>15.318208955223882</v>
      </c>
      <c r="G313" s="490">
        <v>15.01</v>
      </c>
      <c r="H313" s="141">
        <v>14.93</v>
      </c>
      <c r="I313" s="490">
        <v>14.93</v>
      </c>
      <c r="J313">
        <v>14.79</v>
      </c>
      <c r="K313" s="512">
        <v>14.66</v>
      </c>
      <c r="L313">
        <v>14.42</v>
      </c>
      <c r="M313" s="497">
        <v>14.62</v>
      </c>
      <c r="O313" s="96">
        <f t="shared" si="12"/>
        <v>15.7</v>
      </c>
      <c r="P313" s="141">
        <v>17.71461538461538</v>
      </c>
      <c r="Q313" s="496">
        <v>14.405333333333335</v>
      </c>
      <c r="R313" s="97">
        <v>19.014000000000003</v>
      </c>
      <c r="S313" s="97">
        <v>13.310714285714287</v>
      </c>
      <c r="T313" s="490">
        <v>14.25</v>
      </c>
      <c r="U313" s="141">
        <v>12.35</v>
      </c>
      <c r="V313" s="490">
        <v>0</v>
      </c>
      <c r="W313">
        <v>12.82</v>
      </c>
      <c r="X313" s="511">
        <v>13.82</v>
      </c>
      <c r="Y313">
        <v>13.28</v>
      </c>
      <c r="Z313">
        <v>15.48</v>
      </c>
    </row>
    <row r="314" spans="1:26" ht="12.75">
      <c r="A314" s="2">
        <v>10</v>
      </c>
      <c r="B314" s="291">
        <v>0</v>
      </c>
      <c r="C314" s="141">
        <v>13.106785714285717</v>
      </c>
      <c r="D314" s="496">
        <v>17.80006711409396</v>
      </c>
      <c r="E314" s="141">
        <v>19.11302083333333</v>
      </c>
      <c r="F314" s="497">
        <v>18.715631067961166</v>
      </c>
      <c r="G314" s="490">
        <v>18.5</v>
      </c>
      <c r="H314" s="141">
        <v>18.17</v>
      </c>
      <c r="I314" s="490">
        <v>18.06</v>
      </c>
      <c r="J314">
        <v>17.9</v>
      </c>
      <c r="K314" s="512">
        <v>17.85</v>
      </c>
      <c r="L314">
        <v>17.85</v>
      </c>
      <c r="M314" s="497">
        <v>17.28</v>
      </c>
      <c r="O314" s="96">
        <f t="shared" si="12"/>
        <v>0</v>
      </c>
      <c r="P314" s="141">
        <v>13.14291666666667</v>
      </c>
      <c r="Q314" s="496">
        <v>18.88611570247934</v>
      </c>
      <c r="R314" s="97">
        <v>20.520431654676266</v>
      </c>
      <c r="S314" s="97">
        <v>13.344545454545456</v>
      </c>
      <c r="T314" s="490">
        <v>12.5</v>
      </c>
      <c r="U314" s="141">
        <v>12.65</v>
      </c>
      <c r="V314" s="490">
        <v>15.43</v>
      </c>
      <c r="W314">
        <v>16.51</v>
      </c>
      <c r="X314" s="511">
        <v>15</v>
      </c>
      <c r="Y314">
        <v>17.5</v>
      </c>
      <c r="Z314">
        <v>13.22</v>
      </c>
    </row>
    <row r="315" spans="1:26" ht="12.75">
      <c r="A315" s="2">
        <v>11</v>
      </c>
      <c r="B315" s="291">
        <v>10.12</v>
      </c>
      <c r="C315" s="141">
        <v>9.638571428571428</v>
      </c>
      <c r="D315" s="496">
        <v>10.08625</v>
      </c>
      <c r="E315" s="141">
        <v>10.167777777777777</v>
      </c>
      <c r="F315" s="497">
        <v>10.293833333333334</v>
      </c>
      <c r="G315" s="490">
        <v>10.55</v>
      </c>
      <c r="H315" s="141">
        <v>10.47</v>
      </c>
      <c r="I315" s="490">
        <v>10.31</v>
      </c>
      <c r="J315">
        <v>9.96</v>
      </c>
      <c r="K315" s="512">
        <v>9.92</v>
      </c>
      <c r="L315">
        <v>10.37</v>
      </c>
      <c r="M315" s="497">
        <v>12.02</v>
      </c>
      <c r="O315" s="96">
        <f t="shared" si="12"/>
        <v>10.12</v>
      </c>
      <c r="P315" s="141">
        <v>9.27875</v>
      </c>
      <c r="Q315" s="496">
        <v>11.130833333333333</v>
      </c>
      <c r="R315" s="97">
        <v>10.400714285714287</v>
      </c>
      <c r="S315" s="97">
        <v>11.428333333333333</v>
      </c>
      <c r="T315" s="490">
        <v>11.71</v>
      </c>
      <c r="U315" s="141">
        <v>10.17</v>
      </c>
      <c r="V315" s="490">
        <v>9.9</v>
      </c>
      <c r="W315">
        <v>9.47</v>
      </c>
      <c r="X315" s="511">
        <v>9.83</v>
      </c>
      <c r="Y315">
        <v>12.37</v>
      </c>
      <c r="Z315">
        <v>16.74</v>
      </c>
    </row>
    <row r="316" spans="1:26" ht="12.75">
      <c r="A316" s="2">
        <v>12</v>
      </c>
      <c r="B316" s="291">
        <v>11.36</v>
      </c>
      <c r="C316" s="141">
        <v>11.930113636363636</v>
      </c>
      <c r="D316" s="496">
        <v>12.699923076923076</v>
      </c>
      <c r="E316" s="141">
        <v>12.59683870967742</v>
      </c>
      <c r="F316" s="497">
        <v>12.558181818181817</v>
      </c>
      <c r="G316" s="490">
        <v>12.64</v>
      </c>
      <c r="H316" s="141">
        <v>12.7</v>
      </c>
      <c r="I316" s="490">
        <v>12.61</v>
      </c>
      <c r="J316">
        <v>12.33</v>
      </c>
      <c r="K316" s="512">
        <v>12.23</v>
      </c>
      <c r="L316">
        <v>12.28</v>
      </c>
      <c r="M316" s="497">
        <v>12.56</v>
      </c>
      <c r="O316" s="96">
        <f t="shared" si="12"/>
        <v>11.36</v>
      </c>
      <c r="P316" s="141">
        <v>12.645128205128204</v>
      </c>
      <c r="Q316" s="496">
        <v>14.312857142857146</v>
      </c>
      <c r="R316" s="97">
        <v>12.060799999999999</v>
      </c>
      <c r="S316" s="97">
        <v>12.272857142857143</v>
      </c>
      <c r="T316" s="490">
        <v>12.77</v>
      </c>
      <c r="U316" s="141">
        <v>13</v>
      </c>
      <c r="V316" s="490">
        <v>11.8</v>
      </c>
      <c r="W316">
        <v>10.91</v>
      </c>
      <c r="X316" s="511">
        <v>11.36</v>
      </c>
      <c r="Y316">
        <v>13.19</v>
      </c>
      <c r="Z316">
        <v>13.35</v>
      </c>
    </row>
    <row r="317" spans="1:26" ht="12.75">
      <c r="A317" s="2">
        <v>13</v>
      </c>
      <c r="B317" s="291">
        <v>21.95</v>
      </c>
      <c r="C317" s="141">
        <v>19.97870967741936</v>
      </c>
      <c r="D317" s="496">
        <v>18.79932203389831</v>
      </c>
      <c r="E317" s="141">
        <v>18.584242424242422</v>
      </c>
      <c r="F317" s="497">
        <v>17.764400000000002</v>
      </c>
      <c r="G317" s="490">
        <v>17.05</v>
      </c>
      <c r="H317" s="141">
        <v>20.72</v>
      </c>
      <c r="I317" s="490">
        <v>20.66</v>
      </c>
      <c r="J317">
        <v>20.15</v>
      </c>
      <c r="K317" s="512">
        <v>19.95</v>
      </c>
      <c r="L317">
        <v>19.59</v>
      </c>
      <c r="M317" s="497">
        <v>20.13</v>
      </c>
      <c r="O317" s="96">
        <f t="shared" si="12"/>
        <v>21.95</v>
      </c>
      <c r="P317" s="141">
        <v>16.386363636363637</v>
      </c>
      <c r="Q317" s="496">
        <v>17.493571428571432</v>
      </c>
      <c r="R317" s="97">
        <v>16.771428571428572</v>
      </c>
      <c r="S317" s="97">
        <v>11.752222222222223</v>
      </c>
      <c r="T317" s="490">
        <v>14.1</v>
      </c>
      <c r="U317" s="141">
        <v>35.52</v>
      </c>
      <c r="V317" s="490">
        <v>18.89</v>
      </c>
      <c r="W317">
        <v>14.61</v>
      </c>
      <c r="X317" s="511">
        <v>17.07</v>
      </c>
      <c r="Y317">
        <v>11.2</v>
      </c>
      <c r="Z317">
        <v>21.44</v>
      </c>
    </row>
    <row r="318" spans="1:26" ht="12.75">
      <c r="A318" s="2">
        <v>14</v>
      </c>
      <c r="B318" s="291">
        <v>22.62</v>
      </c>
      <c r="C318" s="141">
        <v>20.132272727272724</v>
      </c>
      <c r="D318" s="496">
        <v>18.584835164835166</v>
      </c>
      <c r="E318" s="141">
        <v>18.63159574468085</v>
      </c>
      <c r="F318" s="497">
        <v>18.547525773195872</v>
      </c>
      <c r="G318" s="490">
        <v>18.74</v>
      </c>
      <c r="H318" s="141">
        <v>18.66</v>
      </c>
      <c r="I318" s="490">
        <v>18.66</v>
      </c>
      <c r="J318">
        <v>18.71</v>
      </c>
      <c r="K318" s="512">
        <v>18.82</v>
      </c>
      <c r="L318">
        <v>18.82</v>
      </c>
      <c r="M318" s="497">
        <v>18.74</v>
      </c>
      <c r="O318" s="96">
        <f t="shared" si="12"/>
        <v>22.62</v>
      </c>
      <c r="P318" s="141">
        <v>20.01380952380952</v>
      </c>
      <c r="Q318" s="496">
        <v>17.136170212765958</v>
      </c>
      <c r="R318" s="97">
        <v>20.05</v>
      </c>
      <c r="S318" s="97">
        <v>15.913333333333332</v>
      </c>
      <c r="T318" s="490">
        <v>19.19</v>
      </c>
      <c r="U318" s="141">
        <v>17.52</v>
      </c>
      <c r="V318" s="490">
        <v>18.6</v>
      </c>
      <c r="W318">
        <v>18.82</v>
      </c>
      <c r="X318" s="511">
        <v>19.95</v>
      </c>
      <c r="Y318">
        <v>18.79</v>
      </c>
      <c r="Z318">
        <v>18.29</v>
      </c>
    </row>
    <row r="319" spans="1:26" ht="12.75">
      <c r="A319" s="2">
        <v>15</v>
      </c>
      <c r="B319" s="291">
        <v>19.46</v>
      </c>
      <c r="C319" s="141">
        <v>19.56701298701299</v>
      </c>
      <c r="D319" s="496">
        <v>20.00581818181818</v>
      </c>
      <c r="E319" s="141">
        <v>19.435163934426235</v>
      </c>
      <c r="F319" s="497">
        <v>18.956642857142857</v>
      </c>
      <c r="G319" s="490">
        <v>18.86</v>
      </c>
      <c r="H319" s="141">
        <v>19.01</v>
      </c>
      <c r="I319" s="490">
        <v>19.04</v>
      </c>
      <c r="J319">
        <v>19.66</v>
      </c>
      <c r="K319" s="512">
        <v>19.78</v>
      </c>
      <c r="L319">
        <v>19.8</v>
      </c>
      <c r="M319" s="497">
        <v>20.83</v>
      </c>
      <c r="O319" s="96">
        <f t="shared" si="12"/>
        <v>19.46</v>
      </c>
      <c r="P319" s="141">
        <v>19.70393939393939</v>
      </c>
      <c r="Q319" s="496">
        <v>20.90848484848485</v>
      </c>
      <c r="R319" s="97">
        <v>15.793076923076923</v>
      </c>
      <c r="S319" s="97">
        <v>15.713333333333335</v>
      </c>
      <c r="T319" s="490">
        <v>18.34</v>
      </c>
      <c r="U319" s="141">
        <v>22.12</v>
      </c>
      <c r="V319" s="490">
        <v>19.88</v>
      </c>
      <c r="W319">
        <v>24.47</v>
      </c>
      <c r="X319" s="511">
        <v>20.37</v>
      </c>
      <c r="Y319">
        <v>20.29</v>
      </c>
      <c r="Z319">
        <v>25.53</v>
      </c>
    </row>
    <row r="320" spans="1:26" ht="12.75">
      <c r="A320" s="2">
        <v>16</v>
      </c>
      <c r="B320" s="291">
        <v>11.08</v>
      </c>
      <c r="C320" s="141">
        <v>10.964814814814815</v>
      </c>
      <c r="D320" s="496">
        <v>11.66375</v>
      </c>
      <c r="E320" s="141">
        <v>12.716122448979586</v>
      </c>
      <c r="F320" s="497">
        <v>12.774915254237284</v>
      </c>
      <c r="G320" s="490">
        <v>12.58</v>
      </c>
      <c r="H320" s="141">
        <v>12.5</v>
      </c>
      <c r="I320" s="490">
        <v>12.54</v>
      </c>
      <c r="J320">
        <v>12.63</v>
      </c>
      <c r="K320" s="512">
        <v>12.91</v>
      </c>
      <c r="L320">
        <v>12.9</v>
      </c>
      <c r="M320" s="497">
        <v>12.76</v>
      </c>
      <c r="O320" s="96">
        <f t="shared" si="12"/>
        <v>11.08</v>
      </c>
      <c r="P320" s="141">
        <v>10.845384615384614</v>
      </c>
      <c r="Q320" s="496">
        <v>15.437999999999999</v>
      </c>
      <c r="R320" s="97">
        <v>14.697058823529412</v>
      </c>
      <c r="S320" s="97">
        <v>12.875454545454547</v>
      </c>
      <c r="T320" s="490">
        <v>10.13</v>
      </c>
      <c r="U320" s="141">
        <v>12.15</v>
      </c>
      <c r="V320" s="490">
        <v>12.77</v>
      </c>
      <c r="W320">
        <v>14.81</v>
      </c>
      <c r="X320" s="511">
        <v>14.89</v>
      </c>
      <c r="Y320">
        <v>12.65</v>
      </c>
      <c r="Z320">
        <v>11.83</v>
      </c>
    </row>
    <row r="321" spans="1:26" ht="12.75">
      <c r="A321" s="2">
        <v>17</v>
      </c>
      <c r="B321" s="291">
        <v>11.85</v>
      </c>
      <c r="C321" s="141">
        <v>12.189230769230768</v>
      </c>
      <c r="D321" s="496">
        <v>12.028636363636364</v>
      </c>
      <c r="E321" s="141">
        <v>11.9452</v>
      </c>
      <c r="F321" s="497">
        <v>11.803939393939393</v>
      </c>
      <c r="G321" s="490">
        <v>11.65</v>
      </c>
      <c r="H321" s="141">
        <v>12.29</v>
      </c>
      <c r="I321" s="490">
        <v>12.79</v>
      </c>
      <c r="J321">
        <v>13.12</v>
      </c>
      <c r="K321" s="512">
        <v>13.1</v>
      </c>
      <c r="L321">
        <v>13.15</v>
      </c>
      <c r="M321" s="497">
        <v>17.87</v>
      </c>
      <c r="O321" s="96">
        <f t="shared" si="12"/>
        <v>11.85</v>
      </c>
      <c r="P321" s="141">
        <v>12.482857142857142</v>
      </c>
      <c r="Q321" s="496">
        <v>11.796666666666665</v>
      </c>
      <c r="R321" s="97">
        <v>11.333333333333334</v>
      </c>
      <c r="S321" s="97">
        <v>11.3625</v>
      </c>
      <c r="T321" s="490">
        <v>6.5</v>
      </c>
      <c r="U321" s="141">
        <v>14.1</v>
      </c>
      <c r="V321" s="490">
        <v>14.87</v>
      </c>
      <c r="W321">
        <v>15.04</v>
      </c>
      <c r="X321" s="511">
        <v>11.5</v>
      </c>
      <c r="Y321">
        <v>13.4</v>
      </c>
      <c r="Z321">
        <v>18.48</v>
      </c>
    </row>
    <row r="322" spans="1:26" ht="12.75">
      <c r="A322" s="2">
        <v>18</v>
      </c>
      <c r="B322" s="291">
        <v>14.38</v>
      </c>
      <c r="C322" s="141">
        <v>14.375</v>
      </c>
      <c r="D322" s="496">
        <v>12.62625</v>
      </c>
      <c r="E322" s="141">
        <v>12.549000000000001</v>
      </c>
      <c r="F322" s="497">
        <v>14.70465517241379</v>
      </c>
      <c r="G322" s="490">
        <v>14.87</v>
      </c>
      <c r="H322" s="141">
        <v>14.94</v>
      </c>
      <c r="I322" s="490">
        <v>14.83</v>
      </c>
      <c r="J322">
        <v>14.69</v>
      </c>
      <c r="K322" s="512">
        <v>15.25</v>
      </c>
      <c r="L322">
        <v>14.61</v>
      </c>
      <c r="M322" s="497">
        <v>13.87</v>
      </c>
      <c r="O322" s="96">
        <f t="shared" si="12"/>
        <v>14.38</v>
      </c>
      <c r="P322" s="141">
        <v>14.375</v>
      </c>
      <c r="Q322" s="496">
        <v>10.8775</v>
      </c>
      <c r="R322" s="97">
        <v>12.24</v>
      </c>
      <c r="S322" s="97">
        <v>15.15375</v>
      </c>
      <c r="T322" s="490">
        <v>15.26</v>
      </c>
      <c r="U322" s="141">
        <v>20.83</v>
      </c>
      <c r="V322" s="490">
        <v>14.28</v>
      </c>
      <c r="W322">
        <v>13.86</v>
      </c>
      <c r="X322" s="511">
        <v>17.26</v>
      </c>
      <c r="Y322">
        <v>13.01</v>
      </c>
      <c r="Z322">
        <v>12.81</v>
      </c>
    </row>
    <row r="323" spans="1:26" ht="12.75">
      <c r="A323" s="2">
        <v>19</v>
      </c>
      <c r="B323" s="291">
        <v>10.56</v>
      </c>
      <c r="C323" s="141">
        <v>12.005555555555556</v>
      </c>
      <c r="D323" s="496">
        <v>11.621333333333332</v>
      </c>
      <c r="E323" s="141">
        <v>11.714210526315789</v>
      </c>
      <c r="F323" s="497">
        <v>12.093571428571428</v>
      </c>
      <c r="G323" s="490">
        <v>11.86</v>
      </c>
      <c r="H323" s="141">
        <v>11.91</v>
      </c>
      <c r="I323" s="490">
        <v>12.01</v>
      </c>
      <c r="J323">
        <v>12.13</v>
      </c>
      <c r="K323" s="512">
        <v>12.17</v>
      </c>
      <c r="L323">
        <v>12.22</v>
      </c>
      <c r="M323" s="497">
        <v>12.28</v>
      </c>
      <c r="O323" s="96">
        <f t="shared" si="12"/>
        <v>10.56</v>
      </c>
      <c r="P323" s="141">
        <v>12.42</v>
      </c>
      <c r="Q323" s="496">
        <v>11.045</v>
      </c>
      <c r="R323" s="97">
        <v>12.0625</v>
      </c>
      <c r="S323" s="97">
        <v>12.894444444444444</v>
      </c>
      <c r="T323" s="490">
        <v>11.05</v>
      </c>
      <c r="U323" s="141">
        <v>12.1</v>
      </c>
      <c r="V323" s="490">
        <v>12.68</v>
      </c>
      <c r="W323">
        <v>12.83</v>
      </c>
      <c r="X323" s="511">
        <v>12.81</v>
      </c>
      <c r="Y323">
        <v>12.57</v>
      </c>
      <c r="Z323">
        <v>12.53</v>
      </c>
    </row>
    <row r="324" spans="1:26" ht="12.75">
      <c r="A324" s="2">
        <v>20</v>
      </c>
      <c r="B324" s="291">
        <v>12.24</v>
      </c>
      <c r="C324" s="141">
        <v>12.816330275229358</v>
      </c>
      <c r="D324" s="496">
        <v>12.391330275229361</v>
      </c>
      <c r="E324" s="141">
        <v>12.4080701754386</v>
      </c>
      <c r="F324" s="497">
        <v>12.456557377049192</v>
      </c>
      <c r="G324" s="490">
        <v>12.39</v>
      </c>
      <c r="H324" s="141">
        <v>12.58</v>
      </c>
      <c r="I324" s="490">
        <v>12.55</v>
      </c>
      <c r="J324">
        <v>12.59</v>
      </c>
      <c r="K324" s="512">
        <v>12.72</v>
      </c>
      <c r="L324">
        <v>12.9</v>
      </c>
      <c r="M324" s="497">
        <v>13.1</v>
      </c>
      <c r="O324" s="96">
        <f t="shared" si="12"/>
        <v>12.24</v>
      </c>
      <c r="P324" s="141">
        <v>13.090135135135135</v>
      </c>
      <c r="Q324" s="496">
        <v>11.936513761467898</v>
      </c>
      <c r="R324" s="97">
        <v>11.773</v>
      </c>
      <c r="S324" s="97">
        <v>13.1475</v>
      </c>
      <c r="T324" s="490">
        <v>11.88</v>
      </c>
      <c r="U324" s="141">
        <v>15.8</v>
      </c>
      <c r="V324" s="490">
        <v>12.84</v>
      </c>
      <c r="W324">
        <v>12.9</v>
      </c>
      <c r="X324" s="511">
        <v>15.21</v>
      </c>
      <c r="Y324">
        <v>16.32</v>
      </c>
      <c r="Z324">
        <v>16.5</v>
      </c>
    </row>
    <row r="325" spans="1:26" ht="12.75">
      <c r="A325" s="2">
        <v>21</v>
      </c>
      <c r="B325" s="291">
        <v>12.13</v>
      </c>
      <c r="C325" s="141">
        <v>12.736129032258065</v>
      </c>
      <c r="D325" s="496">
        <v>12.947159763313612</v>
      </c>
      <c r="E325" s="141">
        <v>12.857673267326735</v>
      </c>
      <c r="F325" s="497">
        <v>12.903219696969698</v>
      </c>
      <c r="G325" s="490">
        <v>12.72</v>
      </c>
      <c r="H325" s="141">
        <v>12.79</v>
      </c>
      <c r="I325" s="490">
        <v>13.1</v>
      </c>
      <c r="J325">
        <v>13.4</v>
      </c>
      <c r="K325" s="512">
        <v>13.54</v>
      </c>
      <c r="L325">
        <v>13.49</v>
      </c>
      <c r="M325" s="497">
        <v>14.23</v>
      </c>
      <c r="O325" s="96">
        <f t="shared" si="12"/>
        <v>12.13</v>
      </c>
      <c r="P325" s="141">
        <v>13.804888888888886</v>
      </c>
      <c r="Q325" s="496">
        <v>13.484565217391303</v>
      </c>
      <c r="R325" s="97">
        <v>12.39939393939394</v>
      </c>
      <c r="S325" s="97">
        <v>13.051612903225802</v>
      </c>
      <c r="T325" s="490">
        <v>12.23</v>
      </c>
      <c r="U325" s="141">
        <v>13.27</v>
      </c>
      <c r="V325" s="490">
        <v>15.97</v>
      </c>
      <c r="W325">
        <v>17.49</v>
      </c>
      <c r="X325" s="511">
        <v>15.02</v>
      </c>
      <c r="Y325">
        <v>12.75</v>
      </c>
      <c r="Z325">
        <v>18.75</v>
      </c>
    </row>
    <row r="326" spans="1:26" ht="12.75">
      <c r="A326" s="2">
        <v>22</v>
      </c>
      <c r="B326" s="291">
        <v>13.46</v>
      </c>
      <c r="C326" s="141">
        <v>14.950178571428575</v>
      </c>
      <c r="D326" s="496">
        <v>13.879066666666658</v>
      </c>
      <c r="E326" s="141">
        <v>13.907325581395341</v>
      </c>
      <c r="F326" s="497">
        <v>14.039317406143347</v>
      </c>
      <c r="G326" s="490">
        <v>14.36</v>
      </c>
      <c r="H326" s="141">
        <v>14.52</v>
      </c>
      <c r="I326" s="490">
        <v>14.59</v>
      </c>
      <c r="J326">
        <v>14.56</v>
      </c>
      <c r="K326" s="512">
        <v>14.87</v>
      </c>
      <c r="L326">
        <v>14.93</v>
      </c>
      <c r="M326" s="497">
        <v>15.25</v>
      </c>
      <c r="O326" s="96">
        <f t="shared" si="12"/>
        <v>13.46</v>
      </c>
      <c r="P326" s="141">
        <v>16.241833333333336</v>
      </c>
      <c r="Q326" s="496">
        <v>12.817433628318586</v>
      </c>
      <c r="R326" s="97">
        <v>14.1</v>
      </c>
      <c r="S326" s="97">
        <v>14.789722222222224</v>
      </c>
      <c r="T326" s="490">
        <v>16.43</v>
      </c>
      <c r="U326" s="141">
        <v>16.63</v>
      </c>
      <c r="V326" s="490">
        <v>15.51</v>
      </c>
      <c r="W326">
        <v>14.17</v>
      </c>
      <c r="X326" s="511">
        <v>17.81</v>
      </c>
      <c r="Y326">
        <v>16.31</v>
      </c>
      <c r="Z326">
        <v>16.37</v>
      </c>
    </row>
    <row r="327" spans="1:26" ht="12.75">
      <c r="A327" s="2">
        <v>23</v>
      </c>
      <c r="B327" s="291">
        <v>13.77</v>
      </c>
      <c r="C327" s="141">
        <v>12.86096045197741</v>
      </c>
      <c r="D327" s="496">
        <v>12.693913793103443</v>
      </c>
      <c r="E327" s="141">
        <v>12.776666666666664</v>
      </c>
      <c r="F327" s="497">
        <v>12.541893004115218</v>
      </c>
      <c r="G327" s="490">
        <v>12.39</v>
      </c>
      <c r="H327" s="141">
        <v>12.37</v>
      </c>
      <c r="I327" s="490">
        <v>12.42</v>
      </c>
      <c r="J327">
        <v>12.33</v>
      </c>
      <c r="K327" s="512">
        <v>12.26</v>
      </c>
      <c r="L327">
        <v>12.23</v>
      </c>
      <c r="M327" s="497">
        <v>12.17</v>
      </c>
      <c r="O327" s="96">
        <f t="shared" si="12"/>
        <v>13.77</v>
      </c>
      <c r="P327" s="141">
        <v>12.257168949771692</v>
      </c>
      <c r="Q327" s="496">
        <v>12.457412280701757</v>
      </c>
      <c r="R327" s="97">
        <v>13.035263157894738</v>
      </c>
      <c r="S327" s="97">
        <v>11.748738738738743</v>
      </c>
      <c r="T327" s="490">
        <v>11.71</v>
      </c>
      <c r="U327" s="141">
        <v>12.21</v>
      </c>
      <c r="V327" s="490">
        <v>12.7</v>
      </c>
      <c r="W327">
        <v>11.77</v>
      </c>
      <c r="X327" s="511">
        <v>11.79</v>
      </c>
      <c r="Y327">
        <v>12.04</v>
      </c>
      <c r="Z327">
        <v>11.35</v>
      </c>
    </row>
    <row r="328" spans="1:26" ht="12.75">
      <c r="A328" s="3">
        <v>24</v>
      </c>
      <c r="B328" s="291">
        <v>14.27</v>
      </c>
      <c r="C328" s="141">
        <v>13.461176470588235</v>
      </c>
      <c r="D328" s="496">
        <v>13.355</v>
      </c>
      <c r="E328" s="141">
        <v>13.0215625</v>
      </c>
      <c r="F328" s="497">
        <v>12.912898550724638</v>
      </c>
      <c r="G328" s="490">
        <v>13</v>
      </c>
      <c r="H328" s="141">
        <v>12.63</v>
      </c>
      <c r="I328" s="490">
        <v>12.67</v>
      </c>
      <c r="J328">
        <v>12.57</v>
      </c>
      <c r="K328" s="512">
        <v>12.74</v>
      </c>
      <c r="L328">
        <v>13.3</v>
      </c>
      <c r="M328" s="497">
        <v>13.19</v>
      </c>
      <c r="O328" s="98">
        <f t="shared" si="12"/>
        <v>14.27</v>
      </c>
      <c r="P328" s="141">
        <v>13.383225806451614</v>
      </c>
      <c r="Q328" s="496">
        <v>13.1745</v>
      </c>
      <c r="R328" s="97">
        <v>11.221</v>
      </c>
      <c r="S328" s="97">
        <v>11.522</v>
      </c>
      <c r="T328" s="490">
        <v>13.35</v>
      </c>
      <c r="U328" s="141">
        <v>11.52</v>
      </c>
      <c r="V328" s="490">
        <v>12.86</v>
      </c>
      <c r="W328">
        <v>11.54</v>
      </c>
      <c r="X328" s="511">
        <v>13.46</v>
      </c>
      <c r="Y328">
        <v>15.29</v>
      </c>
      <c r="Z328">
        <v>12.86</v>
      </c>
    </row>
    <row r="329" spans="1:26" ht="12.75">
      <c r="A329" s="7" t="s">
        <v>0</v>
      </c>
      <c r="B329" s="31">
        <v>13.42</v>
      </c>
      <c r="C329" s="279">
        <v>13.895638214565379</v>
      </c>
      <c r="D329" s="494">
        <v>14.114643171806193</v>
      </c>
      <c r="E329" s="359">
        <v>14.326960028050516</v>
      </c>
      <c r="F329" s="359">
        <v>14.113744680851088</v>
      </c>
      <c r="G329" s="359">
        <v>13.95</v>
      </c>
      <c r="H329" s="359">
        <v>13.54</v>
      </c>
      <c r="I329" s="359">
        <v>13.496056619959965</v>
      </c>
      <c r="J329" s="501">
        <v>13.38</v>
      </c>
      <c r="K329" s="520">
        <v>13.26</v>
      </c>
      <c r="L329" s="520">
        <v>13.22</v>
      </c>
      <c r="M329" s="543">
        <v>13.531340261601864</v>
      </c>
      <c r="O329" s="31">
        <f>B329</f>
        <v>13.42</v>
      </c>
      <c r="P329" s="141">
        <v>14.19</v>
      </c>
      <c r="Q329" s="496">
        <v>14.387700803212821</v>
      </c>
      <c r="R329" s="95">
        <f>IF(AND(R$359&gt;0,R359&gt;0),(E329*E359-D329*D359)/R359,0)</f>
        <v>14.880546062012083</v>
      </c>
      <c r="S329" s="95">
        <v>13.200384615384612</v>
      </c>
      <c r="T329" s="95">
        <v>12.74</v>
      </c>
      <c r="U329" s="95">
        <v>13.39</v>
      </c>
      <c r="V329" s="502">
        <v>13.131852791878174</v>
      </c>
      <c r="W329" s="95">
        <v>12.53</v>
      </c>
      <c r="X329" s="95">
        <v>12.364212598425198</v>
      </c>
      <c r="Y329" s="31">
        <v>12.9</v>
      </c>
      <c r="Z329" s="95">
        <v>14.597769784172664</v>
      </c>
    </row>
    <row r="330" ht="12.75">
      <c r="A330" s="2"/>
    </row>
    <row r="331" spans="1:23" ht="12.75">
      <c r="A331" s="2"/>
      <c r="W331" t="s">
        <v>169</v>
      </c>
    </row>
    <row r="332" ht="12.75">
      <c r="A332" s="2"/>
    </row>
    <row r="333" ht="12.75">
      <c r="A333" s="2"/>
    </row>
    <row r="334" spans="1:26" ht="12.75">
      <c r="A334" s="100" t="s">
        <v>11</v>
      </c>
      <c r="B334" s="117" t="str">
        <f>TITLES!$B$10</f>
        <v>WIA ADULT ENTERED EMPLOYMENT WAGE RATE</v>
      </c>
      <c r="C334" s="118"/>
      <c r="D334" s="118"/>
      <c r="E334" s="118"/>
      <c r="F334" s="118"/>
      <c r="G334" s="118"/>
      <c r="H334" s="118"/>
      <c r="I334" s="118"/>
      <c r="J334" s="118"/>
      <c r="K334" s="118"/>
      <c r="L334" s="118"/>
      <c r="M334" s="119"/>
      <c r="O334" s="270" t="str">
        <f>B334</f>
        <v>WIA ADULT ENTERED EMPLOYMENT WAGE RATE</v>
      </c>
      <c r="P334" s="143"/>
      <c r="Q334" s="143"/>
      <c r="R334" s="143"/>
      <c r="S334" s="143"/>
      <c r="T334" s="143"/>
      <c r="U334" s="143"/>
      <c r="V334" s="143"/>
      <c r="W334" s="143"/>
      <c r="X334" s="143"/>
      <c r="Y334" s="143"/>
      <c r="Z334" s="205"/>
    </row>
    <row r="335" spans="1:26" ht="12.75">
      <c r="A335" s="2">
        <v>1</v>
      </c>
      <c r="B335" s="156">
        <v>7</v>
      </c>
      <c r="C335">
        <v>11</v>
      </c>
      <c r="D335">
        <v>20</v>
      </c>
      <c r="E335" s="277">
        <v>25</v>
      </c>
      <c r="F335" s="277">
        <v>27</v>
      </c>
      <c r="G335" s="427">
        <v>29</v>
      </c>
      <c r="H335">
        <v>33</v>
      </c>
      <c r="I335" s="483">
        <v>33</v>
      </c>
      <c r="J335">
        <v>10.69</v>
      </c>
      <c r="K335" s="512">
        <v>10.69</v>
      </c>
      <c r="L335">
        <v>10.69</v>
      </c>
      <c r="M335" s="158">
        <v>10.69</v>
      </c>
      <c r="O335" s="374">
        <f>B335</f>
        <v>7</v>
      </c>
      <c r="P335" s="213">
        <v>4</v>
      </c>
      <c r="Q335" s="213">
        <v>9</v>
      </c>
      <c r="R335" s="309">
        <v>5</v>
      </c>
      <c r="S335" s="213">
        <v>2</v>
      </c>
      <c r="T335" s="370">
        <v>2</v>
      </c>
      <c r="U335">
        <v>4</v>
      </c>
      <c r="V335" s="483">
        <v>0</v>
      </c>
      <c r="W335" s="310">
        <v>10.69</v>
      </c>
      <c r="X335" s="511">
        <v>10.69</v>
      </c>
      <c r="Y335">
        <v>10.69</v>
      </c>
      <c r="Z335" s="311">
        <v>10.69</v>
      </c>
    </row>
    <row r="336" spans="1:26" ht="12.75">
      <c r="A336" s="2">
        <v>2</v>
      </c>
      <c r="B336" s="156">
        <v>7</v>
      </c>
      <c r="C336">
        <v>14</v>
      </c>
      <c r="D336">
        <v>14</v>
      </c>
      <c r="E336" s="277">
        <v>15</v>
      </c>
      <c r="F336" s="277">
        <v>19</v>
      </c>
      <c r="G336" s="427">
        <v>27</v>
      </c>
      <c r="H336">
        <v>27</v>
      </c>
      <c r="I336" s="483">
        <v>42</v>
      </c>
      <c r="J336">
        <v>10.72</v>
      </c>
      <c r="K336" s="512">
        <v>10.72</v>
      </c>
      <c r="L336">
        <v>10.72</v>
      </c>
      <c r="M336" s="158">
        <v>10.72</v>
      </c>
      <c r="O336" s="375">
        <f aca="true" t="shared" si="13" ref="O336:O358">B336</f>
        <v>7</v>
      </c>
      <c r="P336" s="213">
        <v>7</v>
      </c>
      <c r="Q336" s="213"/>
      <c r="R336" s="309">
        <v>1</v>
      </c>
      <c r="S336" s="213">
        <v>4</v>
      </c>
      <c r="T336" s="370">
        <v>8</v>
      </c>
      <c r="U336">
        <v>0</v>
      </c>
      <c r="V336" s="483">
        <v>15</v>
      </c>
      <c r="W336" s="309">
        <v>10.72</v>
      </c>
      <c r="X336" s="511">
        <v>10.72</v>
      </c>
      <c r="Y336">
        <v>10.72</v>
      </c>
      <c r="Z336" s="312">
        <v>10.72</v>
      </c>
    </row>
    <row r="337" spans="1:26" ht="12.75">
      <c r="A337" s="2">
        <v>3</v>
      </c>
      <c r="B337" s="156">
        <v>6</v>
      </c>
      <c r="C337">
        <v>15</v>
      </c>
      <c r="D337">
        <v>24</v>
      </c>
      <c r="E337" s="277">
        <v>28</v>
      </c>
      <c r="F337" s="277">
        <v>30</v>
      </c>
      <c r="G337" s="427">
        <v>36</v>
      </c>
      <c r="H337">
        <v>37</v>
      </c>
      <c r="I337" s="483">
        <v>37</v>
      </c>
      <c r="J337">
        <v>10.35</v>
      </c>
      <c r="K337" s="512">
        <v>10.35</v>
      </c>
      <c r="L337">
        <v>10.35</v>
      </c>
      <c r="M337" s="158">
        <v>10.35</v>
      </c>
      <c r="O337" s="375">
        <f t="shared" si="13"/>
        <v>6</v>
      </c>
      <c r="P337" s="213">
        <v>9</v>
      </c>
      <c r="Q337" s="213">
        <v>9</v>
      </c>
      <c r="R337" s="309">
        <v>4</v>
      </c>
      <c r="S337" s="213">
        <v>2</v>
      </c>
      <c r="T337" s="370">
        <v>7</v>
      </c>
      <c r="U337">
        <v>1</v>
      </c>
      <c r="V337" s="483">
        <v>0</v>
      </c>
      <c r="W337" s="309">
        <v>10.35</v>
      </c>
      <c r="X337" s="511">
        <v>10.35</v>
      </c>
      <c r="Y337">
        <v>10.35</v>
      </c>
      <c r="Z337" s="312">
        <v>10.35</v>
      </c>
    </row>
    <row r="338" spans="1:26" ht="12.75">
      <c r="A338" s="2">
        <v>4</v>
      </c>
      <c r="B338" s="156">
        <v>9</v>
      </c>
      <c r="C338">
        <v>43</v>
      </c>
      <c r="D338">
        <v>48</v>
      </c>
      <c r="E338" s="277">
        <v>67</v>
      </c>
      <c r="F338" s="277">
        <v>94</v>
      </c>
      <c r="G338" s="427">
        <v>106</v>
      </c>
      <c r="H338">
        <v>126</v>
      </c>
      <c r="I338" s="483">
        <v>139</v>
      </c>
      <c r="J338">
        <v>10.62</v>
      </c>
      <c r="K338" s="512">
        <v>10.62</v>
      </c>
      <c r="L338">
        <v>10.62</v>
      </c>
      <c r="M338" s="158">
        <v>10.62</v>
      </c>
      <c r="O338" s="375">
        <f t="shared" si="13"/>
        <v>9</v>
      </c>
      <c r="P338" s="213">
        <v>34</v>
      </c>
      <c r="Q338" s="213">
        <v>5</v>
      </c>
      <c r="R338" s="309">
        <v>19</v>
      </c>
      <c r="S338" s="213">
        <v>27</v>
      </c>
      <c r="T338" s="370">
        <v>12</v>
      </c>
      <c r="U338">
        <v>20</v>
      </c>
      <c r="V338" s="483">
        <v>13</v>
      </c>
      <c r="W338" s="309">
        <v>10.62</v>
      </c>
      <c r="X338" s="511">
        <v>10.62</v>
      </c>
      <c r="Y338">
        <v>10.62</v>
      </c>
      <c r="Z338" s="312">
        <v>10.62</v>
      </c>
    </row>
    <row r="339" spans="1:26" ht="12.75">
      <c r="A339" s="2">
        <v>5</v>
      </c>
      <c r="B339" s="156">
        <v>1</v>
      </c>
      <c r="C339">
        <v>4</v>
      </c>
      <c r="D339">
        <v>5</v>
      </c>
      <c r="E339" s="277">
        <v>6</v>
      </c>
      <c r="F339" s="277">
        <v>7</v>
      </c>
      <c r="G339" s="427">
        <v>8</v>
      </c>
      <c r="H339">
        <v>9</v>
      </c>
      <c r="I339" s="483">
        <v>12</v>
      </c>
      <c r="J339">
        <v>11.19</v>
      </c>
      <c r="K339" s="512">
        <v>11.19</v>
      </c>
      <c r="L339">
        <v>11.19</v>
      </c>
      <c r="M339" s="158">
        <v>11.19</v>
      </c>
      <c r="O339" s="375">
        <f t="shared" si="13"/>
        <v>1</v>
      </c>
      <c r="P339" s="213">
        <v>3</v>
      </c>
      <c r="Q339" s="213">
        <v>1</v>
      </c>
      <c r="R339" s="309">
        <v>1</v>
      </c>
      <c r="S339" s="213">
        <v>1</v>
      </c>
      <c r="T339" s="370">
        <v>1</v>
      </c>
      <c r="U339">
        <v>1</v>
      </c>
      <c r="V339" s="483">
        <v>3</v>
      </c>
      <c r="W339" s="309">
        <v>11.19</v>
      </c>
      <c r="X339" s="511">
        <v>11.19</v>
      </c>
      <c r="Y339">
        <v>11.19</v>
      </c>
      <c r="Z339" s="312">
        <v>11.19</v>
      </c>
    </row>
    <row r="340" spans="1:26" ht="12.75">
      <c r="A340" s="2">
        <v>6</v>
      </c>
      <c r="B340" s="156">
        <v>1</v>
      </c>
      <c r="C340">
        <v>5</v>
      </c>
      <c r="D340">
        <v>8</v>
      </c>
      <c r="E340" s="277">
        <v>8</v>
      </c>
      <c r="F340" s="277">
        <v>9</v>
      </c>
      <c r="G340" s="427">
        <v>11</v>
      </c>
      <c r="H340">
        <v>15</v>
      </c>
      <c r="I340" s="483">
        <v>17</v>
      </c>
      <c r="J340">
        <v>10.49</v>
      </c>
      <c r="K340" s="512">
        <v>10.49</v>
      </c>
      <c r="L340">
        <v>10.49</v>
      </c>
      <c r="M340" s="158">
        <v>10.49</v>
      </c>
      <c r="O340" s="375">
        <f t="shared" si="13"/>
        <v>1</v>
      </c>
      <c r="P340" s="213">
        <v>4</v>
      </c>
      <c r="Q340" s="213">
        <v>3</v>
      </c>
      <c r="R340" s="309">
        <v>0</v>
      </c>
      <c r="S340" s="213">
        <v>1</v>
      </c>
      <c r="T340" s="370">
        <v>2</v>
      </c>
      <c r="U340">
        <v>4</v>
      </c>
      <c r="V340" s="483">
        <v>2</v>
      </c>
      <c r="W340" s="309">
        <v>10.49</v>
      </c>
      <c r="X340" s="511">
        <v>10.49</v>
      </c>
      <c r="Y340">
        <v>10.49</v>
      </c>
      <c r="Z340" s="312">
        <v>10.49</v>
      </c>
    </row>
    <row r="341" spans="1:26" ht="12.75">
      <c r="A341" s="2">
        <v>7</v>
      </c>
      <c r="B341" s="156">
        <v>4</v>
      </c>
      <c r="C341">
        <v>5</v>
      </c>
      <c r="D341">
        <v>6</v>
      </c>
      <c r="E341" s="277">
        <v>6</v>
      </c>
      <c r="F341" s="277">
        <v>7</v>
      </c>
      <c r="G341" s="427">
        <v>9</v>
      </c>
      <c r="H341">
        <v>11</v>
      </c>
      <c r="I341" s="483">
        <v>12</v>
      </c>
      <c r="J341">
        <v>10.66</v>
      </c>
      <c r="K341" s="512">
        <v>10.66</v>
      </c>
      <c r="L341">
        <v>10.66</v>
      </c>
      <c r="M341" s="158">
        <v>10.66</v>
      </c>
      <c r="O341" s="375">
        <f t="shared" si="13"/>
        <v>4</v>
      </c>
      <c r="P341" s="213">
        <v>1</v>
      </c>
      <c r="Q341" s="213">
        <v>1</v>
      </c>
      <c r="R341" s="309">
        <v>0</v>
      </c>
      <c r="S341" s="213">
        <v>1</v>
      </c>
      <c r="T341" s="370">
        <v>2</v>
      </c>
      <c r="U341">
        <v>2</v>
      </c>
      <c r="V341" s="483">
        <v>1</v>
      </c>
      <c r="W341" s="309">
        <v>10.66</v>
      </c>
      <c r="X341" s="511">
        <v>10.66</v>
      </c>
      <c r="Y341">
        <v>10.66</v>
      </c>
      <c r="Z341" s="312">
        <v>10.66</v>
      </c>
    </row>
    <row r="342" spans="1:26" ht="12.75">
      <c r="A342" s="2">
        <v>8</v>
      </c>
      <c r="B342" s="156">
        <v>18</v>
      </c>
      <c r="C342">
        <v>33</v>
      </c>
      <c r="D342">
        <v>62</v>
      </c>
      <c r="E342" s="277">
        <v>82</v>
      </c>
      <c r="F342" s="277">
        <v>99</v>
      </c>
      <c r="G342" s="427">
        <v>110</v>
      </c>
      <c r="H342">
        <v>118</v>
      </c>
      <c r="I342" s="483">
        <v>130</v>
      </c>
      <c r="J342">
        <v>11.46</v>
      </c>
      <c r="K342" s="512">
        <v>11.46</v>
      </c>
      <c r="L342">
        <v>11.46</v>
      </c>
      <c r="M342" s="158">
        <v>11.46</v>
      </c>
      <c r="O342" s="375">
        <f t="shared" si="13"/>
        <v>18</v>
      </c>
      <c r="P342" s="213">
        <v>15</v>
      </c>
      <c r="Q342" s="213">
        <v>28</v>
      </c>
      <c r="R342" s="309">
        <v>20</v>
      </c>
      <c r="S342" s="213">
        <v>17</v>
      </c>
      <c r="T342" s="370">
        <v>13</v>
      </c>
      <c r="U342">
        <v>8</v>
      </c>
      <c r="V342" s="483">
        <v>12</v>
      </c>
      <c r="W342" s="309">
        <v>11.46</v>
      </c>
      <c r="X342" s="511">
        <v>11.46</v>
      </c>
      <c r="Y342">
        <v>11.46</v>
      </c>
      <c r="Z342" s="312">
        <v>11.46</v>
      </c>
    </row>
    <row r="343" spans="1:26" ht="12.75">
      <c r="A343" s="2">
        <v>9</v>
      </c>
      <c r="B343" s="156">
        <v>1</v>
      </c>
      <c r="C343">
        <v>11</v>
      </c>
      <c r="D343">
        <v>17</v>
      </c>
      <c r="E343" s="277">
        <v>21</v>
      </c>
      <c r="F343" s="277">
        <v>45</v>
      </c>
      <c r="G343" s="427">
        <v>65</v>
      </c>
      <c r="H343">
        <v>66</v>
      </c>
      <c r="I343" s="483">
        <v>66</v>
      </c>
      <c r="J343">
        <v>11.07</v>
      </c>
      <c r="K343" s="512">
        <v>11.07</v>
      </c>
      <c r="L343">
        <v>11.07</v>
      </c>
      <c r="M343" s="158">
        <v>11.07</v>
      </c>
      <c r="O343" s="375">
        <f t="shared" si="13"/>
        <v>1</v>
      </c>
      <c r="P343" s="213">
        <v>10</v>
      </c>
      <c r="Q343" s="213">
        <v>6</v>
      </c>
      <c r="R343" s="309">
        <v>4</v>
      </c>
      <c r="S343" s="213">
        <v>24</v>
      </c>
      <c r="T343" s="370">
        <v>20</v>
      </c>
      <c r="U343">
        <v>1</v>
      </c>
      <c r="V343" s="483">
        <v>0</v>
      </c>
      <c r="W343" s="309">
        <v>11.07</v>
      </c>
      <c r="X343" s="511">
        <v>11.07</v>
      </c>
      <c r="Y343">
        <v>11.07</v>
      </c>
      <c r="Z343" s="312">
        <v>11.07</v>
      </c>
    </row>
    <row r="344" spans="1:26" ht="12.75">
      <c r="A344" s="2">
        <v>10</v>
      </c>
      <c r="B344" s="156">
        <v>0</v>
      </c>
      <c r="C344">
        <v>10</v>
      </c>
      <c r="D344">
        <v>103</v>
      </c>
      <c r="E344" s="277">
        <v>238</v>
      </c>
      <c r="F344" s="277">
        <v>249</v>
      </c>
      <c r="G344" s="427">
        <v>252</v>
      </c>
      <c r="H344">
        <v>255</v>
      </c>
      <c r="I344" s="483">
        <v>260</v>
      </c>
      <c r="J344">
        <v>10.76</v>
      </c>
      <c r="K344" s="512">
        <v>10.76</v>
      </c>
      <c r="L344">
        <v>10.76</v>
      </c>
      <c r="M344" s="158">
        <v>10.76</v>
      </c>
      <c r="O344" s="375">
        <f t="shared" si="13"/>
        <v>0</v>
      </c>
      <c r="P344" s="213">
        <v>10</v>
      </c>
      <c r="Q344" s="213">
        <v>93</v>
      </c>
      <c r="R344" s="309">
        <v>135</v>
      </c>
      <c r="S344" s="213">
        <v>11</v>
      </c>
      <c r="T344" s="370">
        <v>3</v>
      </c>
      <c r="U344">
        <v>3</v>
      </c>
      <c r="V344" s="483">
        <v>5</v>
      </c>
      <c r="W344" s="309">
        <v>10.76</v>
      </c>
      <c r="X344" s="511">
        <v>10.76</v>
      </c>
      <c r="Y344">
        <v>10.76</v>
      </c>
      <c r="Z344" s="312">
        <v>10.76</v>
      </c>
    </row>
    <row r="345" spans="1:26" ht="12.75">
      <c r="A345" s="2">
        <v>11</v>
      </c>
      <c r="B345" s="156">
        <v>7</v>
      </c>
      <c r="C345">
        <v>21</v>
      </c>
      <c r="D345">
        <v>31</v>
      </c>
      <c r="E345" s="277">
        <v>44</v>
      </c>
      <c r="F345" s="277">
        <v>48</v>
      </c>
      <c r="G345" s="427">
        <v>58</v>
      </c>
      <c r="H345">
        <v>73</v>
      </c>
      <c r="I345" s="483">
        <v>104</v>
      </c>
      <c r="J345">
        <v>10.78</v>
      </c>
      <c r="K345" s="512">
        <v>10.78</v>
      </c>
      <c r="L345">
        <v>10.78</v>
      </c>
      <c r="M345" s="158">
        <v>10.78</v>
      </c>
      <c r="O345" s="375">
        <f t="shared" si="13"/>
        <v>7</v>
      </c>
      <c r="P345" s="213">
        <v>14</v>
      </c>
      <c r="Q345" s="213">
        <v>10</v>
      </c>
      <c r="R345" s="309">
        <v>13</v>
      </c>
      <c r="S345" s="213">
        <v>4</v>
      </c>
      <c r="T345" s="370">
        <v>10</v>
      </c>
      <c r="U345">
        <v>16</v>
      </c>
      <c r="V345" s="483">
        <v>31</v>
      </c>
      <c r="W345" s="309">
        <v>10.78</v>
      </c>
      <c r="X345" s="511">
        <v>10.78</v>
      </c>
      <c r="Y345">
        <v>10.78</v>
      </c>
      <c r="Z345" s="312">
        <v>10.78</v>
      </c>
    </row>
    <row r="346" spans="1:26" ht="12.75">
      <c r="A346" s="2">
        <v>12</v>
      </c>
      <c r="B346" s="156">
        <v>12</v>
      </c>
      <c r="C346">
        <v>22</v>
      </c>
      <c r="D346">
        <v>30</v>
      </c>
      <c r="E346" s="277">
        <v>43</v>
      </c>
      <c r="F346" s="277">
        <v>49</v>
      </c>
      <c r="G346" s="427">
        <v>78</v>
      </c>
      <c r="H346">
        <v>99</v>
      </c>
      <c r="I346" s="483">
        <v>121</v>
      </c>
      <c r="J346">
        <v>11.35</v>
      </c>
      <c r="K346" s="512">
        <v>11.35</v>
      </c>
      <c r="L346">
        <v>11.35</v>
      </c>
      <c r="M346" s="158">
        <v>11.35</v>
      </c>
      <c r="O346" s="375">
        <f t="shared" si="13"/>
        <v>12</v>
      </c>
      <c r="P346" s="213">
        <v>10</v>
      </c>
      <c r="Q346" s="213">
        <v>8</v>
      </c>
      <c r="R346" s="309">
        <v>13</v>
      </c>
      <c r="S346" s="213">
        <v>6</v>
      </c>
      <c r="T346" s="370">
        <v>29</v>
      </c>
      <c r="U346">
        <v>21</v>
      </c>
      <c r="V346" s="483">
        <v>22</v>
      </c>
      <c r="W346" s="309">
        <v>11.35</v>
      </c>
      <c r="X346" s="511">
        <v>11.35</v>
      </c>
      <c r="Y346">
        <v>11.35</v>
      </c>
      <c r="Z346" s="312">
        <v>11.35</v>
      </c>
    </row>
    <row r="347" spans="1:26" ht="12.75">
      <c r="A347" s="2">
        <v>13</v>
      </c>
      <c r="B347" s="156">
        <v>2</v>
      </c>
      <c r="C347">
        <v>6</v>
      </c>
      <c r="D347">
        <v>12</v>
      </c>
      <c r="E347" s="277">
        <v>17</v>
      </c>
      <c r="F347" s="277">
        <v>18</v>
      </c>
      <c r="G347" s="427">
        <v>21</v>
      </c>
      <c r="H347">
        <v>25</v>
      </c>
      <c r="I347" s="483">
        <v>27</v>
      </c>
      <c r="J347">
        <v>11.09</v>
      </c>
      <c r="K347" s="512">
        <v>11.09</v>
      </c>
      <c r="L347">
        <v>11.09</v>
      </c>
      <c r="M347" s="158">
        <v>11.09</v>
      </c>
      <c r="O347" s="375">
        <f t="shared" si="13"/>
        <v>2</v>
      </c>
      <c r="P347" s="213">
        <v>4</v>
      </c>
      <c r="Q347" s="213">
        <v>6</v>
      </c>
      <c r="R347" s="309">
        <v>5</v>
      </c>
      <c r="S347" s="213">
        <v>1</v>
      </c>
      <c r="T347" s="370">
        <v>3</v>
      </c>
      <c r="U347">
        <v>4</v>
      </c>
      <c r="V347" s="483">
        <v>2</v>
      </c>
      <c r="W347" s="309">
        <v>11.09</v>
      </c>
      <c r="X347" s="511">
        <v>11.09</v>
      </c>
      <c r="Y347">
        <v>11.09</v>
      </c>
      <c r="Z347" s="312">
        <v>11.09</v>
      </c>
    </row>
    <row r="348" spans="1:26" ht="12.75">
      <c r="A348" s="2">
        <v>14</v>
      </c>
      <c r="B348" s="156">
        <v>1</v>
      </c>
      <c r="C348">
        <v>16</v>
      </c>
      <c r="D348">
        <v>33</v>
      </c>
      <c r="E348" s="277">
        <v>35</v>
      </c>
      <c r="F348" s="277">
        <v>36</v>
      </c>
      <c r="G348" s="427">
        <v>40</v>
      </c>
      <c r="H348">
        <v>46</v>
      </c>
      <c r="I348" s="483">
        <v>55</v>
      </c>
      <c r="J348">
        <v>11.33</v>
      </c>
      <c r="K348" s="512">
        <v>11.33</v>
      </c>
      <c r="L348">
        <v>11.33</v>
      </c>
      <c r="M348" s="158">
        <v>11.33</v>
      </c>
      <c r="O348" s="375">
        <f t="shared" si="13"/>
        <v>1</v>
      </c>
      <c r="P348" s="213">
        <v>15</v>
      </c>
      <c r="Q348" s="213">
        <v>17</v>
      </c>
      <c r="R348" s="309">
        <v>2</v>
      </c>
      <c r="S348" s="213">
        <v>1</v>
      </c>
      <c r="T348" s="370">
        <v>4</v>
      </c>
      <c r="U348">
        <v>6</v>
      </c>
      <c r="V348" s="483">
        <v>9</v>
      </c>
      <c r="W348" s="309">
        <v>11.33</v>
      </c>
      <c r="X348" s="511">
        <v>11.33</v>
      </c>
      <c r="Y348">
        <v>11.33</v>
      </c>
      <c r="Z348" s="312">
        <v>11.33</v>
      </c>
    </row>
    <row r="349" spans="1:26" ht="12.75">
      <c r="A349" s="2">
        <v>15</v>
      </c>
      <c r="B349" s="156">
        <v>3</v>
      </c>
      <c r="C349">
        <v>8</v>
      </c>
      <c r="D349">
        <v>14</v>
      </c>
      <c r="E349" s="277">
        <v>23</v>
      </c>
      <c r="F349" s="277">
        <v>32</v>
      </c>
      <c r="G349" s="427">
        <v>43</v>
      </c>
      <c r="H349">
        <v>47</v>
      </c>
      <c r="I349" s="483">
        <v>49</v>
      </c>
      <c r="J349">
        <v>11.41</v>
      </c>
      <c r="K349" s="512">
        <v>11.41</v>
      </c>
      <c r="L349">
        <v>11.41</v>
      </c>
      <c r="M349" s="158">
        <v>11.41</v>
      </c>
      <c r="O349" s="375">
        <f t="shared" si="13"/>
        <v>3</v>
      </c>
      <c r="P349" s="213">
        <v>5</v>
      </c>
      <c r="Q349" s="213">
        <v>6</v>
      </c>
      <c r="R349" s="309">
        <v>9</v>
      </c>
      <c r="S349" s="213">
        <v>9</v>
      </c>
      <c r="T349" s="370">
        <v>11</v>
      </c>
      <c r="U349">
        <v>4</v>
      </c>
      <c r="V349" s="483">
        <v>2</v>
      </c>
      <c r="W349" s="309">
        <v>11.41</v>
      </c>
      <c r="X349" s="511">
        <v>11.41</v>
      </c>
      <c r="Y349">
        <v>11.41</v>
      </c>
      <c r="Z349" s="312">
        <v>11.41</v>
      </c>
    </row>
    <row r="350" spans="1:26" ht="12.75">
      <c r="A350" s="2">
        <v>16</v>
      </c>
      <c r="B350" s="156">
        <v>4</v>
      </c>
      <c r="C350">
        <v>13</v>
      </c>
      <c r="D350">
        <v>16</v>
      </c>
      <c r="E350" s="277">
        <v>25</v>
      </c>
      <c r="F350" s="277">
        <v>33</v>
      </c>
      <c r="G350" s="427">
        <v>36</v>
      </c>
      <c r="H350">
        <v>41</v>
      </c>
      <c r="I350" s="483">
        <v>47</v>
      </c>
      <c r="J350">
        <v>11.04</v>
      </c>
      <c r="K350" s="512">
        <v>11.04</v>
      </c>
      <c r="L350">
        <v>11.04</v>
      </c>
      <c r="M350" s="158">
        <v>11.04</v>
      </c>
      <c r="O350" s="375">
        <f t="shared" si="13"/>
        <v>4</v>
      </c>
      <c r="P350" s="213">
        <v>9</v>
      </c>
      <c r="Q350" s="213">
        <v>3</v>
      </c>
      <c r="R350" s="309">
        <v>9</v>
      </c>
      <c r="S350" s="213">
        <v>9</v>
      </c>
      <c r="T350" s="370">
        <v>2</v>
      </c>
      <c r="U350">
        <v>5</v>
      </c>
      <c r="V350" s="483">
        <v>6</v>
      </c>
      <c r="W350" s="309">
        <v>11.04</v>
      </c>
      <c r="X350" s="511">
        <v>11.04</v>
      </c>
      <c r="Y350">
        <v>11.04</v>
      </c>
      <c r="Z350" s="312">
        <v>11.04</v>
      </c>
    </row>
    <row r="351" spans="1:26" ht="12.75">
      <c r="A351" s="2">
        <v>17</v>
      </c>
      <c r="B351" s="156">
        <v>2</v>
      </c>
      <c r="C351">
        <v>7</v>
      </c>
      <c r="D351">
        <v>12</v>
      </c>
      <c r="E351" s="277">
        <v>13</v>
      </c>
      <c r="F351" s="277">
        <v>18</v>
      </c>
      <c r="G351" s="427">
        <v>18</v>
      </c>
      <c r="H351">
        <v>26</v>
      </c>
      <c r="I351" s="483">
        <v>34</v>
      </c>
      <c r="J351">
        <v>11.16</v>
      </c>
      <c r="K351" s="512">
        <v>11.16</v>
      </c>
      <c r="L351">
        <v>11.16</v>
      </c>
      <c r="M351" s="158">
        <v>11.16</v>
      </c>
      <c r="O351" s="375">
        <f t="shared" si="13"/>
        <v>2</v>
      </c>
      <c r="P351" s="213">
        <v>5</v>
      </c>
      <c r="Q351" s="213">
        <v>5</v>
      </c>
      <c r="R351" s="309">
        <v>1</v>
      </c>
      <c r="S351" s="213">
        <v>5</v>
      </c>
      <c r="T351" s="370">
        <v>0</v>
      </c>
      <c r="U351">
        <v>8</v>
      </c>
      <c r="V351" s="483">
        <v>8</v>
      </c>
      <c r="W351" s="309">
        <v>11.16</v>
      </c>
      <c r="X351" s="511">
        <v>11.16</v>
      </c>
      <c r="Y351">
        <v>11.16</v>
      </c>
      <c r="Z351" s="312">
        <v>11.16</v>
      </c>
    </row>
    <row r="352" spans="1:26" ht="12.75">
      <c r="A352" s="2">
        <v>18</v>
      </c>
      <c r="B352" s="156">
        <v>0</v>
      </c>
      <c r="C352">
        <v>1</v>
      </c>
      <c r="D352">
        <v>4</v>
      </c>
      <c r="E352" s="277">
        <v>6</v>
      </c>
      <c r="F352" s="277">
        <v>10</v>
      </c>
      <c r="G352" s="427">
        <v>13</v>
      </c>
      <c r="H352">
        <v>14</v>
      </c>
      <c r="I352" s="483">
        <v>17</v>
      </c>
      <c r="J352">
        <v>11.1</v>
      </c>
      <c r="K352" s="512">
        <v>11.1</v>
      </c>
      <c r="L352">
        <v>11.1</v>
      </c>
      <c r="M352" s="158">
        <v>11.1</v>
      </c>
      <c r="O352" s="375">
        <f t="shared" si="13"/>
        <v>0</v>
      </c>
      <c r="P352" s="213">
        <v>1</v>
      </c>
      <c r="Q352" s="213">
        <v>3</v>
      </c>
      <c r="R352" s="309">
        <v>2</v>
      </c>
      <c r="S352" s="213">
        <v>4</v>
      </c>
      <c r="T352" s="370">
        <v>3</v>
      </c>
      <c r="U352">
        <v>1</v>
      </c>
      <c r="V352" s="483">
        <v>3</v>
      </c>
      <c r="W352" s="309">
        <v>11.1</v>
      </c>
      <c r="X352" s="511">
        <v>11.1</v>
      </c>
      <c r="Y352">
        <v>11.1</v>
      </c>
      <c r="Z352" s="312">
        <v>11.1</v>
      </c>
    </row>
    <row r="353" spans="1:26" ht="12.75">
      <c r="A353" s="2">
        <v>19</v>
      </c>
      <c r="B353" s="156">
        <v>2</v>
      </c>
      <c r="C353">
        <v>6</v>
      </c>
      <c r="D353">
        <v>10</v>
      </c>
      <c r="E353" s="277">
        <v>14</v>
      </c>
      <c r="F353" s="277">
        <v>20</v>
      </c>
      <c r="G353" s="427">
        <v>27</v>
      </c>
      <c r="H353">
        <v>34</v>
      </c>
      <c r="I353" s="483">
        <v>39</v>
      </c>
      <c r="J353">
        <v>10.61</v>
      </c>
      <c r="K353" s="512">
        <v>10.61</v>
      </c>
      <c r="L353">
        <v>10.61</v>
      </c>
      <c r="M353" s="158">
        <v>10.61</v>
      </c>
      <c r="O353" s="375">
        <f t="shared" si="13"/>
        <v>2</v>
      </c>
      <c r="P353" s="213">
        <v>4</v>
      </c>
      <c r="Q353" s="213">
        <v>4</v>
      </c>
      <c r="R353" s="309">
        <v>4</v>
      </c>
      <c r="S353" s="213">
        <v>6</v>
      </c>
      <c r="T353" s="370">
        <v>7</v>
      </c>
      <c r="U353">
        <v>7</v>
      </c>
      <c r="V353" s="483">
        <v>5</v>
      </c>
      <c r="W353" s="309">
        <v>10.61</v>
      </c>
      <c r="X353" s="511">
        <v>10.61</v>
      </c>
      <c r="Y353">
        <v>10.61</v>
      </c>
      <c r="Z353" s="312">
        <v>10.61</v>
      </c>
    </row>
    <row r="354" spans="1:26" ht="12.75">
      <c r="A354" s="2">
        <v>20</v>
      </c>
      <c r="B354" s="156">
        <v>19</v>
      </c>
      <c r="C354">
        <v>63</v>
      </c>
      <c r="D354">
        <v>112</v>
      </c>
      <c r="E354" s="277">
        <v>117</v>
      </c>
      <c r="F354" s="277">
        <v>125</v>
      </c>
      <c r="G354" s="427">
        <v>137</v>
      </c>
      <c r="H354">
        <v>149</v>
      </c>
      <c r="I354" s="483">
        <v>155</v>
      </c>
      <c r="J354">
        <v>11.02</v>
      </c>
      <c r="K354" s="512">
        <v>11.02</v>
      </c>
      <c r="L354">
        <v>11.02</v>
      </c>
      <c r="M354" s="158">
        <v>11.02</v>
      </c>
      <c r="O354" s="375">
        <f t="shared" si="13"/>
        <v>19</v>
      </c>
      <c r="P354" s="213">
        <v>44</v>
      </c>
      <c r="Q354" s="213">
        <v>49</v>
      </c>
      <c r="R354" s="309">
        <v>5</v>
      </c>
      <c r="S354" s="213">
        <v>8</v>
      </c>
      <c r="T354" s="370">
        <v>12</v>
      </c>
      <c r="U354">
        <v>12</v>
      </c>
      <c r="V354" s="483">
        <v>6</v>
      </c>
      <c r="W354" s="309">
        <v>11.02</v>
      </c>
      <c r="X354" s="511">
        <v>11.02</v>
      </c>
      <c r="Y354">
        <v>11.02</v>
      </c>
      <c r="Z354" s="312">
        <v>11.02</v>
      </c>
    </row>
    <row r="355" spans="1:26" ht="12.75">
      <c r="A355" s="2">
        <v>21</v>
      </c>
      <c r="B355" s="156">
        <v>57</v>
      </c>
      <c r="C355">
        <v>92</v>
      </c>
      <c r="D355">
        <v>121</v>
      </c>
      <c r="E355" s="277">
        <v>141</v>
      </c>
      <c r="F355" s="277">
        <v>194</v>
      </c>
      <c r="G355" s="427">
        <v>248</v>
      </c>
      <c r="H355">
        <v>288</v>
      </c>
      <c r="I355" s="483">
        <v>316</v>
      </c>
      <c r="J355">
        <v>11.67</v>
      </c>
      <c r="K355" s="512">
        <v>11.67</v>
      </c>
      <c r="L355">
        <v>11.67</v>
      </c>
      <c r="M355" s="158">
        <v>11.67</v>
      </c>
      <c r="O355" s="375">
        <f t="shared" si="13"/>
        <v>57</v>
      </c>
      <c r="P355" s="213">
        <v>35</v>
      </c>
      <c r="Q355" s="213">
        <v>29</v>
      </c>
      <c r="R355" s="309">
        <v>20</v>
      </c>
      <c r="S355" s="213">
        <v>53</v>
      </c>
      <c r="T355" s="370">
        <v>55</v>
      </c>
      <c r="U355">
        <v>40</v>
      </c>
      <c r="V355" s="483">
        <v>28</v>
      </c>
      <c r="W355" s="309">
        <v>11.67</v>
      </c>
      <c r="X355" s="511">
        <v>11.67</v>
      </c>
      <c r="Y355">
        <v>11.67</v>
      </c>
      <c r="Z355" s="312">
        <v>11.67</v>
      </c>
    </row>
    <row r="356" spans="1:26" ht="12.75">
      <c r="A356" s="2">
        <v>22</v>
      </c>
      <c r="B356" s="156">
        <v>43</v>
      </c>
      <c r="C356">
        <v>97</v>
      </c>
      <c r="D356">
        <v>145</v>
      </c>
      <c r="E356" s="277">
        <v>155</v>
      </c>
      <c r="F356" s="277">
        <v>185</v>
      </c>
      <c r="G356" s="427">
        <v>223</v>
      </c>
      <c r="H356">
        <v>248</v>
      </c>
      <c r="I356" s="483">
        <v>269</v>
      </c>
      <c r="J356">
        <v>11.64</v>
      </c>
      <c r="K356" s="512">
        <v>11.64</v>
      </c>
      <c r="L356">
        <v>11.64</v>
      </c>
      <c r="M356" s="158">
        <v>11.64</v>
      </c>
      <c r="O356" s="375">
        <f t="shared" si="13"/>
        <v>43</v>
      </c>
      <c r="P356" s="213">
        <v>54</v>
      </c>
      <c r="Q356" s="213">
        <v>48</v>
      </c>
      <c r="R356" s="309">
        <v>10</v>
      </c>
      <c r="S356" s="213">
        <v>31</v>
      </c>
      <c r="T356" s="370">
        <v>38</v>
      </c>
      <c r="U356">
        <v>24</v>
      </c>
      <c r="V356" s="483">
        <v>21</v>
      </c>
      <c r="W356" s="309">
        <v>11.64</v>
      </c>
      <c r="X356" s="511">
        <v>11.64</v>
      </c>
      <c r="Y356">
        <v>11.64</v>
      </c>
      <c r="Z356" s="312">
        <v>11.64</v>
      </c>
    </row>
    <row r="357" spans="1:26" ht="12.75">
      <c r="A357" s="2">
        <v>23</v>
      </c>
      <c r="B357" s="156">
        <v>102</v>
      </c>
      <c r="C357">
        <v>304</v>
      </c>
      <c r="D357">
        <v>514</v>
      </c>
      <c r="E357" s="277">
        <v>677</v>
      </c>
      <c r="F357" s="277">
        <v>889</v>
      </c>
      <c r="G357" s="427">
        <v>1101</v>
      </c>
      <c r="H357">
        <v>1249</v>
      </c>
      <c r="I357" s="483">
        <v>1436</v>
      </c>
      <c r="J357">
        <v>11.52</v>
      </c>
      <c r="K357" s="512">
        <v>11.52</v>
      </c>
      <c r="L357">
        <v>11.52</v>
      </c>
      <c r="M357" s="158">
        <v>11.52</v>
      </c>
      <c r="O357" s="375">
        <f t="shared" si="13"/>
        <v>102</v>
      </c>
      <c r="P357" s="213">
        <v>204</v>
      </c>
      <c r="Q357" s="213">
        <v>210</v>
      </c>
      <c r="R357" s="309">
        <v>164</v>
      </c>
      <c r="S357" s="213">
        <v>212</v>
      </c>
      <c r="T357" s="370">
        <v>212</v>
      </c>
      <c r="U357">
        <v>148</v>
      </c>
      <c r="V357" s="483">
        <v>187</v>
      </c>
      <c r="W357" s="309">
        <v>11.52</v>
      </c>
      <c r="X357" s="511">
        <v>11.52</v>
      </c>
      <c r="Y357">
        <v>11.52</v>
      </c>
      <c r="Z357" s="312">
        <v>11.52</v>
      </c>
    </row>
    <row r="358" spans="1:26" ht="12.75">
      <c r="A358" s="2">
        <v>24</v>
      </c>
      <c r="B358" s="156">
        <v>2</v>
      </c>
      <c r="C358">
        <v>20</v>
      </c>
      <c r="D358">
        <v>33</v>
      </c>
      <c r="E358" s="277">
        <v>42</v>
      </c>
      <c r="F358" s="277">
        <v>47</v>
      </c>
      <c r="G358" s="427">
        <v>56</v>
      </c>
      <c r="H358">
        <v>67</v>
      </c>
      <c r="I358" s="483">
        <v>80</v>
      </c>
      <c r="J358">
        <v>11.24</v>
      </c>
      <c r="K358" s="512">
        <v>11.24</v>
      </c>
      <c r="L358">
        <v>11.24</v>
      </c>
      <c r="M358" s="158">
        <v>11.24</v>
      </c>
      <c r="O358" s="375">
        <f t="shared" si="13"/>
        <v>2</v>
      </c>
      <c r="P358" s="213">
        <v>18</v>
      </c>
      <c r="Q358" s="213">
        <v>13</v>
      </c>
      <c r="R358" s="309">
        <v>9</v>
      </c>
      <c r="S358" s="213">
        <v>5</v>
      </c>
      <c r="T358" s="370">
        <v>9</v>
      </c>
      <c r="U358">
        <v>11</v>
      </c>
      <c r="V358" s="483">
        <v>13</v>
      </c>
      <c r="W358" s="313">
        <v>11.24</v>
      </c>
      <c r="X358" s="511">
        <v>11.24</v>
      </c>
      <c r="Y358">
        <v>11.24</v>
      </c>
      <c r="Z358" s="314">
        <v>11.24</v>
      </c>
    </row>
    <row r="359" spans="1:26" ht="12.75">
      <c r="A359" s="7" t="s">
        <v>0</v>
      </c>
      <c r="B359" s="282">
        <f>SUM(B335:B358)</f>
        <v>310</v>
      </c>
      <c r="C359" s="155">
        <f aca="true" t="shared" si="14" ref="C359:I359">C269</f>
        <v>827</v>
      </c>
      <c r="D359" s="155">
        <f t="shared" si="14"/>
        <v>1394</v>
      </c>
      <c r="E359" s="155">
        <f t="shared" si="14"/>
        <v>1848</v>
      </c>
      <c r="F359" s="155">
        <f t="shared" si="14"/>
        <v>2290</v>
      </c>
      <c r="G359" s="155">
        <f t="shared" si="14"/>
        <v>2752</v>
      </c>
      <c r="H359" s="155">
        <f t="shared" si="14"/>
        <v>3103</v>
      </c>
      <c r="I359" s="155">
        <f t="shared" si="14"/>
        <v>3497</v>
      </c>
      <c r="J359" s="155">
        <f>J269</f>
        <v>4036</v>
      </c>
      <c r="K359" s="521">
        <v>4541</v>
      </c>
      <c r="L359" s="521">
        <v>5030</v>
      </c>
      <c r="M359" s="521">
        <v>5581</v>
      </c>
      <c r="O359" s="151">
        <f>SUM(O335:O358)</f>
        <v>310</v>
      </c>
      <c r="P359" s="333">
        <v>519</v>
      </c>
      <c r="Q359" s="333">
        <v>566</v>
      </c>
      <c r="R359" s="151">
        <v>457</v>
      </c>
      <c r="S359" s="151">
        <f>SUM(S335:S358)</f>
        <v>444</v>
      </c>
      <c r="T359" s="151">
        <f>SUM(T335:T358)</f>
        <v>465</v>
      </c>
      <c r="U359" s="333">
        <v>351</v>
      </c>
      <c r="V359" s="483">
        <v>394</v>
      </c>
      <c r="W359" s="151">
        <f>V269</f>
        <v>394</v>
      </c>
      <c r="X359" s="151"/>
      <c r="Y359" s="519"/>
      <c r="Z359" s="151"/>
    </row>
    <row r="364" spans="1:26" ht="12.75">
      <c r="A364" s="99" t="s">
        <v>12</v>
      </c>
      <c r="B364" s="117" t="str">
        <f>TITLES!$B$11</f>
        <v>WIA DISLOCATED WORKER ENTERED EMPLOYMENT RATE</v>
      </c>
      <c r="C364" s="118"/>
      <c r="D364" s="118"/>
      <c r="E364" s="118"/>
      <c r="F364" s="118"/>
      <c r="G364" s="118"/>
      <c r="H364" s="118"/>
      <c r="I364" s="118"/>
      <c r="J364" s="118"/>
      <c r="K364" s="118"/>
      <c r="L364" s="118"/>
      <c r="M364" s="119"/>
      <c r="O364" s="270" t="str">
        <f>B364</f>
        <v>WIA DISLOCATED WORKER ENTERED EMPLOYMENT RATE</v>
      </c>
      <c r="P364" s="143"/>
      <c r="Q364" s="143"/>
      <c r="R364" s="143"/>
      <c r="S364" s="143"/>
      <c r="T364" s="143"/>
      <c r="U364" s="143"/>
      <c r="V364" s="143"/>
      <c r="W364" s="143"/>
      <c r="X364" s="143"/>
      <c r="Y364" s="143"/>
      <c r="Z364" s="205"/>
    </row>
    <row r="365" spans="1:26" ht="12.75">
      <c r="A365" s="2">
        <v>1</v>
      </c>
      <c r="B365" s="277">
        <v>4</v>
      </c>
      <c r="C365">
        <v>8</v>
      </c>
      <c r="D365">
        <v>12</v>
      </c>
      <c r="E365" s="277">
        <v>14</v>
      </c>
      <c r="F365" s="277">
        <v>14</v>
      </c>
      <c r="G365" s="427">
        <v>15</v>
      </c>
      <c r="H365">
        <v>16</v>
      </c>
      <c r="I365" s="483">
        <v>16</v>
      </c>
      <c r="J365">
        <v>16</v>
      </c>
      <c r="K365">
        <v>17</v>
      </c>
      <c r="L365">
        <v>17</v>
      </c>
      <c r="M365">
        <v>19</v>
      </c>
      <c r="O365" s="374">
        <f>B365</f>
        <v>4</v>
      </c>
      <c r="P365" s="213">
        <v>4</v>
      </c>
      <c r="Q365" s="213">
        <v>4</v>
      </c>
      <c r="R365" s="309">
        <v>2</v>
      </c>
      <c r="S365" s="309">
        <v>0</v>
      </c>
      <c r="T365" s="370">
        <v>1</v>
      </c>
      <c r="U365">
        <v>1</v>
      </c>
      <c r="V365" s="483">
        <v>0</v>
      </c>
      <c r="W365" s="309">
        <v>0</v>
      </c>
      <c r="X365">
        <v>1</v>
      </c>
      <c r="Y365">
        <v>0</v>
      </c>
      <c r="Z365">
        <v>2</v>
      </c>
    </row>
    <row r="366" spans="1:26" ht="12.75">
      <c r="A366" s="2">
        <v>2</v>
      </c>
      <c r="B366" s="277">
        <v>6</v>
      </c>
      <c r="C366">
        <v>12</v>
      </c>
      <c r="D366">
        <v>13</v>
      </c>
      <c r="E366" s="277">
        <v>13</v>
      </c>
      <c r="F366" s="277">
        <v>15</v>
      </c>
      <c r="G366" s="427">
        <v>19</v>
      </c>
      <c r="H366">
        <v>19</v>
      </c>
      <c r="I366" s="483">
        <v>24</v>
      </c>
      <c r="J366">
        <v>26</v>
      </c>
      <c r="K366">
        <v>28</v>
      </c>
      <c r="L366">
        <v>29</v>
      </c>
      <c r="M366">
        <v>31</v>
      </c>
      <c r="O366" s="375">
        <f aca="true" t="shared" si="15" ref="O366:O388">B366</f>
        <v>6</v>
      </c>
      <c r="P366" s="213">
        <v>6</v>
      </c>
      <c r="Q366" s="213">
        <v>1</v>
      </c>
      <c r="R366" s="309">
        <v>0</v>
      </c>
      <c r="S366" s="309">
        <v>2</v>
      </c>
      <c r="T366" s="370">
        <v>4</v>
      </c>
      <c r="U366">
        <v>0</v>
      </c>
      <c r="V366" s="483">
        <v>5</v>
      </c>
      <c r="W366" s="309">
        <v>2</v>
      </c>
      <c r="X366">
        <v>2</v>
      </c>
      <c r="Y366">
        <v>1</v>
      </c>
      <c r="Z366">
        <v>2</v>
      </c>
    </row>
    <row r="367" spans="1:26" ht="12.75">
      <c r="A367" s="2">
        <v>3</v>
      </c>
      <c r="B367" s="277">
        <v>4</v>
      </c>
      <c r="C367">
        <v>4</v>
      </c>
      <c r="D367">
        <v>6</v>
      </c>
      <c r="E367" s="277">
        <v>9</v>
      </c>
      <c r="F367" s="277">
        <v>10</v>
      </c>
      <c r="G367" s="427">
        <v>11</v>
      </c>
      <c r="H367">
        <v>13</v>
      </c>
      <c r="I367" s="483">
        <v>13</v>
      </c>
      <c r="J367">
        <v>15</v>
      </c>
      <c r="K367">
        <v>16</v>
      </c>
      <c r="L367">
        <v>16</v>
      </c>
      <c r="M367">
        <v>20</v>
      </c>
      <c r="O367" s="375">
        <f t="shared" si="15"/>
        <v>4</v>
      </c>
      <c r="P367" s="213"/>
      <c r="Q367" s="213">
        <v>2</v>
      </c>
      <c r="R367" s="309">
        <v>3</v>
      </c>
      <c r="S367" s="309">
        <v>1</v>
      </c>
      <c r="T367" s="370">
        <v>1</v>
      </c>
      <c r="U367">
        <v>2</v>
      </c>
      <c r="V367" s="483">
        <v>0</v>
      </c>
      <c r="W367" s="309">
        <v>2</v>
      </c>
      <c r="X367">
        <v>1</v>
      </c>
      <c r="Y367">
        <v>0</v>
      </c>
      <c r="Z367">
        <v>4</v>
      </c>
    </row>
    <row r="368" spans="1:26" ht="12.75">
      <c r="A368" s="2">
        <v>4</v>
      </c>
      <c r="B368" s="277">
        <v>2</v>
      </c>
      <c r="C368">
        <v>3</v>
      </c>
      <c r="D368">
        <v>4</v>
      </c>
      <c r="E368" s="277">
        <v>7</v>
      </c>
      <c r="F368" s="277">
        <v>7</v>
      </c>
      <c r="G368" s="427">
        <v>9</v>
      </c>
      <c r="H368">
        <v>19</v>
      </c>
      <c r="I368" s="483">
        <v>21</v>
      </c>
      <c r="J368">
        <v>26</v>
      </c>
      <c r="K368">
        <v>33</v>
      </c>
      <c r="L368">
        <v>34</v>
      </c>
      <c r="M368">
        <v>37</v>
      </c>
      <c r="O368" s="375">
        <f t="shared" si="15"/>
        <v>2</v>
      </c>
      <c r="P368" s="213">
        <v>1</v>
      </c>
      <c r="Q368" s="213">
        <v>1</v>
      </c>
      <c r="R368" s="309">
        <v>3</v>
      </c>
      <c r="S368" s="309">
        <v>0</v>
      </c>
      <c r="T368" s="370">
        <v>2</v>
      </c>
      <c r="U368">
        <v>10</v>
      </c>
      <c r="V368" s="483">
        <v>2</v>
      </c>
      <c r="W368" s="309">
        <v>5</v>
      </c>
      <c r="X368">
        <v>7</v>
      </c>
      <c r="Y368">
        <v>1</v>
      </c>
      <c r="Z368">
        <v>3</v>
      </c>
    </row>
    <row r="369" spans="1:26" ht="12.75">
      <c r="A369" s="2">
        <v>5</v>
      </c>
      <c r="B369" s="277">
        <v>1</v>
      </c>
      <c r="C369">
        <v>2</v>
      </c>
      <c r="D369">
        <v>4</v>
      </c>
      <c r="E369" s="277">
        <v>5</v>
      </c>
      <c r="F369" s="277">
        <v>10</v>
      </c>
      <c r="G369" s="427">
        <v>13</v>
      </c>
      <c r="H369">
        <v>18</v>
      </c>
      <c r="I369" s="483">
        <v>20</v>
      </c>
      <c r="J369">
        <v>22</v>
      </c>
      <c r="K369">
        <v>24</v>
      </c>
      <c r="L369">
        <v>28</v>
      </c>
      <c r="M369">
        <v>31</v>
      </c>
      <c r="O369" s="375">
        <f t="shared" si="15"/>
        <v>1</v>
      </c>
      <c r="P369" s="213">
        <v>1</v>
      </c>
      <c r="Q369" s="213">
        <v>2</v>
      </c>
      <c r="R369" s="309">
        <v>1</v>
      </c>
      <c r="S369" s="309">
        <v>5</v>
      </c>
      <c r="T369" s="370">
        <v>3</v>
      </c>
      <c r="U369">
        <v>5</v>
      </c>
      <c r="V369" s="483">
        <v>2</v>
      </c>
      <c r="W369" s="309">
        <v>2</v>
      </c>
      <c r="X369">
        <v>2</v>
      </c>
      <c r="Y369">
        <v>4</v>
      </c>
      <c r="Z369">
        <v>3</v>
      </c>
    </row>
    <row r="370" spans="1:26" ht="12.75">
      <c r="A370" s="2">
        <v>6</v>
      </c>
      <c r="B370" s="277">
        <v>0</v>
      </c>
      <c r="C370">
        <v>2</v>
      </c>
      <c r="D370">
        <v>2</v>
      </c>
      <c r="E370" s="277">
        <v>2</v>
      </c>
      <c r="F370" s="277">
        <v>4</v>
      </c>
      <c r="G370" s="427">
        <v>5</v>
      </c>
      <c r="H370">
        <v>9</v>
      </c>
      <c r="I370" s="483">
        <v>10</v>
      </c>
      <c r="J370">
        <v>13</v>
      </c>
      <c r="K370">
        <v>13</v>
      </c>
      <c r="L370">
        <v>14</v>
      </c>
      <c r="M370">
        <v>19</v>
      </c>
      <c r="O370" s="375">
        <f t="shared" si="15"/>
        <v>0</v>
      </c>
      <c r="P370" s="213">
        <v>2</v>
      </c>
      <c r="Q370" s="213"/>
      <c r="R370" s="309">
        <v>0</v>
      </c>
      <c r="S370" s="309">
        <v>2</v>
      </c>
      <c r="T370" s="370">
        <v>1</v>
      </c>
      <c r="U370">
        <v>4</v>
      </c>
      <c r="V370" s="483">
        <v>1</v>
      </c>
      <c r="W370" s="309">
        <v>3</v>
      </c>
      <c r="X370">
        <v>1</v>
      </c>
      <c r="Y370">
        <v>1</v>
      </c>
      <c r="Z370">
        <v>5</v>
      </c>
    </row>
    <row r="371" spans="1:26" ht="12.75">
      <c r="A371" s="2">
        <v>7</v>
      </c>
      <c r="B371" s="277">
        <v>5</v>
      </c>
      <c r="C371">
        <v>7</v>
      </c>
      <c r="D371">
        <v>10</v>
      </c>
      <c r="E371" s="277">
        <v>11</v>
      </c>
      <c r="F371" s="277">
        <v>13</v>
      </c>
      <c r="G371" s="427">
        <v>13</v>
      </c>
      <c r="H371">
        <v>14</v>
      </c>
      <c r="I371" s="483">
        <v>14</v>
      </c>
      <c r="J371">
        <v>17</v>
      </c>
      <c r="K371">
        <v>17</v>
      </c>
      <c r="L371">
        <v>18</v>
      </c>
      <c r="M371">
        <v>26</v>
      </c>
      <c r="O371" s="375">
        <f t="shared" si="15"/>
        <v>5</v>
      </c>
      <c r="P371" s="213">
        <v>2</v>
      </c>
      <c r="Q371" s="213">
        <v>3</v>
      </c>
      <c r="R371" s="309">
        <v>1</v>
      </c>
      <c r="S371" s="309">
        <v>2</v>
      </c>
      <c r="T371" s="370">
        <v>0</v>
      </c>
      <c r="U371">
        <v>1</v>
      </c>
      <c r="V371" s="483">
        <v>0</v>
      </c>
      <c r="W371" s="309">
        <v>3</v>
      </c>
      <c r="X371">
        <v>0</v>
      </c>
      <c r="Y371">
        <v>1</v>
      </c>
      <c r="Z371">
        <v>8</v>
      </c>
    </row>
    <row r="372" spans="1:26" ht="12.75">
      <c r="A372" s="2">
        <v>8</v>
      </c>
      <c r="B372" s="277">
        <v>6</v>
      </c>
      <c r="C372">
        <v>13</v>
      </c>
      <c r="D372">
        <v>23</v>
      </c>
      <c r="E372" s="277">
        <v>33</v>
      </c>
      <c r="F372" s="277">
        <v>50</v>
      </c>
      <c r="G372" s="427">
        <v>61</v>
      </c>
      <c r="H372">
        <v>69</v>
      </c>
      <c r="I372" s="483">
        <v>79</v>
      </c>
      <c r="J372">
        <v>85</v>
      </c>
      <c r="K372">
        <v>88</v>
      </c>
      <c r="L372">
        <v>91</v>
      </c>
      <c r="M372">
        <v>92</v>
      </c>
      <c r="O372" s="375">
        <f t="shared" si="15"/>
        <v>6</v>
      </c>
      <c r="P372" s="213">
        <v>7</v>
      </c>
      <c r="Q372" s="213">
        <v>10</v>
      </c>
      <c r="R372" s="309">
        <v>10</v>
      </c>
      <c r="S372" s="309">
        <v>17</v>
      </c>
      <c r="T372" s="370">
        <v>11</v>
      </c>
      <c r="U372">
        <v>8</v>
      </c>
      <c r="V372" s="483">
        <v>10</v>
      </c>
      <c r="W372" s="309">
        <v>6</v>
      </c>
      <c r="X372">
        <v>3</v>
      </c>
      <c r="Y372">
        <v>3</v>
      </c>
      <c r="Z372">
        <v>1</v>
      </c>
    </row>
    <row r="373" spans="1:26" ht="12.75">
      <c r="A373" s="2">
        <v>9</v>
      </c>
      <c r="B373" s="277">
        <v>1</v>
      </c>
      <c r="C373">
        <v>4</v>
      </c>
      <c r="D373">
        <v>10</v>
      </c>
      <c r="E373" s="277">
        <v>10</v>
      </c>
      <c r="F373" s="277">
        <v>15</v>
      </c>
      <c r="G373" s="427">
        <v>19</v>
      </c>
      <c r="H373">
        <v>18</v>
      </c>
      <c r="I373" s="483">
        <v>19</v>
      </c>
      <c r="J373">
        <v>21</v>
      </c>
      <c r="K373">
        <v>21</v>
      </c>
      <c r="L373">
        <v>29</v>
      </c>
      <c r="M373">
        <v>35</v>
      </c>
      <c r="O373" s="375">
        <f t="shared" si="15"/>
        <v>1</v>
      </c>
      <c r="P373" s="213">
        <v>3</v>
      </c>
      <c r="Q373" s="213">
        <v>6</v>
      </c>
      <c r="R373" s="309">
        <v>0</v>
      </c>
      <c r="S373" s="309">
        <v>5</v>
      </c>
      <c r="T373" s="370">
        <v>4</v>
      </c>
      <c r="U373">
        <v>0</v>
      </c>
      <c r="V373" s="483">
        <v>1</v>
      </c>
      <c r="W373" s="309">
        <v>2</v>
      </c>
      <c r="X373">
        <v>0</v>
      </c>
      <c r="Y373">
        <v>8</v>
      </c>
      <c r="Z373">
        <v>6</v>
      </c>
    </row>
    <row r="374" spans="1:26" ht="12.75">
      <c r="A374" s="2">
        <v>10</v>
      </c>
      <c r="B374" s="277">
        <v>3</v>
      </c>
      <c r="C374">
        <v>6</v>
      </c>
      <c r="D374">
        <v>15</v>
      </c>
      <c r="E374" s="277">
        <v>18</v>
      </c>
      <c r="F374" s="277">
        <v>34</v>
      </c>
      <c r="G374" s="427">
        <v>38</v>
      </c>
      <c r="H374">
        <v>42</v>
      </c>
      <c r="I374" s="483">
        <v>49</v>
      </c>
      <c r="J374">
        <v>63</v>
      </c>
      <c r="K374">
        <v>68</v>
      </c>
      <c r="L374">
        <v>75</v>
      </c>
      <c r="M374">
        <v>77</v>
      </c>
      <c r="O374" s="375">
        <f t="shared" si="15"/>
        <v>3</v>
      </c>
      <c r="P374" s="213">
        <v>3</v>
      </c>
      <c r="Q374" s="213">
        <v>9</v>
      </c>
      <c r="R374" s="309">
        <v>3</v>
      </c>
      <c r="S374" s="309">
        <v>16</v>
      </c>
      <c r="T374" s="370">
        <v>4</v>
      </c>
      <c r="U374">
        <v>4</v>
      </c>
      <c r="V374" s="483">
        <v>7</v>
      </c>
      <c r="W374" s="309">
        <v>14</v>
      </c>
      <c r="X374">
        <v>5</v>
      </c>
      <c r="Y374">
        <v>7</v>
      </c>
      <c r="Z374">
        <v>2</v>
      </c>
    </row>
    <row r="375" spans="1:26" ht="12.75">
      <c r="A375" s="2">
        <v>11</v>
      </c>
      <c r="B375" s="277">
        <v>8</v>
      </c>
      <c r="C375">
        <v>13</v>
      </c>
      <c r="D375">
        <v>14</v>
      </c>
      <c r="E375" s="277">
        <v>19</v>
      </c>
      <c r="F375" s="277">
        <v>20</v>
      </c>
      <c r="G375" s="427">
        <v>20</v>
      </c>
      <c r="H375">
        <v>24</v>
      </c>
      <c r="I375" s="483">
        <v>31</v>
      </c>
      <c r="J375">
        <v>37</v>
      </c>
      <c r="K375">
        <v>43</v>
      </c>
      <c r="L375">
        <v>45</v>
      </c>
      <c r="M375">
        <v>51</v>
      </c>
      <c r="O375" s="375">
        <f t="shared" si="15"/>
        <v>8</v>
      </c>
      <c r="P375" s="213">
        <v>5</v>
      </c>
      <c r="Q375" s="213">
        <v>1</v>
      </c>
      <c r="R375" s="309">
        <v>5</v>
      </c>
      <c r="S375" s="309">
        <v>1</v>
      </c>
      <c r="T375" s="370">
        <v>0</v>
      </c>
      <c r="U375">
        <v>4</v>
      </c>
      <c r="V375" s="483">
        <v>9</v>
      </c>
      <c r="W375" s="309">
        <v>6</v>
      </c>
      <c r="X375">
        <v>6</v>
      </c>
      <c r="Y375">
        <v>2</v>
      </c>
      <c r="Z375">
        <v>6</v>
      </c>
    </row>
    <row r="376" spans="1:26" ht="12.75">
      <c r="A376" s="2">
        <v>12</v>
      </c>
      <c r="B376" s="277">
        <v>14</v>
      </c>
      <c r="C376">
        <v>24</v>
      </c>
      <c r="D376">
        <v>43</v>
      </c>
      <c r="E376" s="277">
        <v>54</v>
      </c>
      <c r="F376" s="277">
        <v>71</v>
      </c>
      <c r="G376" s="427">
        <v>107</v>
      </c>
      <c r="H376">
        <v>132</v>
      </c>
      <c r="I376" s="483">
        <v>145</v>
      </c>
      <c r="J376">
        <v>162</v>
      </c>
      <c r="K376">
        <v>196</v>
      </c>
      <c r="L376">
        <v>219</v>
      </c>
      <c r="M376">
        <v>284</v>
      </c>
      <c r="O376" s="375">
        <f t="shared" si="15"/>
        <v>14</v>
      </c>
      <c r="P376" s="213">
        <v>10</v>
      </c>
      <c r="Q376" s="213">
        <v>19</v>
      </c>
      <c r="R376" s="309">
        <v>11</v>
      </c>
      <c r="S376" s="309">
        <v>17</v>
      </c>
      <c r="T376" s="370">
        <v>37</v>
      </c>
      <c r="U376">
        <v>25</v>
      </c>
      <c r="V376" s="483">
        <v>13</v>
      </c>
      <c r="W376" s="309">
        <v>17</v>
      </c>
      <c r="X376">
        <v>34</v>
      </c>
      <c r="Y376">
        <v>23</v>
      </c>
      <c r="Z376">
        <v>65</v>
      </c>
    </row>
    <row r="377" spans="1:26" ht="12.75">
      <c r="A377" s="2">
        <v>13</v>
      </c>
      <c r="B377" s="277">
        <v>20</v>
      </c>
      <c r="C377">
        <v>22</v>
      </c>
      <c r="D377">
        <v>29</v>
      </c>
      <c r="E377" s="277">
        <v>39</v>
      </c>
      <c r="F377" s="277">
        <v>46</v>
      </c>
      <c r="G377" s="427">
        <v>51</v>
      </c>
      <c r="H377">
        <v>56</v>
      </c>
      <c r="I377" s="483">
        <v>63</v>
      </c>
      <c r="J377">
        <v>69</v>
      </c>
      <c r="K377">
        <v>72</v>
      </c>
      <c r="L377">
        <v>77</v>
      </c>
      <c r="M377">
        <v>80</v>
      </c>
      <c r="O377" s="375">
        <f t="shared" si="15"/>
        <v>20</v>
      </c>
      <c r="P377" s="213">
        <v>2</v>
      </c>
      <c r="Q377" s="213">
        <v>7</v>
      </c>
      <c r="R377" s="309">
        <v>10</v>
      </c>
      <c r="S377" s="309">
        <v>7</v>
      </c>
      <c r="T377" s="370">
        <v>5</v>
      </c>
      <c r="U377">
        <v>5</v>
      </c>
      <c r="V377" s="483">
        <v>7</v>
      </c>
      <c r="W377" s="309">
        <v>6</v>
      </c>
      <c r="X377">
        <v>3</v>
      </c>
      <c r="Y377">
        <v>5</v>
      </c>
      <c r="Z377">
        <v>3</v>
      </c>
    </row>
    <row r="378" spans="1:26" ht="12.75">
      <c r="A378" s="2">
        <v>14</v>
      </c>
      <c r="B378" s="277">
        <v>4</v>
      </c>
      <c r="C378">
        <v>29</v>
      </c>
      <c r="D378">
        <v>31</v>
      </c>
      <c r="E378" s="277">
        <v>54</v>
      </c>
      <c r="F378" s="277">
        <v>97</v>
      </c>
      <c r="G378" s="427">
        <v>115</v>
      </c>
      <c r="H378">
        <v>121</v>
      </c>
      <c r="I378" s="483">
        <v>147</v>
      </c>
      <c r="J378">
        <v>191</v>
      </c>
      <c r="K378">
        <v>196</v>
      </c>
      <c r="L378">
        <v>197</v>
      </c>
      <c r="M378">
        <v>213</v>
      </c>
      <c r="O378" s="375">
        <f t="shared" si="15"/>
        <v>4</v>
      </c>
      <c r="P378" s="213">
        <v>25</v>
      </c>
      <c r="Q378" s="213">
        <v>2</v>
      </c>
      <c r="R378" s="309">
        <v>23</v>
      </c>
      <c r="S378" s="309">
        <v>43</v>
      </c>
      <c r="T378" s="370">
        <v>18</v>
      </c>
      <c r="U378">
        <v>6</v>
      </c>
      <c r="V378" s="483">
        <v>26</v>
      </c>
      <c r="W378" s="309">
        <v>44</v>
      </c>
      <c r="X378">
        <v>5</v>
      </c>
      <c r="Y378">
        <v>1</v>
      </c>
      <c r="Z378">
        <v>16</v>
      </c>
    </row>
    <row r="379" spans="1:26" ht="12.75">
      <c r="A379" s="2">
        <v>15</v>
      </c>
      <c r="B379" s="277">
        <v>20</v>
      </c>
      <c r="C379">
        <v>24</v>
      </c>
      <c r="D379">
        <v>37</v>
      </c>
      <c r="E379" s="277">
        <v>42</v>
      </c>
      <c r="F379" s="277">
        <v>58</v>
      </c>
      <c r="G379" s="427">
        <v>76</v>
      </c>
      <c r="H379">
        <v>81</v>
      </c>
      <c r="I379" s="483">
        <v>87</v>
      </c>
      <c r="J379">
        <v>90</v>
      </c>
      <c r="K379">
        <v>97</v>
      </c>
      <c r="L379">
        <v>102</v>
      </c>
      <c r="M379">
        <v>106</v>
      </c>
      <c r="O379" s="375">
        <f t="shared" si="15"/>
        <v>20</v>
      </c>
      <c r="P379" s="213">
        <v>4</v>
      </c>
      <c r="Q379" s="213">
        <v>13</v>
      </c>
      <c r="R379" s="309">
        <v>4</v>
      </c>
      <c r="S379" s="309">
        <v>16</v>
      </c>
      <c r="T379" s="370">
        <v>18</v>
      </c>
      <c r="U379">
        <v>5</v>
      </c>
      <c r="V379" s="483">
        <v>6</v>
      </c>
      <c r="W379" s="309">
        <v>3</v>
      </c>
      <c r="X379">
        <v>7</v>
      </c>
      <c r="Y379">
        <v>5</v>
      </c>
      <c r="Z379">
        <v>4</v>
      </c>
    </row>
    <row r="380" spans="1:26" ht="12.75">
      <c r="A380" s="2">
        <v>16</v>
      </c>
      <c r="B380" s="277">
        <v>12</v>
      </c>
      <c r="C380">
        <v>26</v>
      </c>
      <c r="D380">
        <v>38</v>
      </c>
      <c r="E380" s="277">
        <v>48</v>
      </c>
      <c r="F380" s="277">
        <v>55</v>
      </c>
      <c r="G380" s="427">
        <v>61</v>
      </c>
      <c r="H380">
        <v>73</v>
      </c>
      <c r="I380" s="483">
        <v>80</v>
      </c>
      <c r="J380">
        <v>92</v>
      </c>
      <c r="K380">
        <v>106</v>
      </c>
      <c r="L380">
        <v>118</v>
      </c>
      <c r="M380">
        <v>135</v>
      </c>
      <c r="O380" s="375">
        <f t="shared" si="15"/>
        <v>12</v>
      </c>
      <c r="P380" s="213">
        <v>14</v>
      </c>
      <c r="Q380" s="213">
        <v>12</v>
      </c>
      <c r="R380" s="309">
        <v>10</v>
      </c>
      <c r="S380" s="309">
        <v>7</v>
      </c>
      <c r="T380" s="370">
        <v>6</v>
      </c>
      <c r="U380">
        <v>12</v>
      </c>
      <c r="V380" s="483">
        <v>7</v>
      </c>
      <c r="W380" s="309">
        <v>12</v>
      </c>
      <c r="X380">
        <v>14</v>
      </c>
      <c r="Y380">
        <v>12</v>
      </c>
      <c r="Z380">
        <v>17</v>
      </c>
    </row>
    <row r="381" spans="1:26" ht="12.75">
      <c r="A381" s="2">
        <v>17</v>
      </c>
      <c r="B381" s="277">
        <v>3</v>
      </c>
      <c r="C381">
        <v>4</v>
      </c>
      <c r="D381">
        <v>7</v>
      </c>
      <c r="E381" s="277">
        <v>12</v>
      </c>
      <c r="F381" s="277">
        <v>12</v>
      </c>
      <c r="G381" s="427">
        <v>12</v>
      </c>
      <c r="H381">
        <v>19</v>
      </c>
      <c r="I381" s="483">
        <v>26</v>
      </c>
      <c r="J381">
        <v>30</v>
      </c>
      <c r="K381">
        <v>31</v>
      </c>
      <c r="L381">
        <v>39</v>
      </c>
      <c r="M381">
        <v>45</v>
      </c>
      <c r="O381" s="375">
        <f t="shared" si="15"/>
        <v>3</v>
      </c>
      <c r="P381" s="213">
        <v>1</v>
      </c>
      <c r="Q381" s="213">
        <v>3</v>
      </c>
      <c r="R381" s="309">
        <v>5</v>
      </c>
      <c r="S381" s="309">
        <v>0</v>
      </c>
      <c r="T381" s="370">
        <v>0</v>
      </c>
      <c r="U381">
        <v>7</v>
      </c>
      <c r="V381" s="483">
        <v>7</v>
      </c>
      <c r="W381" s="309">
        <v>4</v>
      </c>
      <c r="X381">
        <v>1</v>
      </c>
      <c r="Y381">
        <v>8</v>
      </c>
      <c r="Z381">
        <v>6</v>
      </c>
    </row>
    <row r="382" spans="1:26" ht="12.75">
      <c r="A382" s="2">
        <v>18</v>
      </c>
      <c r="B382" s="277">
        <v>10</v>
      </c>
      <c r="C382">
        <v>20</v>
      </c>
      <c r="D382">
        <v>24</v>
      </c>
      <c r="E382" s="277">
        <v>30</v>
      </c>
      <c r="F382" s="277">
        <v>38</v>
      </c>
      <c r="G382" s="427">
        <v>40</v>
      </c>
      <c r="H382">
        <v>43</v>
      </c>
      <c r="I382" s="483">
        <v>48</v>
      </c>
      <c r="J382">
        <v>56</v>
      </c>
      <c r="K382">
        <v>58</v>
      </c>
      <c r="L382">
        <v>64</v>
      </c>
      <c r="M382">
        <v>70</v>
      </c>
      <c r="O382" s="375">
        <f t="shared" si="15"/>
        <v>10</v>
      </c>
      <c r="P382" s="213">
        <v>10</v>
      </c>
      <c r="Q382" s="213">
        <v>4</v>
      </c>
      <c r="R382" s="309">
        <v>6</v>
      </c>
      <c r="S382" s="309">
        <v>8</v>
      </c>
      <c r="T382" s="370">
        <v>2</v>
      </c>
      <c r="U382">
        <v>3</v>
      </c>
      <c r="V382" s="483">
        <v>5</v>
      </c>
      <c r="W382" s="309">
        <v>8</v>
      </c>
      <c r="X382">
        <v>2</v>
      </c>
      <c r="Y382">
        <v>6</v>
      </c>
      <c r="Z382">
        <v>6</v>
      </c>
    </row>
    <row r="383" spans="1:26" ht="12.75">
      <c r="A383" s="2">
        <v>19</v>
      </c>
      <c r="B383" s="277">
        <v>2</v>
      </c>
      <c r="C383">
        <v>3</v>
      </c>
      <c r="D383">
        <v>7</v>
      </c>
      <c r="E383" s="277">
        <v>8</v>
      </c>
      <c r="F383" s="277">
        <v>14</v>
      </c>
      <c r="G383" s="427">
        <v>15</v>
      </c>
      <c r="H383">
        <v>18</v>
      </c>
      <c r="I383" s="483">
        <v>21</v>
      </c>
      <c r="J383">
        <v>21</v>
      </c>
      <c r="K383">
        <v>24</v>
      </c>
      <c r="L383">
        <v>24</v>
      </c>
      <c r="M383">
        <v>26</v>
      </c>
      <c r="O383" s="375">
        <f t="shared" si="15"/>
        <v>2</v>
      </c>
      <c r="P383" s="213">
        <v>1</v>
      </c>
      <c r="Q383" s="213">
        <v>4</v>
      </c>
      <c r="R383" s="309">
        <v>1</v>
      </c>
      <c r="S383" s="309">
        <v>6</v>
      </c>
      <c r="T383" s="370">
        <v>1</v>
      </c>
      <c r="U383">
        <v>3</v>
      </c>
      <c r="V383" s="483">
        <v>3</v>
      </c>
      <c r="W383" s="309">
        <v>0</v>
      </c>
      <c r="X383">
        <v>3</v>
      </c>
      <c r="Y383">
        <v>0</v>
      </c>
      <c r="Z383">
        <v>2</v>
      </c>
    </row>
    <row r="384" spans="1:26" ht="12.75">
      <c r="A384" s="2">
        <v>20</v>
      </c>
      <c r="B384" s="277">
        <v>14</v>
      </c>
      <c r="C384">
        <v>33</v>
      </c>
      <c r="D384">
        <v>57</v>
      </c>
      <c r="E384" s="277">
        <v>58</v>
      </c>
      <c r="F384" s="277">
        <v>65</v>
      </c>
      <c r="G384" s="427">
        <v>72</v>
      </c>
      <c r="H384">
        <v>76</v>
      </c>
      <c r="I384" s="483">
        <v>82</v>
      </c>
      <c r="J384">
        <v>87</v>
      </c>
      <c r="K384">
        <v>89</v>
      </c>
      <c r="L384">
        <v>99</v>
      </c>
      <c r="M384">
        <v>107</v>
      </c>
      <c r="O384" s="375">
        <f t="shared" si="15"/>
        <v>14</v>
      </c>
      <c r="P384" s="213">
        <v>19</v>
      </c>
      <c r="Q384" s="213">
        <v>24</v>
      </c>
      <c r="R384" s="309">
        <v>2</v>
      </c>
      <c r="S384" s="309">
        <v>5</v>
      </c>
      <c r="T384" s="370">
        <v>7</v>
      </c>
      <c r="U384">
        <v>4</v>
      </c>
      <c r="V384" s="483">
        <v>6</v>
      </c>
      <c r="W384" s="309">
        <v>5</v>
      </c>
      <c r="X384">
        <v>2</v>
      </c>
      <c r="Y384">
        <v>10</v>
      </c>
      <c r="Z384">
        <v>8</v>
      </c>
    </row>
    <row r="385" spans="1:26" ht="12.75">
      <c r="A385" s="2">
        <v>21</v>
      </c>
      <c r="B385" s="277">
        <v>85</v>
      </c>
      <c r="C385">
        <v>117</v>
      </c>
      <c r="D385">
        <v>144</v>
      </c>
      <c r="E385" s="277">
        <v>168</v>
      </c>
      <c r="F385" s="277">
        <v>187</v>
      </c>
      <c r="G385" s="427">
        <v>204</v>
      </c>
      <c r="H385">
        <v>217</v>
      </c>
      <c r="I385" s="483">
        <v>239</v>
      </c>
      <c r="J385">
        <v>258</v>
      </c>
      <c r="K385">
        <v>275</v>
      </c>
      <c r="L385">
        <v>298</v>
      </c>
      <c r="M385">
        <v>318</v>
      </c>
      <c r="O385" s="375">
        <f t="shared" si="15"/>
        <v>85</v>
      </c>
      <c r="P385" s="213">
        <v>32</v>
      </c>
      <c r="Q385" s="213">
        <v>27</v>
      </c>
      <c r="R385" s="309">
        <v>24</v>
      </c>
      <c r="S385" s="309">
        <v>19</v>
      </c>
      <c r="T385" s="370">
        <v>17</v>
      </c>
      <c r="U385">
        <v>13</v>
      </c>
      <c r="V385" s="483">
        <v>22</v>
      </c>
      <c r="W385" s="309">
        <v>19</v>
      </c>
      <c r="X385">
        <v>17</v>
      </c>
      <c r="Y385">
        <v>25</v>
      </c>
      <c r="Z385">
        <v>20</v>
      </c>
    </row>
    <row r="386" spans="1:26" ht="12.75">
      <c r="A386" s="2">
        <v>22</v>
      </c>
      <c r="B386" s="277">
        <v>67</v>
      </c>
      <c r="C386">
        <v>129</v>
      </c>
      <c r="D386">
        <v>196</v>
      </c>
      <c r="E386" s="277">
        <v>236</v>
      </c>
      <c r="F386" s="277">
        <v>277</v>
      </c>
      <c r="G386" s="427">
        <v>328</v>
      </c>
      <c r="H386">
        <v>351</v>
      </c>
      <c r="I386" s="483">
        <v>394</v>
      </c>
      <c r="J386">
        <v>460</v>
      </c>
      <c r="K386">
        <v>540</v>
      </c>
      <c r="L386">
        <v>581</v>
      </c>
      <c r="M386">
        <v>677</v>
      </c>
      <c r="O386" s="375">
        <f t="shared" si="15"/>
        <v>67</v>
      </c>
      <c r="P386" s="213">
        <v>62</v>
      </c>
      <c r="Q386" s="213">
        <v>67</v>
      </c>
      <c r="R386" s="309">
        <v>40</v>
      </c>
      <c r="S386" s="309">
        <v>43</v>
      </c>
      <c r="T386" s="370">
        <v>50</v>
      </c>
      <c r="U386">
        <v>23</v>
      </c>
      <c r="V386" s="483">
        <v>43</v>
      </c>
      <c r="W386" s="309">
        <v>66</v>
      </c>
      <c r="X386">
        <v>81</v>
      </c>
      <c r="Y386">
        <v>41</v>
      </c>
      <c r="Z386">
        <v>96</v>
      </c>
    </row>
    <row r="387" spans="1:26" ht="12.75">
      <c r="A387" s="2">
        <v>23</v>
      </c>
      <c r="B387" s="277">
        <v>39</v>
      </c>
      <c r="C387">
        <v>130</v>
      </c>
      <c r="D387">
        <v>231</v>
      </c>
      <c r="E387" s="277">
        <v>318</v>
      </c>
      <c r="F387" s="277">
        <v>428</v>
      </c>
      <c r="G387" s="427">
        <v>533</v>
      </c>
      <c r="H387">
        <v>616</v>
      </c>
      <c r="I387" s="483">
        <v>729</v>
      </c>
      <c r="J387">
        <v>870</v>
      </c>
      <c r="K387">
        <v>983</v>
      </c>
      <c r="L387">
        <v>1096</v>
      </c>
      <c r="M387">
        <v>1171</v>
      </c>
      <c r="O387" s="375">
        <f t="shared" si="15"/>
        <v>39</v>
      </c>
      <c r="P387" s="213">
        <v>92</v>
      </c>
      <c r="Q387" s="213">
        <v>101</v>
      </c>
      <c r="R387" s="309">
        <v>88</v>
      </c>
      <c r="S387" s="309">
        <v>110</v>
      </c>
      <c r="T387" s="370">
        <v>105</v>
      </c>
      <c r="U387">
        <v>83</v>
      </c>
      <c r="V387" s="483">
        <v>113</v>
      </c>
      <c r="W387" s="309">
        <v>141</v>
      </c>
      <c r="X387">
        <v>113</v>
      </c>
      <c r="Y387">
        <v>113</v>
      </c>
      <c r="Z387">
        <v>77</v>
      </c>
    </row>
    <row r="388" spans="1:26" ht="12.75">
      <c r="A388" s="3">
        <v>24</v>
      </c>
      <c r="B388" s="277">
        <v>19</v>
      </c>
      <c r="C388">
        <v>46</v>
      </c>
      <c r="D388">
        <v>56</v>
      </c>
      <c r="E388" s="277">
        <v>75</v>
      </c>
      <c r="F388" s="277">
        <v>88</v>
      </c>
      <c r="G388" s="427">
        <v>101</v>
      </c>
      <c r="H388">
        <v>117</v>
      </c>
      <c r="I388" s="483">
        <v>133</v>
      </c>
      <c r="J388">
        <v>159</v>
      </c>
      <c r="K388">
        <v>200</v>
      </c>
      <c r="L388">
        <v>245</v>
      </c>
      <c r="M388">
        <v>280</v>
      </c>
      <c r="O388" s="375">
        <f t="shared" si="15"/>
        <v>19</v>
      </c>
      <c r="P388" s="213">
        <v>27</v>
      </c>
      <c r="Q388" s="213">
        <v>11</v>
      </c>
      <c r="R388" s="309">
        <v>20</v>
      </c>
      <c r="S388" s="309">
        <v>14</v>
      </c>
      <c r="T388" s="370">
        <v>13</v>
      </c>
      <c r="U388">
        <v>16</v>
      </c>
      <c r="V388" s="483">
        <v>17</v>
      </c>
      <c r="W388" s="309">
        <v>26</v>
      </c>
      <c r="X388">
        <v>41</v>
      </c>
      <c r="Y388">
        <v>45</v>
      </c>
      <c r="Z388">
        <v>35</v>
      </c>
    </row>
    <row r="389" spans="1:26" ht="12.75">
      <c r="A389" s="7" t="s">
        <v>0</v>
      </c>
      <c r="B389" s="282">
        <f>SUM(B365:B388)</f>
        <v>349</v>
      </c>
      <c r="C389" s="273">
        <v>681</v>
      </c>
      <c r="D389" s="273">
        <v>1013</v>
      </c>
      <c r="E389" s="282">
        <v>1283</v>
      </c>
      <c r="F389" s="282">
        <v>1628</v>
      </c>
      <c r="G389" s="427">
        <v>1938</v>
      </c>
      <c r="H389" s="333">
        <v>2181</v>
      </c>
      <c r="I389" s="483">
        <v>2490</v>
      </c>
      <c r="J389">
        <f>SUM(J365:J388)</f>
        <v>2886</v>
      </c>
      <c r="K389" s="140">
        <f>SUM(K365:K388)</f>
        <v>3235</v>
      </c>
      <c r="L389" s="140">
        <f>SUM(L365:L388)</f>
        <v>3555</v>
      </c>
      <c r="M389" s="140">
        <f>SUM(M365:M388)</f>
        <v>3950</v>
      </c>
      <c r="O389" s="151">
        <f>SUM(O365:O388)</f>
        <v>349</v>
      </c>
      <c r="P389">
        <v>333</v>
      </c>
      <c r="Q389">
        <v>333</v>
      </c>
      <c r="R389" s="151">
        <v>275</v>
      </c>
      <c r="S389" s="151">
        <f>SUM(S365:S388)</f>
        <v>346</v>
      </c>
      <c r="T389" s="381">
        <f>SUM(T365:T388)</f>
        <v>310</v>
      </c>
      <c r="U389">
        <v>244</v>
      </c>
      <c r="V389" s="483">
        <v>312</v>
      </c>
      <c r="W389" s="151">
        <v>396</v>
      </c>
      <c r="X389" s="140">
        <f>SUM(X365:X388)</f>
        <v>351</v>
      </c>
      <c r="Y389">
        <f>SUM(Y365:Y388)</f>
        <v>322</v>
      </c>
      <c r="Z389" s="140">
        <f>SUM(Z365:Z388)</f>
        <v>397</v>
      </c>
    </row>
    <row r="390" ht="12.75">
      <c r="A390" s="2"/>
    </row>
    <row r="391" spans="1:15" ht="12.75">
      <c r="A391" s="2"/>
      <c r="B391" s="72"/>
      <c r="O391" s="72"/>
    </row>
    <row r="392" ht="12.75">
      <c r="A392" s="2"/>
    </row>
    <row r="393" ht="12.75">
      <c r="A393" s="2"/>
    </row>
    <row r="394" spans="1:26" ht="12.75">
      <c r="A394" s="100" t="s">
        <v>13</v>
      </c>
      <c r="B394" s="117" t="str">
        <f>TITLES!$B$11</f>
        <v>WIA DISLOCATED WORKER ENTERED EMPLOYMENT RATE</v>
      </c>
      <c r="C394" s="118"/>
      <c r="D394" s="118"/>
      <c r="E394" s="118"/>
      <c r="F394" s="118"/>
      <c r="G394" s="118"/>
      <c r="H394" s="118"/>
      <c r="I394" s="118"/>
      <c r="J394" s="118"/>
      <c r="K394" s="118"/>
      <c r="L394" s="118"/>
      <c r="M394" s="119"/>
      <c r="O394" s="270" t="str">
        <f>B394</f>
        <v>WIA DISLOCATED WORKER ENTERED EMPLOYMENT RATE</v>
      </c>
      <c r="P394" s="143"/>
      <c r="Q394" s="143"/>
      <c r="R394" s="143"/>
      <c r="S394" s="143"/>
      <c r="T394" s="143"/>
      <c r="U394" s="143"/>
      <c r="V394" s="143"/>
      <c r="W394" s="143"/>
      <c r="X394" s="143"/>
      <c r="Y394" s="143"/>
      <c r="Z394" s="205"/>
    </row>
    <row r="395" spans="1:26" ht="12.75">
      <c r="A395" s="2">
        <v>1</v>
      </c>
      <c r="B395" s="152">
        <v>4</v>
      </c>
      <c r="C395">
        <v>8</v>
      </c>
      <c r="D395">
        <v>12</v>
      </c>
      <c r="E395" s="346">
        <v>14</v>
      </c>
      <c r="F395" s="152">
        <v>14</v>
      </c>
      <c r="G395" s="427">
        <v>15</v>
      </c>
      <c r="H395">
        <v>16</v>
      </c>
      <c r="I395" s="483">
        <v>16</v>
      </c>
      <c r="J395">
        <v>16</v>
      </c>
      <c r="K395" s="152">
        <v>17</v>
      </c>
      <c r="L395">
        <v>17</v>
      </c>
      <c r="M395">
        <v>19</v>
      </c>
      <c r="O395" s="374">
        <f>B395</f>
        <v>4</v>
      </c>
      <c r="P395" s="213">
        <v>4</v>
      </c>
      <c r="Q395" s="213">
        <v>4</v>
      </c>
      <c r="R395" s="309">
        <v>2</v>
      </c>
      <c r="S395" s="309">
        <v>0</v>
      </c>
      <c r="T395" s="370">
        <v>1</v>
      </c>
      <c r="U395">
        <v>1</v>
      </c>
      <c r="V395" s="369">
        <v>0</v>
      </c>
      <c r="W395" s="309">
        <v>0</v>
      </c>
      <c r="X395">
        <v>1</v>
      </c>
      <c r="Y395">
        <v>0</v>
      </c>
      <c r="Z395">
        <v>2</v>
      </c>
    </row>
    <row r="396" spans="1:26" ht="12.75">
      <c r="A396" s="2">
        <v>2</v>
      </c>
      <c r="B396" s="152">
        <v>8</v>
      </c>
      <c r="C396">
        <v>15</v>
      </c>
      <c r="D396">
        <v>18</v>
      </c>
      <c r="E396" s="346">
        <v>18</v>
      </c>
      <c r="F396" s="152">
        <v>21</v>
      </c>
      <c r="G396" s="427">
        <v>26</v>
      </c>
      <c r="H396">
        <v>27</v>
      </c>
      <c r="I396" s="483">
        <v>34</v>
      </c>
      <c r="J396">
        <v>36</v>
      </c>
      <c r="K396" s="152">
        <v>38</v>
      </c>
      <c r="L396">
        <v>39</v>
      </c>
      <c r="M396">
        <v>41</v>
      </c>
      <c r="O396" s="375">
        <f aca="true" t="shared" si="16" ref="O396:O418">B396</f>
        <v>8</v>
      </c>
      <c r="P396" s="213">
        <v>7</v>
      </c>
      <c r="Q396" s="213">
        <v>3</v>
      </c>
      <c r="R396" s="309">
        <v>0</v>
      </c>
      <c r="S396" s="309">
        <v>3</v>
      </c>
      <c r="T396" s="370">
        <v>5</v>
      </c>
      <c r="U396">
        <v>1</v>
      </c>
      <c r="V396" s="483">
        <v>7</v>
      </c>
      <c r="W396" s="309">
        <v>2</v>
      </c>
      <c r="X396">
        <v>2</v>
      </c>
      <c r="Y396">
        <v>1</v>
      </c>
      <c r="Z396">
        <v>2</v>
      </c>
    </row>
    <row r="397" spans="1:26" ht="12.75">
      <c r="A397" s="2">
        <v>3</v>
      </c>
      <c r="B397" s="152">
        <v>4</v>
      </c>
      <c r="C397">
        <v>4</v>
      </c>
      <c r="D397">
        <v>6</v>
      </c>
      <c r="E397" s="346">
        <v>9</v>
      </c>
      <c r="F397" s="152">
        <v>10</v>
      </c>
      <c r="G397" s="427">
        <v>11</v>
      </c>
      <c r="H397">
        <v>13</v>
      </c>
      <c r="I397" s="483">
        <v>13</v>
      </c>
      <c r="J397">
        <v>15</v>
      </c>
      <c r="K397" s="152">
        <v>16</v>
      </c>
      <c r="L397">
        <v>16</v>
      </c>
      <c r="M397">
        <v>20</v>
      </c>
      <c r="O397" s="375">
        <f t="shared" si="16"/>
        <v>4</v>
      </c>
      <c r="P397" s="213"/>
      <c r="Q397" s="213">
        <v>2</v>
      </c>
      <c r="R397" s="309">
        <v>3</v>
      </c>
      <c r="S397" s="309">
        <v>1</v>
      </c>
      <c r="T397" s="370">
        <v>1</v>
      </c>
      <c r="U397">
        <v>2</v>
      </c>
      <c r="V397" s="483">
        <v>0</v>
      </c>
      <c r="W397" s="309">
        <v>2</v>
      </c>
      <c r="X397">
        <v>1</v>
      </c>
      <c r="Y397">
        <v>0</v>
      </c>
      <c r="Z397">
        <v>4</v>
      </c>
    </row>
    <row r="398" spans="1:26" ht="12.75">
      <c r="A398" s="2">
        <v>4</v>
      </c>
      <c r="B398" s="152">
        <v>2</v>
      </c>
      <c r="C398">
        <v>3</v>
      </c>
      <c r="D398">
        <v>5</v>
      </c>
      <c r="E398" s="346">
        <v>8</v>
      </c>
      <c r="F398" s="152">
        <v>8</v>
      </c>
      <c r="G398" s="427">
        <v>10</v>
      </c>
      <c r="H398">
        <v>20</v>
      </c>
      <c r="I398" s="483">
        <v>22</v>
      </c>
      <c r="J398">
        <v>28</v>
      </c>
      <c r="K398" s="152">
        <v>35</v>
      </c>
      <c r="L398">
        <v>36</v>
      </c>
      <c r="M398">
        <v>39</v>
      </c>
      <c r="O398" s="375">
        <f t="shared" si="16"/>
        <v>2</v>
      </c>
      <c r="P398" s="213">
        <v>1</v>
      </c>
      <c r="Q398" s="213">
        <v>2</v>
      </c>
      <c r="R398" s="309">
        <v>3</v>
      </c>
      <c r="S398" s="309">
        <v>0</v>
      </c>
      <c r="T398" s="370">
        <v>2</v>
      </c>
      <c r="U398">
        <v>10</v>
      </c>
      <c r="V398" s="483">
        <v>2</v>
      </c>
      <c r="W398" s="309">
        <v>6</v>
      </c>
      <c r="X398">
        <v>7</v>
      </c>
      <c r="Y398">
        <v>1</v>
      </c>
      <c r="Z398">
        <v>3</v>
      </c>
    </row>
    <row r="399" spans="1:26" ht="12.75">
      <c r="A399" s="2">
        <v>5</v>
      </c>
      <c r="B399" s="152">
        <v>1</v>
      </c>
      <c r="C399">
        <v>2</v>
      </c>
      <c r="D399">
        <v>4</v>
      </c>
      <c r="E399" s="346">
        <v>5</v>
      </c>
      <c r="F399" s="152">
        <v>10</v>
      </c>
      <c r="G399" s="427">
        <v>13</v>
      </c>
      <c r="H399">
        <v>18</v>
      </c>
      <c r="I399" s="483">
        <v>20</v>
      </c>
      <c r="J399">
        <v>22</v>
      </c>
      <c r="K399" s="152">
        <v>24</v>
      </c>
      <c r="L399">
        <v>28</v>
      </c>
      <c r="M399">
        <v>31</v>
      </c>
      <c r="O399" s="375">
        <f t="shared" si="16"/>
        <v>1</v>
      </c>
      <c r="P399" s="213">
        <v>1</v>
      </c>
      <c r="Q399" s="213">
        <v>2</v>
      </c>
      <c r="R399" s="309">
        <v>1</v>
      </c>
      <c r="S399" s="309">
        <v>5</v>
      </c>
      <c r="T399" s="370">
        <v>3</v>
      </c>
      <c r="U399">
        <v>5</v>
      </c>
      <c r="V399" s="483">
        <v>2</v>
      </c>
      <c r="W399" s="309">
        <v>2</v>
      </c>
      <c r="X399">
        <v>2</v>
      </c>
      <c r="Y399">
        <v>4</v>
      </c>
      <c r="Z399">
        <v>3</v>
      </c>
    </row>
    <row r="400" spans="1:26" ht="12.75">
      <c r="A400" s="2">
        <v>6</v>
      </c>
      <c r="B400" s="152">
        <v>0</v>
      </c>
      <c r="C400">
        <v>2</v>
      </c>
      <c r="D400">
        <v>3</v>
      </c>
      <c r="E400" s="346">
        <v>3</v>
      </c>
      <c r="F400" s="152">
        <v>5</v>
      </c>
      <c r="G400" s="427">
        <v>6</v>
      </c>
      <c r="H400">
        <v>10</v>
      </c>
      <c r="I400" s="483">
        <v>11</v>
      </c>
      <c r="J400">
        <v>14</v>
      </c>
      <c r="K400" s="152">
        <v>14</v>
      </c>
      <c r="L400">
        <v>15</v>
      </c>
      <c r="M400">
        <v>20</v>
      </c>
      <c r="O400" s="375">
        <f t="shared" si="16"/>
        <v>0</v>
      </c>
      <c r="P400" s="213">
        <v>2</v>
      </c>
      <c r="Q400" s="213">
        <v>1</v>
      </c>
      <c r="R400" s="309">
        <v>0</v>
      </c>
      <c r="S400" s="309">
        <v>2</v>
      </c>
      <c r="T400" s="370">
        <v>1</v>
      </c>
      <c r="U400">
        <v>4</v>
      </c>
      <c r="V400" s="483">
        <v>1</v>
      </c>
      <c r="W400" s="309">
        <v>3</v>
      </c>
      <c r="X400">
        <v>1</v>
      </c>
      <c r="Y400">
        <v>1</v>
      </c>
      <c r="Z400">
        <v>5</v>
      </c>
    </row>
    <row r="401" spans="1:26" ht="12.75">
      <c r="A401" s="2">
        <v>7</v>
      </c>
      <c r="B401" s="152">
        <v>5</v>
      </c>
      <c r="C401">
        <v>7</v>
      </c>
      <c r="D401">
        <v>10</v>
      </c>
      <c r="E401" s="346">
        <v>11</v>
      </c>
      <c r="F401" s="152">
        <v>13</v>
      </c>
      <c r="G401" s="427">
        <v>13</v>
      </c>
      <c r="H401">
        <v>14</v>
      </c>
      <c r="I401" s="483">
        <v>14</v>
      </c>
      <c r="J401">
        <v>17</v>
      </c>
      <c r="K401" s="152">
        <v>17</v>
      </c>
      <c r="L401">
        <v>18</v>
      </c>
      <c r="M401">
        <v>26</v>
      </c>
      <c r="O401" s="375">
        <f t="shared" si="16"/>
        <v>5</v>
      </c>
      <c r="P401" s="213">
        <v>2</v>
      </c>
      <c r="Q401" s="213">
        <v>3</v>
      </c>
      <c r="R401" s="309">
        <v>1</v>
      </c>
      <c r="S401" s="309">
        <v>2</v>
      </c>
      <c r="T401" s="370">
        <v>0</v>
      </c>
      <c r="U401">
        <v>1</v>
      </c>
      <c r="V401" s="483">
        <v>0</v>
      </c>
      <c r="W401" s="309">
        <v>3</v>
      </c>
      <c r="X401">
        <v>0</v>
      </c>
      <c r="Y401">
        <v>1</v>
      </c>
      <c r="Z401">
        <v>8</v>
      </c>
    </row>
    <row r="402" spans="1:26" ht="12.75">
      <c r="A402" s="2">
        <v>8</v>
      </c>
      <c r="B402" s="152">
        <v>6</v>
      </c>
      <c r="C402">
        <v>13</v>
      </c>
      <c r="D402">
        <v>23</v>
      </c>
      <c r="E402" s="346">
        <v>33</v>
      </c>
      <c r="F402" s="152">
        <v>50</v>
      </c>
      <c r="G402" s="427">
        <v>61</v>
      </c>
      <c r="H402">
        <v>69</v>
      </c>
      <c r="I402" s="483">
        <v>79</v>
      </c>
      <c r="J402">
        <v>85</v>
      </c>
      <c r="K402" s="152">
        <v>88</v>
      </c>
      <c r="L402">
        <v>91</v>
      </c>
      <c r="M402">
        <v>92</v>
      </c>
      <c r="O402" s="375">
        <f t="shared" si="16"/>
        <v>6</v>
      </c>
      <c r="P402" s="213">
        <v>7</v>
      </c>
      <c r="Q402" s="213">
        <v>10</v>
      </c>
      <c r="R402" s="309">
        <v>10</v>
      </c>
      <c r="S402" s="309">
        <v>17</v>
      </c>
      <c r="T402" s="370">
        <v>11</v>
      </c>
      <c r="U402">
        <v>8</v>
      </c>
      <c r="V402" s="483">
        <v>10</v>
      </c>
      <c r="W402" s="309">
        <v>6</v>
      </c>
      <c r="X402">
        <v>3</v>
      </c>
      <c r="Y402">
        <v>3</v>
      </c>
      <c r="Z402">
        <v>1</v>
      </c>
    </row>
    <row r="403" spans="1:26" ht="12.75">
      <c r="A403" s="2">
        <v>9</v>
      </c>
      <c r="B403" s="152">
        <v>1</v>
      </c>
      <c r="C403">
        <v>4</v>
      </c>
      <c r="D403">
        <v>10</v>
      </c>
      <c r="E403" s="346">
        <v>10</v>
      </c>
      <c r="F403" s="152">
        <v>15</v>
      </c>
      <c r="G403" s="427">
        <v>19</v>
      </c>
      <c r="H403">
        <v>18</v>
      </c>
      <c r="I403" s="483">
        <v>19</v>
      </c>
      <c r="J403">
        <v>21</v>
      </c>
      <c r="K403" s="152">
        <v>21</v>
      </c>
      <c r="L403">
        <v>31</v>
      </c>
      <c r="M403">
        <v>37</v>
      </c>
      <c r="O403" s="375">
        <f t="shared" si="16"/>
        <v>1</v>
      </c>
      <c r="P403" s="213">
        <v>3</v>
      </c>
      <c r="Q403" s="213">
        <v>6</v>
      </c>
      <c r="R403" s="309">
        <v>0</v>
      </c>
      <c r="S403" s="309">
        <v>5</v>
      </c>
      <c r="T403" s="370">
        <v>4</v>
      </c>
      <c r="U403">
        <v>0</v>
      </c>
      <c r="V403" s="483">
        <v>1</v>
      </c>
      <c r="W403" s="309">
        <v>2</v>
      </c>
      <c r="X403">
        <v>0</v>
      </c>
      <c r="Y403">
        <v>10</v>
      </c>
      <c r="Z403">
        <v>6</v>
      </c>
    </row>
    <row r="404" spans="1:26" ht="12.75">
      <c r="A404" s="2">
        <v>10</v>
      </c>
      <c r="B404" s="152">
        <v>3</v>
      </c>
      <c r="C404">
        <v>6</v>
      </c>
      <c r="D404">
        <v>15</v>
      </c>
      <c r="E404" s="346">
        <v>18</v>
      </c>
      <c r="F404" s="152">
        <v>34</v>
      </c>
      <c r="G404" s="427">
        <v>38</v>
      </c>
      <c r="H404">
        <v>42</v>
      </c>
      <c r="I404" s="483">
        <v>49</v>
      </c>
      <c r="J404">
        <v>63</v>
      </c>
      <c r="K404" s="152">
        <v>68</v>
      </c>
      <c r="L404">
        <v>75</v>
      </c>
      <c r="M404">
        <v>77</v>
      </c>
      <c r="O404" s="375">
        <f t="shared" si="16"/>
        <v>3</v>
      </c>
      <c r="P404" s="213">
        <v>3</v>
      </c>
      <c r="Q404" s="213">
        <v>9</v>
      </c>
      <c r="R404" s="309">
        <v>3</v>
      </c>
      <c r="S404" s="309">
        <v>16</v>
      </c>
      <c r="T404" s="370">
        <v>4</v>
      </c>
      <c r="U404">
        <v>4</v>
      </c>
      <c r="V404" s="483">
        <v>7</v>
      </c>
      <c r="W404" s="309">
        <v>14</v>
      </c>
      <c r="X404">
        <v>5</v>
      </c>
      <c r="Y404">
        <v>7</v>
      </c>
      <c r="Z404">
        <v>2</v>
      </c>
    </row>
    <row r="405" spans="1:26" ht="12.75">
      <c r="A405" s="2">
        <v>11</v>
      </c>
      <c r="B405" s="152">
        <v>8</v>
      </c>
      <c r="C405">
        <v>13</v>
      </c>
      <c r="D405">
        <v>14</v>
      </c>
      <c r="E405" s="346">
        <v>19</v>
      </c>
      <c r="F405" s="152">
        <v>20</v>
      </c>
      <c r="G405" s="427">
        <v>20</v>
      </c>
      <c r="H405">
        <v>24</v>
      </c>
      <c r="I405" s="483">
        <v>31</v>
      </c>
      <c r="J405">
        <v>38</v>
      </c>
      <c r="K405" s="152">
        <v>43</v>
      </c>
      <c r="L405">
        <v>45</v>
      </c>
      <c r="M405">
        <v>60</v>
      </c>
      <c r="O405" s="375">
        <f t="shared" si="16"/>
        <v>8</v>
      </c>
      <c r="P405" s="213">
        <v>5</v>
      </c>
      <c r="Q405" s="213">
        <v>1</v>
      </c>
      <c r="R405" s="309">
        <v>5</v>
      </c>
      <c r="S405" s="309">
        <v>1</v>
      </c>
      <c r="T405" s="370">
        <v>0</v>
      </c>
      <c r="U405">
        <v>4</v>
      </c>
      <c r="V405" s="483">
        <v>9</v>
      </c>
      <c r="W405" s="309">
        <v>7</v>
      </c>
      <c r="X405">
        <v>6</v>
      </c>
      <c r="Y405">
        <v>2</v>
      </c>
      <c r="Z405">
        <v>15</v>
      </c>
    </row>
    <row r="406" spans="1:26" ht="12.75">
      <c r="A406" s="2">
        <v>12</v>
      </c>
      <c r="B406" s="152">
        <v>14</v>
      </c>
      <c r="C406">
        <v>24</v>
      </c>
      <c r="D406">
        <v>43</v>
      </c>
      <c r="E406" s="346">
        <v>54</v>
      </c>
      <c r="F406" s="152">
        <v>71</v>
      </c>
      <c r="G406" s="427">
        <v>107</v>
      </c>
      <c r="H406">
        <v>132</v>
      </c>
      <c r="I406" s="483">
        <v>145</v>
      </c>
      <c r="J406">
        <v>162</v>
      </c>
      <c r="K406" s="152">
        <v>196</v>
      </c>
      <c r="L406">
        <v>219</v>
      </c>
      <c r="M406">
        <v>322</v>
      </c>
      <c r="O406" s="375">
        <f t="shared" si="16"/>
        <v>14</v>
      </c>
      <c r="P406" s="213">
        <v>10</v>
      </c>
      <c r="Q406" s="213">
        <v>19</v>
      </c>
      <c r="R406" s="309">
        <v>11</v>
      </c>
      <c r="S406" s="309">
        <v>17</v>
      </c>
      <c r="T406" s="370">
        <v>37</v>
      </c>
      <c r="U406">
        <v>25</v>
      </c>
      <c r="V406" s="483">
        <v>13</v>
      </c>
      <c r="W406" s="309">
        <v>17</v>
      </c>
      <c r="X406">
        <v>34</v>
      </c>
      <c r="Y406">
        <v>23</v>
      </c>
      <c r="Z406">
        <v>103</v>
      </c>
    </row>
    <row r="407" spans="1:26" ht="12.75">
      <c r="A407" s="2">
        <v>13</v>
      </c>
      <c r="B407" s="152">
        <v>20</v>
      </c>
      <c r="C407">
        <v>26</v>
      </c>
      <c r="D407">
        <v>33</v>
      </c>
      <c r="E407" s="346">
        <v>45</v>
      </c>
      <c r="F407" s="152">
        <v>52</v>
      </c>
      <c r="G407" s="427">
        <v>57</v>
      </c>
      <c r="H407">
        <v>62</v>
      </c>
      <c r="I407" s="483">
        <v>69</v>
      </c>
      <c r="J407">
        <v>75</v>
      </c>
      <c r="K407" s="152">
        <v>78</v>
      </c>
      <c r="L407">
        <v>83</v>
      </c>
      <c r="M407">
        <v>89</v>
      </c>
      <c r="O407" s="375">
        <f t="shared" si="16"/>
        <v>20</v>
      </c>
      <c r="P407" s="213">
        <v>6</v>
      </c>
      <c r="Q407" s="213">
        <v>7</v>
      </c>
      <c r="R407" s="309">
        <v>12</v>
      </c>
      <c r="S407" s="309">
        <v>7</v>
      </c>
      <c r="T407" s="370">
        <v>5</v>
      </c>
      <c r="U407">
        <v>5</v>
      </c>
      <c r="V407" s="483">
        <v>7</v>
      </c>
      <c r="W407" s="309">
        <v>6</v>
      </c>
      <c r="X407">
        <v>3</v>
      </c>
      <c r="Y407">
        <v>5</v>
      </c>
      <c r="Z407">
        <v>6</v>
      </c>
    </row>
    <row r="408" spans="1:26" ht="12.75">
      <c r="A408" s="2">
        <v>14</v>
      </c>
      <c r="B408" s="152">
        <v>4</v>
      </c>
      <c r="C408">
        <v>29</v>
      </c>
      <c r="D408">
        <v>31</v>
      </c>
      <c r="E408" s="346">
        <v>54</v>
      </c>
      <c r="F408" s="152">
        <v>97</v>
      </c>
      <c r="G408" s="427">
        <v>115</v>
      </c>
      <c r="H408">
        <v>121</v>
      </c>
      <c r="I408" s="483">
        <v>147</v>
      </c>
      <c r="J408">
        <v>191</v>
      </c>
      <c r="K408" s="152">
        <v>196</v>
      </c>
      <c r="L408">
        <v>197</v>
      </c>
      <c r="M408">
        <v>213</v>
      </c>
      <c r="O408" s="375">
        <f t="shared" si="16"/>
        <v>4</v>
      </c>
      <c r="P408" s="213">
        <v>25</v>
      </c>
      <c r="Q408" s="213">
        <v>2</v>
      </c>
      <c r="R408" s="309">
        <v>23</v>
      </c>
      <c r="S408" s="309">
        <v>43</v>
      </c>
      <c r="T408" s="370">
        <v>18</v>
      </c>
      <c r="U408">
        <v>6</v>
      </c>
      <c r="V408" s="483">
        <v>26</v>
      </c>
      <c r="W408" s="309">
        <v>44</v>
      </c>
      <c r="X408">
        <v>5</v>
      </c>
      <c r="Y408">
        <v>1</v>
      </c>
      <c r="Z408">
        <v>16</v>
      </c>
    </row>
    <row r="409" spans="1:26" ht="12.75">
      <c r="A409" s="2">
        <v>15</v>
      </c>
      <c r="B409" s="152">
        <v>20</v>
      </c>
      <c r="C409">
        <v>25</v>
      </c>
      <c r="D409">
        <v>38</v>
      </c>
      <c r="E409" s="346">
        <v>42</v>
      </c>
      <c r="F409" s="152">
        <v>58</v>
      </c>
      <c r="G409" s="427">
        <v>76</v>
      </c>
      <c r="H409">
        <v>81</v>
      </c>
      <c r="I409" s="483">
        <v>87</v>
      </c>
      <c r="J409">
        <v>90</v>
      </c>
      <c r="K409" s="152">
        <v>97</v>
      </c>
      <c r="L409">
        <v>102</v>
      </c>
      <c r="M409">
        <v>106</v>
      </c>
      <c r="O409" s="375">
        <f t="shared" si="16"/>
        <v>20</v>
      </c>
      <c r="P409" s="213">
        <v>5</v>
      </c>
      <c r="Q409" s="213">
        <v>13</v>
      </c>
      <c r="R409" s="309">
        <v>4</v>
      </c>
      <c r="S409" s="309">
        <v>16</v>
      </c>
      <c r="T409" s="370">
        <v>18</v>
      </c>
      <c r="U409">
        <v>5</v>
      </c>
      <c r="V409" s="483">
        <v>6</v>
      </c>
      <c r="W409" s="309">
        <v>3</v>
      </c>
      <c r="X409">
        <v>7</v>
      </c>
      <c r="Y409">
        <v>5</v>
      </c>
      <c r="Z409">
        <v>4</v>
      </c>
    </row>
    <row r="410" spans="1:26" ht="12.75">
      <c r="A410" s="2">
        <v>16</v>
      </c>
      <c r="B410" s="152">
        <v>12</v>
      </c>
      <c r="C410">
        <v>27</v>
      </c>
      <c r="D410">
        <v>39</v>
      </c>
      <c r="E410" s="346">
        <v>49</v>
      </c>
      <c r="F410" s="152">
        <v>56</v>
      </c>
      <c r="G410" s="427">
        <v>62</v>
      </c>
      <c r="H410">
        <v>74</v>
      </c>
      <c r="I410" s="483">
        <v>81</v>
      </c>
      <c r="J410">
        <v>93</v>
      </c>
      <c r="K410" s="152">
        <v>107</v>
      </c>
      <c r="L410">
        <v>119</v>
      </c>
      <c r="M410">
        <v>136</v>
      </c>
      <c r="O410" s="375">
        <f t="shared" si="16"/>
        <v>12</v>
      </c>
      <c r="P410" s="213">
        <v>15</v>
      </c>
      <c r="Q410" s="213">
        <v>12</v>
      </c>
      <c r="R410" s="309">
        <v>10</v>
      </c>
      <c r="S410" s="309">
        <v>7</v>
      </c>
      <c r="T410" s="370">
        <v>6</v>
      </c>
      <c r="U410">
        <v>12</v>
      </c>
      <c r="V410" s="483">
        <v>7</v>
      </c>
      <c r="W410" s="309">
        <v>12</v>
      </c>
      <c r="X410">
        <v>14</v>
      </c>
      <c r="Y410">
        <v>12</v>
      </c>
      <c r="Z410">
        <v>17</v>
      </c>
    </row>
    <row r="411" spans="1:26" ht="12.75">
      <c r="A411" s="2">
        <v>17</v>
      </c>
      <c r="B411" s="152">
        <v>3</v>
      </c>
      <c r="C411">
        <v>4</v>
      </c>
      <c r="D411">
        <v>7</v>
      </c>
      <c r="E411" s="346">
        <v>12</v>
      </c>
      <c r="F411" s="152">
        <v>12</v>
      </c>
      <c r="G411" s="427">
        <v>12</v>
      </c>
      <c r="H411">
        <v>19</v>
      </c>
      <c r="I411" s="483">
        <v>26</v>
      </c>
      <c r="J411">
        <v>30</v>
      </c>
      <c r="K411" s="152">
        <v>31</v>
      </c>
      <c r="L411">
        <v>39</v>
      </c>
      <c r="M411">
        <v>45</v>
      </c>
      <c r="O411" s="375">
        <f t="shared" si="16"/>
        <v>3</v>
      </c>
      <c r="P411" s="213">
        <v>1</v>
      </c>
      <c r="Q411" s="213">
        <v>3</v>
      </c>
      <c r="R411" s="309">
        <v>5</v>
      </c>
      <c r="S411" s="309">
        <v>0</v>
      </c>
      <c r="T411" s="370">
        <v>0</v>
      </c>
      <c r="U411">
        <v>7</v>
      </c>
      <c r="V411" s="483">
        <v>7</v>
      </c>
      <c r="W411" s="309">
        <v>4</v>
      </c>
      <c r="X411">
        <v>1</v>
      </c>
      <c r="Y411">
        <v>8</v>
      </c>
      <c r="Z411">
        <v>6</v>
      </c>
    </row>
    <row r="412" spans="1:26" ht="12.75">
      <c r="A412" s="2">
        <v>18</v>
      </c>
      <c r="B412" s="152">
        <v>10</v>
      </c>
      <c r="C412">
        <v>20</v>
      </c>
      <c r="D412">
        <v>24</v>
      </c>
      <c r="E412" s="346">
        <v>30</v>
      </c>
      <c r="F412" s="152">
        <v>38</v>
      </c>
      <c r="G412" s="427">
        <v>40</v>
      </c>
      <c r="H412">
        <v>43</v>
      </c>
      <c r="I412" s="483">
        <v>48</v>
      </c>
      <c r="J412">
        <v>56</v>
      </c>
      <c r="K412" s="152">
        <v>58</v>
      </c>
      <c r="L412">
        <v>64</v>
      </c>
      <c r="M412">
        <v>70</v>
      </c>
      <c r="O412" s="375">
        <f t="shared" si="16"/>
        <v>10</v>
      </c>
      <c r="P412" s="213">
        <v>10</v>
      </c>
      <c r="Q412" s="213">
        <v>4</v>
      </c>
      <c r="R412" s="309">
        <v>6</v>
      </c>
      <c r="S412" s="309">
        <v>8</v>
      </c>
      <c r="T412" s="370">
        <v>2</v>
      </c>
      <c r="U412">
        <v>3</v>
      </c>
      <c r="V412" s="483">
        <v>5</v>
      </c>
      <c r="W412" s="309">
        <v>8</v>
      </c>
      <c r="X412">
        <v>2</v>
      </c>
      <c r="Y412">
        <v>6</v>
      </c>
      <c r="Z412">
        <v>6</v>
      </c>
    </row>
    <row r="413" spans="1:26" ht="12.75">
      <c r="A413" s="2">
        <v>19</v>
      </c>
      <c r="B413" s="152">
        <v>2</v>
      </c>
      <c r="C413">
        <v>3</v>
      </c>
      <c r="D413">
        <v>9</v>
      </c>
      <c r="E413" s="346">
        <v>8</v>
      </c>
      <c r="F413" s="152">
        <v>14</v>
      </c>
      <c r="G413" s="427">
        <v>15</v>
      </c>
      <c r="H413">
        <v>18</v>
      </c>
      <c r="I413" s="483">
        <v>21</v>
      </c>
      <c r="J413">
        <v>21</v>
      </c>
      <c r="K413" s="152">
        <v>24</v>
      </c>
      <c r="L413">
        <v>24</v>
      </c>
      <c r="M413">
        <v>26</v>
      </c>
      <c r="O413" s="375">
        <f t="shared" si="16"/>
        <v>2</v>
      </c>
      <c r="P413" s="213">
        <v>1</v>
      </c>
      <c r="Q413" s="213">
        <v>6</v>
      </c>
      <c r="R413" s="309">
        <v>1</v>
      </c>
      <c r="S413" s="309">
        <v>6</v>
      </c>
      <c r="T413" s="370">
        <v>1</v>
      </c>
      <c r="U413">
        <v>3</v>
      </c>
      <c r="V413" s="483">
        <v>3</v>
      </c>
      <c r="W413" s="309">
        <v>0</v>
      </c>
      <c r="X413">
        <v>3</v>
      </c>
      <c r="Y413">
        <v>0</v>
      </c>
      <c r="Z413">
        <v>2</v>
      </c>
    </row>
    <row r="414" spans="1:26" ht="12.75">
      <c r="A414" s="2">
        <v>20</v>
      </c>
      <c r="B414" s="152">
        <v>14</v>
      </c>
      <c r="C414">
        <v>34</v>
      </c>
      <c r="D414">
        <v>58</v>
      </c>
      <c r="E414" s="346">
        <v>62</v>
      </c>
      <c r="F414" s="152">
        <v>67</v>
      </c>
      <c r="G414" s="427">
        <v>74</v>
      </c>
      <c r="H414">
        <v>78</v>
      </c>
      <c r="I414" s="483">
        <v>84</v>
      </c>
      <c r="J414">
        <v>89</v>
      </c>
      <c r="K414" s="152">
        <v>91</v>
      </c>
      <c r="L414">
        <v>101</v>
      </c>
      <c r="M414">
        <v>109</v>
      </c>
      <c r="O414" s="375">
        <f t="shared" si="16"/>
        <v>14</v>
      </c>
      <c r="P414" s="213">
        <v>20</v>
      </c>
      <c r="Q414" s="213">
        <v>24</v>
      </c>
      <c r="R414" s="309">
        <v>4</v>
      </c>
      <c r="S414" s="309">
        <v>5</v>
      </c>
      <c r="T414" s="370">
        <v>7</v>
      </c>
      <c r="U414">
        <v>4</v>
      </c>
      <c r="V414" s="483">
        <v>6</v>
      </c>
      <c r="W414" s="309">
        <v>5</v>
      </c>
      <c r="X414">
        <v>2</v>
      </c>
      <c r="Y414">
        <v>10</v>
      </c>
      <c r="Z414">
        <v>8</v>
      </c>
    </row>
    <row r="415" spans="1:26" ht="12.75">
      <c r="A415" s="2">
        <v>21</v>
      </c>
      <c r="B415" s="152">
        <v>85</v>
      </c>
      <c r="C415">
        <v>117</v>
      </c>
      <c r="D415">
        <v>144</v>
      </c>
      <c r="E415" s="346">
        <v>168</v>
      </c>
      <c r="F415" s="152">
        <v>187</v>
      </c>
      <c r="G415" s="427">
        <v>204</v>
      </c>
      <c r="H415">
        <v>217</v>
      </c>
      <c r="I415" s="483">
        <v>239</v>
      </c>
      <c r="J415">
        <v>258</v>
      </c>
      <c r="K415" s="152">
        <v>276</v>
      </c>
      <c r="L415">
        <v>298</v>
      </c>
      <c r="M415">
        <v>318</v>
      </c>
      <c r="O415" s="375">
        <f t="shared" si="16"/>
        <v>85</v>
      </c>
      <c r="P415" s="213">
        <v>32</v>
      </c>
      <c r="Q415" s="213">
        <v>27</v>
      </c>
      <c r="R415" s="309">
        <v>24</v>
      </c>
      <c r="S415" s="309">
        <v>19</v>
      </c>
      <c r="T415" s="370">
        <v>17</v>
      </c>
      <c r="U415">
        <v>13</v>
      </c>
      <c r="V415" s="483">
        <v>22</v>
      </c>
      <c r="W415" s="309">
        <v>19</v>
      </c>
      <c r="X415">
        <v>18</v>
      </c>
      <c r="Y415">
        <v>25</v>
      </c>
      <c r="Z415">
        <v>20</v>
      </c>
    </row>
    <row r="416" spans="1:26" ht="12.75">
      <c r="A416" s="2">
        <v>22</v>
      </c>
      <c r="B416" s="152">
        <v>67</v>
      </c>
      <c r="C416">
        <v>129</v>
      </c>
      <c r="D416">
        <v>196</v>
      </c>
      <c r="E416" s="346">
        <v>236</v>
      </c>
      <c r="F416" s="152">
        <v>278</v>
      </c>
      <c r="G416" s="427">
        <v>328</v>
      </c>
      <c r="H416">
        <v>351</v>
      </c>
      <c r="I416" s="483">
        <v>394</v>
      </c>
      <c r="J416">
        <v>460</v>
      </c>
      <c r="K416" s="152">
        <v>541</v>
      </c>
      <c r="L416">
        <v>583</v>
      </c>
      <c r="M416">
        <v>678</v>
      </c>
      <c r="O416" s="375">
        <f t="shared" si="16"/>
        <v>67</v>
      </c>
      <c r="P416" s="213">
        <v>62</v>
      </c>
      <c r="Q416" s="213">
        <v>67</v>
      </c>
      <c r="R416" s="309">
        <v>40</v>
      </c>
      <c r="S416" s="309">
        <v>43</v>
      </c>
      <c r="T416" s="370">
        <v>50</v>
      </c>
      <c r="U416">
        <v>23</v>
      </c>
      <c r="V416" s="483">
        <v>43</v>
      </c>
      <c r="W416" s="309">
        <v>66</v>
      </c>
      <c r="X416">
        <v>82</v>
      </c>
      <c r="Y416">
        <v>42</v>
      </c>
      <c r="Z416">
        <v>96</v>
      </c>
    </row>
    <row r="417" spans="1:26" ht="12.75">
      <c r="A417" s="2">
        <v>23</v>
      </c>
      <c r="B417" s="152">
        <v>39</v>
      </c>
      <c r="C417">
        <v>130</v>
      </c>
      <c r="D417">
        <v>231</v>
      </c>
      <c r="E417" s="346">
        <v>318</v>
      </c>
      <c r="F417" s="152">
        <v>428</v>
      </c>
      <c r="G417" s="427">
        <v>539</v>
      </c>
      <c r="H417">
        <v>636</v>
      </c>
      <c r="I417" s="483">
        <v>751</v>
      </c>
      <c r="J417">
        <v>892</v>
      </c>
      <c r="K417" s="152">
        <v>1016</v>
      </c>
      <c r="L417">
        <v>1130</v>
      </c>
      <c r="M417">
        <v>1209</v>
      </c>
      <c r="O417" s="375">
        <f t="shared" si="16"/>
        <v>39</v>
      </c>
      <c r="P417" s="213">
        <v>92</v>
      </c>
      <c r="Q417" s="213">
        <v>101</v>
      </c>
      <c r="R417" s="309">
        <v>88</v>
      </c>
      <c r="S417" s="309">
        <v>110</v>
      </c>
      <c r="T417" s="370">
        <v>111</v>
      </c>
      <c r="U417">
        <v>97</v>
      </c>
      <c r="V417" s="483">
        <v>115</v>
      </c>
      <c r="W417" s="309">
        <v>141</v>
      </c>
      <c r="X417">
        <v>124</v>
      </c>
      <c r="Y417">
        <v>114</v>
      </c>
      <c r="Z417">
        <v>81</v>
      </c>
    </row>
    <row r="418" spans="1:26" ht="12.75">
      <c r="A418" s="2">
        <v>24</v>
      </c>
      <c r="B418" s="153">
        <v>19</v>
      </c>
      <c r="C418">
        <v>46</v>
      </c>
      <c r="D418">
        <v>56</v>
      </c>
      <c r="E418" s="347">
        <v>75</v>
      </c>
      <c r="F418" s="153">
        <v>88</v>
      </c>
      <c r="G418" s="427">
        <v>104</v>
      </c>
      <c r="H418">
        <v>120</v>
      </c>
      <c r="I418" s="483">
        <v>137</v>
      </c>
      <c r="J418">
        <v>163</v>
      </c>
      <c r="K418" s="153">
        <v>204</v>
      </c>
      <c r="L418">
        <v>251</v>
      </c>
      <c r="M418">
        <v>289</v>
      </c>
      <c r="O418" s="375">
        <f t="shared" si="16"/>
        <v>19</v>
      </c>
      <c r="P418" s="213">
        <v>27</v>
      </c>
      <c r="Q418" s="213">
        <v>11</v>
      </c>
      <c r="R418" s="309">
        <v>20</v>
      </c>
      <c r="S418" s="309">
        <v>14</v>
      </c>
      <c r="T418" s="370">
        <v>18</v>
      </c>
      <c r="U418">
        <v>16</v>
      </c>
      <c r="V418" s="483">
        <v>18</v>
      </c>
      <c r="W418" s="309">
        <v>26</v>
      </c>
      <c r="X418">
        <v>41</v>
      </c>
      <c r="Y418">
        <v>47</v>
      </c>
      <c r="Z418">
        <v>38</v>
      </c>
    </row>
    <row r="419" spans="1:26" ht="12.75">
      <c r="A419" s="7" t="s">
        <v>0</v>
      </c>
      <c r="B419" s="147">
        <f>SUM(B395:B418)</f>
        <v>351</v>
      </c>
      <c r="C419" s="273">
        <v>691</v>
      </c>
      <c r="D419" s="273">
        <v>1029</v>
      </c>
      <c r="E419" s="147">
        <v>1301</v>
      </c>
      <c r="F419" s="147">
        <v>1646</v>
      </c>
      <c r="G419" s="427">
        <v>1965</v>
      </c>
      <c r="H419" s="333">
        <v>2223</v>
      </c>
      <c r="I419" s="483">
        <v>2537</v>
      </c>
      <c r="J419" s="14">
        <f>SUM(J395:J418)</f>
        <v>2935</v>
      </c>
      <c r="K419" s="147">
        <v>3296</v>
      </c>
      <c r="L419" s="140">
        <f>SUM(L395:L418)</f>
        <v>3621</v>
      </c>
      <c r="M419" s="140">
        <f>SUM(M395:M418)</f>
        <v>4072</v>
      </c>
      <c r="O419" s="382">
        <f>SUM(O395:O418)</f>
        <v>351</v>
      </c>
      <c r="P419" s="384">
        <v>341</v>
      </c>
      <c r="Q419" s="384">
        <v>339</v>
      </c>
      <c r="R419" s="382">
        <v>279</v>
      </c>
      <c r="S419" s="382">
        <f>SUM(S395:S418)</f>
        <v>347</v>
      </c>
      <c r="T419" s="383">
        <f>SUM(T395:T418)</f>
        <v>322</v>
      </c>
      <c r="U419">
        <v>259</v>
      </c>
      <c r="V419" s="483">
        <v>317</v>
      </c>
      <c r="W419" s="382">
        <f>IF(J$419&gt;0,J419-I419,"")</f>
        <v>398</v>
      </c>
      <c r="X419" s="140">
        <v>364</v>
      </c>
      <c r="Y419">
        <f>SUM(Y395:Y418)</f>
        <v>328</v>
      </c>
      <c r="Z419" s="140">
        <f>SUM(Z395:Z418)</f>
        <v>454</v>
      </c>
    </row>
    <row r="424" spans="1:26" ht="12.75">
      <c r="A424" s="99" t="s">
        <v>14</v>
      </c>
      <c r="B424" s="117" t="str">
        <f>TITLES!$B$12</f>
        <v>WIA DISLOCATED WORKER ENTERED EMPLOYMENT WAGE RATE</v>
      </c>
      <c r="C424" s="118"/>
      <c r="D424" s="118"/>
      <c r="E424" s="118"/>
      <c r="F424" s="118"/>
      <c r="G424" s="118"/>
      <c r="H424" s="118"/>
      <c r="I424" s="118"/>
      <c r="J424" s="118"/>
      <c r="K424" s="118"/>
      <c r="L424" s="118"/>
      <c r="M424" s="119"/>
      <c r="O424" s="112" t="str">
        <f>B424</f>
        <v>WIA DISLOCATED WORKER ENTERED EMPLOYMENT WAGE RATE</v>
      </c>
      <c r="P424" s="115"/>
      <c r="Q424" s="115"/>
      <c r="R424" s="115"/>
      <c r="S424" s="115"/>
      <c r="T424" s="143"/>
      <c r="U424" s="115"/>
      <c r="V424" s="115"/>
      <c r="W424" s="115"/>
      <c r="X424" s="115"/>
      <c r="Y424" s="115"/>
      <c r="Z424" s="116"/>
    </row>
    <row r="425" spans="1:26" ht="12.75">
      <c r="A425" s="2">
        <v>1</v>
      </c>
      <c r="B425" s="495">
        <v>14.01</v>
      </c>
      <c r="C425" s="141">
        <v>13.50375</v>
      </c>
      <c r="D425" s="496">
        <v>14.369166666666667</v>
      </c>
      <c r="E425" s="141">
        <v>14.209285714285715</v>
      </c>
      <c r="F425" s="495">
        <v>14.209285714285715</v>
      </c>
      <c r="G425" s="490">
        <v>14.03</v>
      </c>
      <c r="H425" s="141">
        <v>13.9</v>
      </c>
      <c r="I425" s="490">
        <v>13.9</v>
      </c>
      <c r="J425">
        <v>13.9</v>
      </c>
      <c r="K425" s="495">
        <v>13.68</v>
      </c>
      <c r="L425">
        <v>13.68</v>
      </c>
      <c r="M425">
        <v>13.33</v>
      </c>
      <c r="O425" s="96">
        <f>B425</f>
        <v>14.01</v>
      </c>
      <c r="P425" s="487">
        <v>13</v>
      </c>
      <c r="Q425" s="488">
        <v>16.1</v>
      </c>
      <c r="R425" s="97">
        <v>13.25</v>
      </c>
      <c r="S425" s="385">
        <v>0</v>
      </c>
      <c r="T425" s="489">
        <v>11.5</v>
      </c>
      <c r="U425" s="141">
        <v>12</v>
      </c>
      <c r="V425" s="490">
        <v>0</v>
      </c>
      <c r="W425" s="97">
        <v>0</v>
      </c>
      <c r="X425" s="97">
        <v>10.05</v>
      </c>
      <c r="Y425">
        <v>0</v>
      </c>
      <c r="Z425" s="97">
        <v>10.37</v>
      </c>
    </row>
    <row r="426" spans="1:26" ht="12.75">
      <c r="A426" s="2">
        <v>2</v>
      </c>
      <c r="B426" s="495">
        <v>12.42</v>
      </c>
      <c r="C426" s="141">
        <v>12.091666666666667</v>
      </c>
      <c r="D426" s="496">
        <v>12.084615384615384</v>
      </c>
      <c r="E426" s="141">
        <v>12.084615384615384</v>
      </c>
      <c r="F426" s="495">
        <v>12.373333333333333</v>
      </c>
      <c r="G426" s="490">
        <v>13.12</v>
      </c>
      <c r="H426" s="141">
        <v>13.12</v>
      </c>
      <c r="I426" s="490">
        <v>12.88</v>
      </c>
      <c r="J426">
        <v>12.52</v>
      </c>
      <c r="K426" s="495">
        <v>12.63</v>
      </c>
      <c r="L426">
        <v>13.2</v>
      </c>
      <c r="M426">
        <v>13.25</v>
      </c>
      <c r="O426" s="96">
        <f>B426</f>
        <v>12.42</v>
      </c>
      <c r="P426" s="487">
        <v>11.766666666666666</v>
      </c>
      <c r="Q426" s="488">
        <v>12</v>
      </c>
      <c r="R426" s="97">
        <v>0</v>
      </c>
      <c r="S426" s="385">
        <v>14.25</v>
      </c>
      <c r="T426" s="491">
        <v>15.94</v>
      </c>
      <c r="U426" s="141">
        <v>0</v>
      </c>
      <c r="V426" s="490">
        <v>11.97</v>
      </c>
      <c r="W426" s="97">
        <v>8.2</v>
      </c>
      <c r="X426" s="97">
        <v>14</v>
      </c>
      <c r="Y426">
        <v>29.33</v>
      </c>
      <c r="Z426" s="97">
        <v>13.9</v>
      </c>
    </row>
    <row r="427" spans="1:26" ht="12.75">
      <c r="A427" s="2">
        <v>3</v>
      </c>
      <c r="B427" s="495">
        <v>9.79</v>
      </c>
      <c r="C427" s="141">
        <v>9.79</v>
      </c>
      <c r="D427" s="496">
        <v>9.875</v>
      </c>
      <c r="E427" s="141">
        <v>10.863333333333333</v>
      </c>
      <c r="F427" s="495">
        <v>10.827</v>
      </c>
      <c r="G427" s="490">
        <v>10.91</v>
      </c>
      <c r="H427" s="141">
        <v>10.93</v>
      </c>
      <c r="I427" s="490">
        <v>10.93</v>
      </c>
      <c r="J427">
        <v>10.76</v>
      </c>
      <c r="K427" s="495">
        <v>10.77</v>
      </c>
      <c r="L427">
        <v>10.77</v>
      </c>
      <c r="M427">
        <v>10.47</v>
      </c>
      <c r="O427" s="96">
        <f>B427</f>
        <v>9.79</v>
      </c>
      <c r="P427" s="487">
        <v>0</v>
      </c>
      <c r="Q427" s="488">
        <v>10.045</v>
      </c>
      <c r="R427" s="97">
        <v>12.84</v>
      </c>
      <c r="S427" s="385">
        <v>10.5</v>
      </c>
      <c r="T427" s="491">
        <v>11.73</v>
      </c>
      <c r="U427" s="141">
        <v>11.03</v>
      </c>
      <c r="V427" s="490">
        <v>0</v>
      </c>
      <c r="W427" s="97">
        <v>9.67</v>
      </c>
      <c r="X427" s="97">
        <v>10.96</v>
      </c>
      <c r="Y427">
        <v>0</v>
      </c>
      <c r="Z427" s="97">
        <v>9.25</v>
      </c>
    </row>
    <row r="428" spans="1:26" ht="12.75">
      <c r="A428" s="2">
        <v>4</v>
      </c>
      <c r="B428" s="495">
        <v>15.21</v>
      </c>
      <c r="C428" s="141">
        <v>13.72</v>
      </c>
      <c r="D428" s="496">
        <v>13.48</v>
      </c>
      <c r="E428" s="141">
        <v>14.041428571428572</v>
      </c>
      <c r="F428" s="495">
        <v>14.04142857142857</v>
      </c>
      <c r="G428" s="490">
        <v>15.37</v>
      </c>
      <c r="H428" s="141">
        <v>13.71</v>
      </c>
      <c r="I428" s="490">
        <v>13.76</v>
      </c>
      <c r="J428">
        <v>13.91</v>
      </c>
      <c r="K428" s="495">
        <v>13.6</v>
      </c>
      <c r="L428">
        <v>13.41</v>
      </c>
      <c r="M428">
        <v>13.75</v>
      </c>
      <c r="O428" s="96">
        <f aca="true" t="shared" si="17" ref="O428:O448">B428</f>
        <v>15.21</v>
      </c>
      <c r="P428" s="487">
        <v>10.75</v>
      </c>
      <c r="Q428" s="488">
        <v>12.76</v>
      </c>
      <c r="R428" s="97">
        <v>14.79</v>
      </c>
      <c r="S428" s="385">
        <v>0</v>
      </c>
      <c r="T428" s="491">
        <v>20.03</v>
      </c>
      <c r="U428" s="141">
        <v>12.22</v>
      </c>
      <c r="V428" s="490">
        <v>14.22</v>
      </c>
      <c r="W428" s="97">
        <v>14.54</v>
      </c>
      <c r="X428" s="97">
        <v>12.42</v>
      </c>
      <c r="Y428">
        <v>7.45</v>
      </c>
      <c r="Z428" s="97">
        <v>17.6</v>
      </c>
    </row>
    <row r="429" spans="1:26" ht="12.75">
      <c r="A429" s="2">
        <v>5</v>
      </c>
      <c r="B429" s="495">
        <v>18.5</v>
      </c>
      <c r="C429" s="141">
        <v>15.595</v>
      </c>
      <c r="D429" s="496">
        <v>14.6075</v>
      </c>
      <c r="E429" s="141">
        <v>15.394</v>
      </c>
      <c r="F429" s="495">
        <v>15.134</v>
      </c>
      <c r="G429" s="490">
        <v>14.91</v>
      </c>
      <c r="H429" s="141">
        <v>14.6</v>
      </c>
      <c r="I429" s="490">
        <v>14.79</v>
      </c>
      <c r="J429">
        <v>14.74</v>
      </c>
      <c r="K429" s="495">
        <v>14.51</v>
      </c>
      <c r="L429">
        <v>13.92</v>
      </c>
      <c r="M429">
        <v>13.93</v>
      </c>
      <c r="O429" s="96">
        <f t="shared" si="17"/>
        <v>18.5</v>
      </c>
      <c r="P429" s="487">
        <v>12.69</v>
      </c>
      <c r="Q429" s="488">
        <v>13.62</v>
      </c>
      <c r="R429" s="97">
        <v>18.54</v>
      </c>
      <c r="S429" s="385">
        <v>14.874</v>
      </c>
      <c r="T429" s="491">
        <v>14.15</v>
      </c>
      <c r="U429" s="141">
        <v>13.79</v>
      </c>
      <c r="V429" s="490">
        <v>16.54</v>
      </c>
      <c r="W429" s="97">
        <v>14.22</v>
      </c>
      <c r="X429" s="97">
        <v>12</v>
      </c>
      <c r="Y429">
        <v>10.41</v>
      </c>
      <c r="Z429" s="97">
        <v>14</v>
      </c>
    </row>
    <row r="430" spans="1:26" ht="12.75">
      <c r="A430" s="2">
        <v>6</v>
      </c>
      <c r="B430" s="495">
        <v>0</v>
      </c>
      <c r="C430" s="141">
        <v>10.8</v>
      </c>
      <c r="D430" s="496">
        <v>10.8</v>
      </c>
      <c r="E430" s="141">
        <v>10.8</v>
      </c>
      <c r="F430" s="495">
        <v>12.6125</v>
      </c>
      <c r="G430" s="490">
        <v>12.99</v>
      </c>
      <c r="H430" s="141">
        <v>11.2</v>
      </c>
      <c r="I430" s="490">
        <v>10.93</v>
      </c>
      <c r="J430">
        <v>10.54</v>
      </c>
      <c r="K430" s="495">
        <v>10.44</v>
      </c>
      <c r="L430">
        <v>12.69</v>
      </c>
      <c r="M430">
        <v>12.23</v>
      </c>
      <c r="O430" s="96">
        <f t="shared" si="17"/>
        <v>0</v>
      </c>
      <c r="P430" s="487">
        <v>10.8</v>
      </c>
      <c r="Q430" s="488">
        <v>0</v>
      </c>
      <c r="R430" s="97">
        <v>0</v>
      </c>
      <c r="S430" s="385">
        <v>14.425</v>
      </c>
      <c r="T430" s="491">
        <v>14.5</v>
      </c>
      <c r="U430" s="141">
        <v>8.97</v>
      </c>
      <c r="V430" s="490">
        <v>8.5</v>
      </c>
      <c r="W430" s="97">
        <v>9.25</v>
      </c>
      <c r="X430" s="97">
        <v>7.2</v>
      </c>
      <c r="Y430">
        <v>41.83</v>
      </c>
      <c r="Z430" s="97">
        <v>10.96</v>
      </c>
    </row>
    <row r="431" spans="1:26" ht="12.75">
      <c r="A431" s="2">
        <v>7</v>
      </c>
      <c r="B431" s="495">
        <v>9.52</v>
      </c>
      <c r="C431" s="141">
        <v>11.332857142857142</v>
      </c>
      <c r="D431" s="496">
        <v>11.095</v>
      </c>
      <c r="E431" s="141">
        <v>10.995454545454544</v>
      </c>
      <c r="F431" s="495">
        <v>10.543846153846154</v>
      </c>
      <c r="G431" s="490">
        <v>10.54</v>
      </c>
      <c r="H431" s="141">
        <v>10.43</v>
      </c>
      <c r="I431" s="490">
        <v>10.43</v>
      </c>
      <c r="J431">
        <v>10.89</v>
      </c>
      <c r="K431" s="495">
        <v>10.89</v>
      </c>
      <c r="L431">
        <v>11.32</v>
      </c>
      <c r="M431">
        <v>11.25</v>
      </c>
      <c r="O431" s="96">
        <f t="shared" si="17"/>
        <v>9.52</v>
      </c>
      <c r="P431" s="487">
        <v>15.87</v>
      </c>
      <c r="Q431" s="488">
        <v>10.54</v>
      </c>
      <c r="R431" s="97">
        <v>10</v>
      </c>
      <c r="S431" s="385">
        <v>8.06</v>
      </c>
      <c r="T431" s="491">
        <v>0</v>
      </c>
      <c r="U431" s="141">
        <v>9</v>
      </c>
      <c r="V431" s="490">
        <v>0</v>
      </c>
      <c r="W431" s="97">
        <v>13</v>
      </c>
      <c r="X431" s="97">
        <v>0</v>
      </c>
      <c r="Y431">
        <v>18.75</v>
      </c>
      <c r="Z431" s="97">
        <v>11.08</v>
      </c>
    </row>
    <row r="432" spans="1:26" ht="12.75">
      <c r="A432" s="2">
        <v>8</v>
      </c>
      <c r="B432" s="495">
        <v>14.68</v>
      </c>
      <c r="C432" s="141">
        <v>13.691538461538462</v>
      </c>
      <c r="D432" s="496">
        <v>14.86</v>
      </c>
      <c r="E432" s="141">
        <v>15.922727272727274</v>
      </c>
      <c r="F432" s="495">
        <v>15.8606</v>
      </c>
      <c r="G432" s="490">
        <v>16.57</v>
      </c>
      <c r="H432" s="141">
        <v>16.9</v>
      </c>
      <c r="I432" s="490">
        <v>16.86</v>
      </c>
      <c r="J432">
        <v>17.09</v>
      </c>
      <c r="K432" s="495">
        <v>17.04</v>
      </c>
      <c r="L432">
        <v>16.89</v>
      </c>
      <c r="M432">
        <v>16.82</v>
      </c>
      <c r="O432" s="96">
        <f t="shared" si="17"/>
        <v>14.68</v>
      </c>
      <c r="P432" s="487">
        <v>12.848571428571429</v>
      </c>
      <c r="Q432" s="488">
        <v>16.378999999999998</v>
      </c>
      <c r="R432" s="97">
        <v>18.367</v>
      </c>
      <c r="S432" s="385">
        <v>15.74</v>
      </c>
      <c r="T432" s="491">
        <v>19.78</v>
      </c>
      <c r="U432" s="141">
        <v>19.45</v>
      </c>
      <c r="V432" s="490">
        <v>16.6</v>
      </c>
      <c r="W432" s="97">
        <v>20.12</v>
      </c>
      <c r="X432" s="97">
        <v>15.5</v>
      </c>
      <c r="Y432">
        <v>12.53</v>
      </c>
      <c r="Z432" s="97">
        <v>10</v>
      </c>
    </row>
    <row r="433" spans="1:26" ht="12.75">
      <c r="A433" s="2">
        <v>9</v>
      </c>
      <c r="B433" s="495">
        <v>16.5</v>
      </c>
      <c r="C433" s="141">
        <v>16.1175</v>
      </c>
      <c r="D433" s="496">
        <v>15.435</v>
      </c>
      <c r="E433" s="141">
        <v>15.435</v>
      </c>
      <c r="F433" s="495">
        <v>14.99933333333333</v>
      </c>
      <c r="G433" s="490">
        <v>14.5</v>
      </c>
      <c r="H433" s="141">
        <v>14.67</v>
      </c>
      <c r="I433" s="490">
        <v>14.45</v>
      </c>
      <c r="J433">
        <v>14.54</v>
      </c>
      <c r="K433" s="495">
        <v>14.54</v>
      </c>
      <c r="L433">
        <v>14.48</v>
      </c>
      <c r="M433">
        <v>14.59</v>
      </c>
      <c r="O433" s="96">
        <f t="shared" si="17"/>
        <v>16.5</v>
      </c>
      <c r="P433" s="487">
        <v>15.99</v>
      </c>
      <c r="Q433" s="488">
        <v>14.98</v>
      </c>
      <c r="R433" s="97">
        <v>0</v>
      </c>
      <c r="S433" s="385">
        <v>14.127999999999997</v>
      </c>
      <c r="T433" s="491">
        <v>12.64</v>
      </c>
      <c r="U433" s="141">
        <v>0</v>
      </c>
      <c r="V433" s="490">
        <v>10.5</v>
      </c>
      <c r="W433" s="97">
        <v>15.39</v>
      </c>
      <c r="X433" s="97">
        <v>0</v>
      </c>
      <c r="Y433">
        <v>14.33</v>
      </c>
      <c r="Z433" s="97">
        <v>15.09</v>
      </c>
    </row>
    <row r="434" spans="1:26" ht="12.75">
      <c r="A434" s="2">
        <v>10</v>
      </c>
      <c r="B434" s="495">
        <v>14.44</v>
      </c>
      <c r="C434" s="141">
        <v>17.053333333333335</v>
      </c>
      <c r="D434" s="496">
        <v>16.696666666666665</v>
      </c>
      <c r="E434" s="141">
        <v>17.930555555555557</v>
      </c>
      <c r="F434" s="495">
        <v>19.175882352941176</v>
      </c>
      <c r="G434" s="490">
        <v>18.78</v>
      </c>
      <c r="H434" s="141">
        <v>18.72</v>
      </c>
      <c r="I434" s="490">
        <v>18.75</v>
      </c>
      <c r="J434">
        <v>19.5</v>
      </c>
      <c r="K434" s="495">
        <v>19.75</v>
      </c>
      <c r="L434">
        <v>20.17</v>
      </c>
      <c r="M434">
        <v>19.96</v>
      </c>
      <c r="O434" s="96">
        <f t="shared" si="17"/>
        <v>14.44</v>
      </c>
      <c r="P434" s="487">
        <v>19.67</v>
      </c>
      <c r="Q434" s="488">
        <v>16.45888888888889</v>
      </c>
      <c r="R434" s="97">
        <v>24.1</v>
      </c>
      <c r="S434" s="385">
        <v>20.576875</v>
      </c>
      <c r="T434" s="491">
        <v>15.4</v>
      </c>
      <c r="U434" s="141">
        <v>18.15</v>
      </c>
      <c r="V434" s="490">
        <v>18.95</v>
      </c>
      <c r="W434" s="97">
        <v>22.11</v>
      </c>
      <c r="X434" s="97">
        <v>22.86</v>
      </c>
      <c r="Y434">
        <v>24.3</v>
      </c>
      <c r="Z434" s="97">
        <v>12</v>
      </c>
    </row>
    <row r="435" spans="1:26" ht="12.75">
      <c r="A435" s="2">
        <v>11</v>
      </c>
      <c r="B435" s="495">
        <v>9.96</v>
      </c>
      <c r="C435" s="141">
        <v>10.001538461538463</v>
      </c>
      <c r="D435" s="496">
        <v>9.883571428571429</v>
      </c>
      <c r="E435" s="141">
        <v>11.991052631578947</v>
      </c>
      <c r="F435" s="495">
        <v>12.257</v>
      </c>
      <c r="G435" s="490">
        <v>12.26</v>
      </c>
      <c r="H435" s="141">
        <v>11.99</v>
      </c>
      <c r="I435" s="490">
        <v>12.08</v>
      </c>
      <c r="J435">
        <v>11.83</v>
      </c>
      <c r="K435" s="495">
        <v>11.93</v>
      </c>
      <c r="L435">
        <v>11.9</v>
      </c>
      <c r="M435">
        <v>11.69</v>
      </c>
      <c r="O435" s="96">
        <f t="shared" si="17"/>
        <v>9.96</v>
      </c>
      <c r="P435" s="487">
        <v>10.076</v>
      </c>
      <c r="Q435" s="488">
        <v>8.35</v>
      </c>
      <c r="R435" s="97">
        <v>17.892000000000003</v>
      </c>
      <c r="S435" s="385">
        <v>17.31</v>
      </c>
      <c r="T435" s="491">
        <v>0</v>
      </c>
      <c r="U435" s="141">
        <v>10.63</v>
      </c>
      <c r="V435" s="490">
        <v>11.59</v>
      </c>
      <c r="W435" s="97">
        <v>10.51</v>
      </c>
      <c r="X435" s="97">
        <v>12.55</v>
      </c>
      <c r="Y435">
        <v>11.35</v>
      </c>
      <c r="Z435" s="97">
        <v>10.12</v>
      </c>
    </row>
    <row r="436" spans="1:26" ht="12.75">
      <c r="A436" s="2">
        <v>12</v>
      </c>
      <c r="B436" s="495">
        <v>12.72</v>
      </c>
      <c r="C436" s="141">
        <v>12.78</v>
      </c>
      <c r="D436" s="496">
        <v>13.022093023255813</v>
      </c>
      <c r="E436" s="141">
        <v>13.492222222222221</v>
      </c>
      <c r="F436" s="495">
        <v>13.61816901408451</v>
      </c>
      <c r="G436" s="490">
        <v>14.39</v>
      </c>
      <c r="H436" s="141">
        <v>14.12</v>
      </c>
      <c r="I436" s="490">
        <v>14.05</v>
      </c>
      <c r="J436">
        <v>13.95</v>
      </c>
      <c r="K436" s="495">
        <v>13.84</v>
      </c>
      <c r="L436">
        <v>13.85</v>
      </c>
      <c r="M436">
        <v>13.02</v>
      </c>
      <c r="O436" s="96">
        <f t="shared" si="17"/>
        <v>12.72</v>
      </c>
      <c r="P436" s="487">
        <v>12.857999999999999</v>
      </c>
      <c r="Q436" s="488">
        <v>13.327894736842106</v>
      </c>
      <c r="R436" s="97">
        <v>15.33</v>
      </c>
      <c r="S436" s="385">
        <v>14.018235294117645</v>
      </c>
      <c r="T436" s="491">
        <v>15.73</v>
      </c>
      <c r="U436" s="141">
        <v>12.99</v>
      </c>
      <c r="V436" s="490">
        <v>13.27</v>
      </c>
      <c r="W436" s="97">
        <v>13.18</v>
      </c>
      <c r="X436" s="97">
        <v>13.31</v>
      </c>
      <c r="Y436">
        <v>13.95</v>
      </c>
      <c r="Z436" s="97">
        <v>10.19</v>
      </c>
    </row>
    <row r="437" spans="1:26" ht="12.75">
      <c r="A437" s="2">
        <v>13</v>
      </c>
      <c r="B437" s="495">
        <v>24.1</v>
      </c>
      <c r="C437" s="141">
        <v>23.020454545454545</v>
      </c>
      <c r="D437" s="496">
        <v>22.092068965517242</v>
      </c>
      <c r="E437" s="141">
        <v>19.54769230769231</v>
      </c>
      <c r="F437" s="495">
        <v>18.646956521739124</v>
      </c>
      <c r="G437" s="490">
        <v>17.78</v>
      </c>
      <c r="H437" s="141">
        <v>17.42</v>
      </c>
      <c r="I437" s="490">
        <v>17.22</v>
      </c>
      <c r="J437">
        <v>16.73</v>
      </c>
      <c r="K437" s="495">
        <v>16.52</v>
      </c>
      <c r="L437">
        <v>16.46</v>
      </c>
      <c r="M437">
        <v>16.21</v>
      </c>
      <c r="O437" s="96">
        <f t="shared" si="17"/>
        <v>24.1</v>
      </c>
      <c r="P437" s="487">
        <v>12.25</v>
      </c>
      <c r="Q437" s="488">
        <v>19.174285714285713</v>
      </c>
      <c r="R437" s="97">
        <v>12.169</v>
      </c>
      <c r="S437" s="385">
        <v>13.62857142857143</v>
      </c>
      <c r="T437" s="491">
        <v>9.83</v>
      </c>
      <c r="U437" s="141">
        <v>13.74</v>
      </c>
      <c r="V437" s="490">
        <v>15.61</v>
      </c>
      <c r="W437" s="97">
        <v>11.55</v>
      </c>
      <c r="X437" s="97">
        <v>11.68</v>
      </c>
      <c r="Y437">
        <v>15.58</v>
      </c>
      <c r="Z437" s="97">
        <v>10.03</v>
      </c>
    </row>
    <row r="438" spans="1:26" ht="12.75">
      <c r="A438" s="2">
        <v>14</v>
      </c>
      <c r="B438" s="495">
        <v>32.03</v>
      </c>
      <c r="C438" s="141">
        <v>22.86551724137931</v>
      </c>
      <c r="D438" s="496">
        <v>22.99838709677419</v>
      </c>
      <c r="E438" s="141">
        <v>20.868333333333332</v>
      </c>
      <c r="F438" s="495">
        <v>18.77288659793815</v>
      </c>
      <c r="G438" s="490">
        <v>18.65</v>
      </c>
      <c r="H438" s="141">
        <v>18.49</v>
      </c>
      <c r="I438" s="490">
        <v>18.41</v>
      </c>
      <c r="J438">
        <v>18.09</v>
      </c>
      <c r="K438" s="495">
        <v>18.12</v>
      </c>
      <c r="L438">
        <v>18.59</v>
      </c>
      <c r="M438">
        <v>18.67</v>
      </c>
      <c r="O438" s="96">
        <f t="shared" si="17"/>
        <v>32.03</v>
      </c>
      <c r="P438" s="487">
        <v>21.3992</v>
      </c>
      <c r="Q438" s="488">
        <v>24.925</v>
      </c>
      <c r="R438" s="97">
        <v>17.99739130434783</v>
      </c>
      <c r="S438" s="385">
        <v>16.141395348837207</v>
      </c>
      <c r="T438" s="491">
        <v>17.99</v>
      </c>
      <c r="U438" s="141">
        <v>15.39</v>
      </c>
      <c r="V438" s="490">
        <v>18.04</v>
      </c>
      <c r="W438" s="97">
        <v>17.03</v>
      </c>
      <c r="X438" s="97">
        <v>19.22</v>
      </c>
      <c r="Y438">
        <v>100</v>
      </c>
      <c r="Z438" s="97">
        <v>20.3</v>
      </c>
    </row>
    <row r="439" spans="1:26" ht="12.75">
      <c r="A439" s="2">
        <v>15</v>
      </c>
      <c r="B439" s="495">
        <v>15.9</v>
      </c>
      <c r="C439" s="141">
        <v>16.794166666666666</v>
      </c>
      <c r="D439" s="496">
        <v>16.021621621621623</v>
      </c>
      <c r="E439" s="141">
        <v>15.729523809523808</v>
      </c>
      <c r="F439" s="495">
        <v>16.125517241379306</v>
      </c>
      <c r="G439" s="490">
        <v>15.92</v>
      </c>
      <c r="H439" s="141">
        <v>15.73</v>
      </c>
      <c r="I439" s="490">
        <v>16.26</v>
      </c>
      <c r="J439">
        <v>16.99</v>
      </c>
      <c r="K439" s="495">
        <v>17.05</v>
      </c>
      <c r="L439">
        <v>17.3</v>
      </c>
      <c r="M439">
        <v>17.43</v>
      </c>
      <c r="O439" s="96">
        <f t="shared" si="17"/>
        <v>15.9</v>
      </c>
      <c r="P439" s="487">
        <v>21.2625</v>
      </c>
      <c r="Q439" s="488">
        <v>14.595384615384615</v>
      </c>
      <c r="R439" s="97">
        <v>14.25</v>
      </c>
      <c r="S439" s="385">
        <v>17.165</v>
      </c>
      <c r="T439" s="491">
        <v>15.27</v>
      </c>
      <c r="U439" s="141">
        <v>12.81</v>
      </c>
      <c r="V439" s="490">
        <v>23.45</v>
      </c>
      <c r="W439" s="97">
        <v>37.99</v>
      </c>
      <c r="X439" s="97">
        <v>17.92</v>
      </c>
      <c r="Y439">
        <v>22.16</v>
      </c>
      <c r="Z439" s="97">
        <v>20.74</v>
      </c>
    </row>
    <row r="440" spans="1:26" ht="12.75">
      <c r="A440" s="2">
        <v>16</v>
      </c>
      <c r="B440" s="495">
        <v>12.24</v>
      </c>
      <c r="C440" s="141">
        <v>12.654615384615386</v>
      </c>
      <c r="D440" s="496">
        <v>13.248421052631578</v>
      </c>
      <c r="E440" s="141">
        <v>13.30770833333333</v>
      </c>
      <c r="F440" s="495">
        <v>13.18181818181818</v>
      </c>
      <c r="G440" s="490">
        <v>13.19</v>
      </c>
      <c r="H440" s="141">
        <v>13.59</v>
      </c>
      <c r="I440" s="490">
        <v>14</v>
      </c>
      <c r="J440">
        <v>14.44</v>
      </c>
      <c r="K440" s="495">
        <v>14.45</v>
      </c>
      <c r="L440">
        <v>14.85</v>
      </c>
      <c r="M440">
        <v>14.42</v>
      </c>
      <c r="O440" s="96">
        <f t="shared" si="17"/>
        <v>12.24</v>
      </c>
      <c r="P440" s="487">
        <v>13.008571428571429</v>
      </c>
      <c r="Q440" s="488">
        <v>14.535</v>
      </c>
      <c r="R440" s="97">
        <v>13.532999999999998</v>
      </c>
      <c r="S440" s="385">
        <v>12.318571428571428</v>
      </c>
      <c r="T440" s="491">
        <v>13.28</v>
      </c>
      <c r="U440" s="141">
        <v>15.63</v>
      </c>
      <c r="V440" s="490">
        <v>18.26</v>
      </c>
      <c r="W440" s="97">
        <v>17.34</v>
      </c>
      <c r="X440" s="97">
        <v>14.54</v>
      </c>
      <c r="Y440">
        <v>18.42</v>
      </c>
      <c r="Z440" s="97">
        <v>11.41</v>
      </c>
    </row>
    <row r="441" spans="1:26" ht="12.75">
      <c r="A441" s="2">
        <v>17</v>
      </c>
      <c r="B441" s="495">
        <v>13.42</v>
      </c>
      <c r="C441" s="141">
        <v>13.8125</v>
      </c>
      <c r="D441" s="496">
        <v>15.052857142857144</v>
      </c>
      <c r="E441" s="141">
        <v>14.315833333333332</v>
      </c>
      <c r="F441" s="495">
        <v>14.315833333333332</v>
      </c>
      <c r="G441" s="490">
        <v>14.32</v>
      </c>
      <c r="H441" s="141">
        <v>13.98</v>
      </c>
      <c r="I441" s="490">
        <v>14.7</v>
      </c>
      <c r="J441">
        <v>14.8</v>
      </c>
      <c r="K441" s="495">
        <v>14.76</v>
      </c>
      <c r="L441">
        <v>15.57</v>
      </c>
      <c r="M441">
        <v>15.18</v>
      </c>
      <c r="O441" s="96">
        <f t="shared" si="17"/>
        <v>13.42</v>
      </c>
      <c r="P441" s="487">
        <v>15</v>
      </c>
      <c r="Q441" s="488">
        <v>16.706666666666667</v>
      </c>
      <c r="R441" s="97">
        <v>13.284</v>
      </c>
      <c r="S441" s="385">
        <v>0</v>
      </c>
      <c r="T441" s="491">
        <v>0</v>
      </c>
      <c r="U441" s="141">
        <v>13.42</v>
      </c>
      <c r="V441" s="490">
        <v>16.66</v>
      </c>
      <c r="W441" s="97">
        <v>15.45</v>
      </c>
      <c r="X441" s="97">
        <v>13.56</v>
      </c>
      <c r="Y441">
        <v>18.68</v>
      </c>
      <c r="Z441" s="97">
        <v>12.63</v>
      </c>
    </row>
    <row r="442" spans="1:26" ht="12.75">
      <c r="A442" s="2">
        <v>18</v>
      </c>
      <c r="B442" s="495">
        <v>16.55</v>
      </c>
      <c r="C442" s="141">
        <v>16.136</v>
      </c>
      <c r="D442" s="496">
        <v>15.745</v>
      </c>
      <c r="E442" s="141">
        <v>15.498</v>
      </c>
      <c r="F442" s="495">
        <v>15.95842105263158</v>
      </c>
      <c r="G442" s="490">
        <v>16.14</v>
      </c>
      <c r="H442" s="141">
        <v>16.15</v>
      </c>
      <c r="I442" s="490">
        <v>16.24</v>
      </c>
      <c r="J442">
        <v>15.83</v>
      </c>
      <c r="K442" s="495">
        <v>15.82</v>
      </c>
      <c r="L442">
        <v>15.65</v>
      </c>
      <c r="M442">
        <v>15.36</v>
      </c>
      <c r="O442" s="96">
        <f t="shared" si="17"/>
        <v>16.55</v>
      </c>
      <c r="P442" s="487">
        <v>15.719</v>
      </c>
      <c r="Q442" s="488">
        <v>13.79</v>
      </c>
      <c r="R442" s="97">
        <v>14.51</v>
      </c>
      <c r="S442" s="385">
        <v>17.685</v>
      </c>
      <c r="T442" s="491">
        <v>19.68</v>
      </c>
      <c r="U442" s="141">
        <v>16.24</v>
      </c>
      <c r="V442" s="490">
        <v>16.96</v>
      </c>
      <c r="W442" s="97">
        <v>13.4</v>
      </c>
      <c r="X442" s="97">
        <v>15.56</v>
      </c>
      <c r="Y442">
        <v>14.05</v>
      </c>
      <c r="Z442" s="97">
        <v>12.27</v>
      </c>
    </row>
    <row r="443" spans="1:26" ht="12.75">
      <c r="A443" s="2">
        <v>19</v>
      </c>
      <c r="B443" s="495">
        <v>10</v>
      </c>
      <c r="C443" s="141">
        <v>11.723333333333334</v>
      </c>
      <c r="D443" s="496">
        <v>13.388571428571428</v>
      </c>
      <c r="E443" s="141">
        <v>13.365</v>
      </c>
      <c r="F443" s="495">
        <v>13.962857142857144</v>
      </c>
      <c r="G443" s="490">
        <v>13.91</v>
      </c>
      <c r="H443" s="141">
        <v>13.93</v>
      </c>
      <c r="I443" s="490">
        <v>14.02</v>
      </c>
      <c r="J443">
        <v>14.02</v>
      </c>
      <c r="K443" s="495">
        <v>13.86</v>
      </c>
      <c r="L443">
        <v>13.86</v>
      </c>
      <c r="M443">
        <v>13.68</v>
      </c>
      <c r="O443" s="96">
        <f t="shared" si="17"/>
        <v>10</v>
      </c>
      <c r="P443" s="487">
        <v>15.17</v>
      </c>
      <c r="Q443" s="488">
        <v>14.6375</v>
      </c>
      <c r="R443" s="97">
        <v>13.2</v>
      </c>
      <c r="S443" s="385">
        <v>14.76</v>
      </c>
      <c r="T443" s="491">
        <v>13.2</v>
      </c>
      <c r="U443" s="141">
        <v>14.04</v>
      </c>
      <c r="V443" s="490">
        <v>14.57</v>
      </c>
      <c r="W443" s="97">
        <v>0</v>
      </c>
      <c r="X443" s="97">
        <v>12.73</v>
      </c>
      <c r="Y443">
        <v>0</v>
      </c>
      <c r="Z443" s="97">
        <v>11.43</v>
      </c>
    </row>
    <row r="444" spans="1:26" ht="12.75">
      <c r="A444" s="2">
        <v>20</v>
      </c>
      <c r="B444" s="495">
        <v>12.35</v>
      </c>
      <c r="C444" s="141">
        <v>12.315757575757578</v>
      </c>
      <c r="D444" s="496">
        <v>13.985789473684209</v>
      </c>
      <c r="E444" s="141">
        <v>13.899827586206893</v>
      </c>
      <c r="F444" s="495">
        <v>13.644153846153849</v>
      </c>
      <c r="G444" s="490">
        <v>13.8</v>
      </c>
      <c r="H444" s="141">
        <v>13.89</v>
      </c>
      <c r="I444" s="490">
        <v>13.69</v>
      </c>
      <c r="J444">
        <v>13.66</v>
      </c>
      <c r="K444" s="495">
        <v>13.75</v>
      </c>
      <c r="L444">
        <v>14.32</v>
      </c>
      <c r="M444">
        <v>14.59</v>
      </c>
      <c r="O444" s="96">
        <f t="shared" si="17"/>
        <v>12.35</v>
      </c>
      <c r="P444" s="487">
        <v>12.289473684210526</v>
      </c>
      <c r="Q444" s="488">
        <v>16.26125</v>
      </c>
      <c r="R444" s="97">
        <v>14.5</v>
      </c>
      <c r="S444" s="385">
        <v>10.552</v>
      </c>
      <c r="T444" s="491">
        <v>15.28</v>
      </c>
      <c r="U444" s="141">
        <v>15.46</v>
      </c>
      <c r="V444" s="490">
        <v>11.13</v>
      </c>
      <c r="W444" s="97">
        <v>13.12</v>
      </c>
      <c r="X444" s="97">
        <v>18</v>
      </c>
      <c r="Y444">
        <v>19.33</v>
      </c>
      <c r="Z444" s="97">
        <v>18.03</v>
      </c>
    </row>
    <row r="445" spans="1:26" ht="12.75">
      <c r="A445" s="2">
        <v>21</v>
      </c>
      <c r="B445" s="495">
        <v>16.57</v>
      </c>
      <c r="C445" s="141">
        <v>16.406495726495727</v>
      </c>
      <c r="D445" s="496">
        <v>16.05125</v>
      </c>
      <c r="E445" s="141">
        <v>15.98279761904762</v>
      </c>
      <c r="F445" s="495">
        <v>16.056149732620327</v>
      </c>
      <c r="G445" s="490">
        <v>16.44</v>
      </c>
      <c r="H445" s="141">
        <v>16.67</v>
      </c>
      <c r="I445" s="490">
        <v>16.63</v>
      </c>
      <c r="J445">
        <v>16.63</v>
      </c>
      <c r="K445" s="495">
        <v>16.74</v>
      </c>
      <c r="L445">
        <v>16.6</v>
      </c>
      <c r="M445">
        <v>16.67</v>
      </c>
      <c r="O445" s="96">
        <f t="shared" si="17"/>
        <v>16.57</v>
      </c>
      <c r="P445" s="487">
        <v>15.9775</v>
      </c>
      <c r="Q445" s="488">
        <v>14.511851851851853</v>
      </c>
      <c r="R445" s="97">
        <v>15.572083333333333</v>
      </c>
      <c r="S445" s="385">
        <v>16.704736842105262</v>
      </c>
      <c r="T445" s="491">
        <v>20.65</v>
      </c>
      <c r="U445" s="141">
        <v>20.37</v>
      </c>
      <c r="V445" s="490">
        <v>16.14</v>
      </c>
      <c r="W445" s="97">
        <v>16.7</v>
      </c>
      <c r="X445" s="97">
        <v>18.37</v>
      </c>
      <c r="Y445">
        <v>14.75</v>
      </c>
      <c r="Z445" s="97">
        <v>17.75</v>
      </c>
    </row>
    <row r="446" spans="1:26" ht="12.75">
      <c r="A446" s="2">
        <v>22</v>
      </c>
      <c r="B446" s="495">
        <v>14.84</v>
      </c>
      <c r="C446" s="141">
        <v>17.174263565891472</v>
      </c>
      <c r="D446" s="496">
        <v>17.08948979591837</v>
      </c>
      <c r="E446" s="141">
        <v>17.527330508474577</v>
      </c>
      <c r="F446" s="495">
        <v>17.557148014440436</v>
      </c>
      <c r="G446" s="490">
        <v>18.14</v>
      </c>
      <c r="H446" s="141">
        <v>18.43</v>
      </c>
      <c r="I446" s="490">
        <v>18.37</v>
      </c>
      <c r="J446">
        <v>18.56</v>
      </c>
      <c r="K446" s="495">
        <v>19.12</v>
      </c>
      <c r="L446">
        <v>19.09</v>
      </c>
      <c r="M446">
        <v>19.26</v>
      </c>
      <c r="O446" s="96">
        <f t="shared" si="17"/>
        <v>14.84</v>
      </c>
      <c r="P446" s="487">
        <v>19.69241935483871</v>
      </c>
      <c r="Q446" s="488">
        <v>16.902686567164178</v>
      </c>
      <c r="R446" s="97">
        <v>19.67275</v>
      </c>
      <c r="S446" s="385">
        <v>17.90558139534884</v>
      </c>
      <c r="T446" s="491">
        <v>21.03</v>
      </c>
      <c r="U446" s="141">
        <v>22.47</v>
      </c>
      <c r="V446" s="490">
        <v>17.94</v>
      </c>
      <c r="W446" s="97">
        <v>19.65</v>
      </c>
      <c r="X446" s="97">
        <v>22.4</v>
      </c>
      <c r="Y446">
        <v>18.69</v>
      </c>
      <c r="Z446" s="97">
        <v>20.31</v>
      </c>
    </row>
    <row r="447" spans="1:26" ht="12.75">
      <c r="A447" s="2">
        <v>23</v>
      </c>
      <c r="B447" s="495">
        <v>18.05</v>
      </c>
      <c r="C447" s="141">
        <v>15.062307692307694</v>
      </c>
      <c r="D447" s="496">
        <v>14.852987012987015</v>
      </c>
      <c r="E447" s="141">
        <v>14.645628930817608</v>
      </c>
      <c r="F447" s="495">
        <v>14.470373831775703</v>
      </c>
      <c r="G447" s="490">
        <v>14.26</v>
      </c>
      <c r="H447" s="141">
        <v>14.24</v>
      </c>
      <c r="I447" s="490">
        <v>14.09</v>
      </c>
      <c r="J447">
        <v>13.99</v>
      </c>
      <c r="K447" s="495">
        <v>13.93</v>
      </c>
      <c r="L447">
        <v>13.81</v>
      </c>
      <c r="M447">
        <v>13.82</v>
      </c>
      <c r="O447" s="96">
        <f t="shared" si="17"/>
        <v>18.05</v>
      </c>
      <c r="P447" s="487">
        <v>13.84771739130435</v>
      </c>
      <c r="Q447" s="488">
        <v>14.583564356435645</v>
      </c>
      <c r="R447" s="97">
        <v>14.03715909090909</v>
      </c>
      <c r="S447" s="385">
        <v>13.963727272727272</v>
      </c>
      <c r="T447" s="491">
        <v>13.4</v>
      </c>
      <c r="U447" s="141">
        <v>14.23</v>
      </c>
      <c r="V447" s="490">
        <v>13.26</v>
      </c>
      <c r="W447" s="97">
        <v>13.5</v>
      </c>
      <c r="X447" s="97">
        <v>13.44</v>
      </c>
      <c r="Y447">
        <v>12.82</v>
      </c>
      <c r="Z447" s="97">
        <v>13.72</v>
      </c>
    </row>
    <row r="448" spans="1:26" ht="12.75">
      <c r="A448" s="3">
        <v>24</v>
      </c>
      <c r="B448" s="495">
        <v>12.93</v>
      </c>
      <c r="C448" s="141">
        <v>12.786739130434782</v>
      </c>
      <c r="D448" s="496">
        <v>13.071607142857143</v>
      </c>
      <c r="E448" s="141">
        <v>13.575466666666667</v>
      </c>
      <c r="F448" s="495">
        <v>13.578636363636365</v>
      </c>
      <c r="G448" s="490">
        <v>13.77</v>
      </c>
      <c r="H448" s="141">
        <v>13.7</v>
      </c>
      <c r="I448" s="490">
        <v>13.73</v>
      </c>
      <c r="J448">
        <v>13.63</v>
      </c>
      <c r="K448" s="495">
        <v>13.73</v>
      </c>
      <c r="L448">
        <v>14.17</v>
      </c>
      <c r="M448">
        <v>14.19</v>
      </c>
      <c r="O448" s="98">
        <f t="shared" si="17"/>
        <v>12.93</v>
      </c>
      <c r="P448" s="487">
        <v>12.687777777777777</v>
      </c>
      <c r="Q448" s="488">
        <v>14.070909090909094</v>
      </c>
      <c r="R448" s="97">
        <v>14.7825</v>
      </c>
      <c r="S448" s="385">
        <v>13.429285714285715</v>
      </c>
      <c r="T448" s="492">
        <v>15.04</v>
      </c>
      <c r="U448" s="141">
        <v>13.31</v>
      </c>
      <c r="V448" s="490">
        <v>13.81</v>
      </c>
      <c r="W448" s="97">
        <v>13.1</v>
      </c>
      <c r="X448" s="97">
        <v>14.01</v>
      </c>
      <c r="Y448">
        <v>16.14</v>
      </c>
      <c r="Z448" s="97">
        <v>14.23</v>
      </c>
    </row>
    <row r="449" spans="1:26" ht="12.75">
      <c r="A449" s="7" t="s">
        <v>0</v>
      </c>
      <c r="B449" s="359">
        <f>IF(B479&gt;0,SUMPRODUCT(B425:B448,B455:B478)/B479,0)</f>
        <v>15.753323782234956</v>
      </c>
      <c r="C449" s="279">
        <v>15.638193832599104</v>
      </c>
      <c r="D449" s="494">
        <v>15.524748272458039</v>
      </c>
      <c r="E449" s="359">
        <v>15.56204208885426</v>
      </c>
      <c r="F449" s="359">
        <v>15.519422604422624</v>
      </c>
      <c r="G449" s="359">
        <v>15.52</v>
      </c>
      <c r="H449" s="359">
        <v>15.57</v>
      </c>
      <c r="I449" s="359">
        <v>15.528184738955826</v>
      </c>
      <c r="J449" s="500">
        <v>15.54</v>
      </c>
      <c r="K449" s="520">
        <v>15.6</v>
      </c>
      <c r="L449" s="359">
        <v>15.61</v>
      </c>
      <c r="M449" s="520">
        <v>15.561303797468355</v>
      </c>
      <c r="O449" s="31">
        <f>B449</f>
        <v>15.753323782234956</v>
      </c>
      <c r="P449" s="493">
        <v>15.52</v>
      </c>
      <c r="Q449" s="494">
        <v>15.272792792792796</v>
      </c>
      <c r="R449" s="31">
        <v>15.517054545454547</v>
      </c>
      <c r="S449" s="31">
        <v>15.260487106017194</v>
      </c>
      <c r="T449" s="490">
        <v>15.53</v>
      </c>
      <c r="U449" s="31">
        <v>15.17</v>
      </c>
      <c r="V449" s="31">
        <v>15.173814102564105</v>
      </c>
      <c r="W449" s="31">
        <v>15.64</v>
      </c>
      <c r="X449" s="31">
        <v>16.11002849002849</v>
      </c>
      <c r="Y449" s="31">
        <v>15.69</v>
      </c>
      <c r="Z449" s="31">
        <v>15.060352644836271</v>
      </c>
    </row>
    <row r="450" ht="12.75">
      <c r="A450" s="2"/>
    </row>
    <row r="451" ht="12.75">
      <c r="A451" s="2"/>
    </row>
    <row r="452" ht="12.75">
      <c r="A452" s="2"/>
    </row>
    <row r="453" ht="12.75">
      <c r="A453" s="2"/>
    </row>
    <row r="454" spans="1:26" ht="12.75">
      <c r="A454" s="100" t="s">
        <v>15</v>
      </c>
      <c r="B454" s="117" t="str">
        <f>TITLES!$B$12</f>
        <v>WIA DISLOCATED WORKER ENTERED EMPLOYMENT WAGE RATE</v>
      </c>
      <c r="C454" s="118"/>
      <c r="D454" s="118"/>
      <c r="E454" s="118"/>
      <c r="F454" s="118"/>
      <c r="G454" s="118"/>
      <c r="H454" s="118"/>
      <c r="I454" s="118"/>
      <c r="J454" s="118"/>
      <c r="K454" s="118"/>
      <c r="L454" s="118"/>
      <c r="M454" s="119"/>
      <c r="O454" s="270" t="str">
        <f>B454</f>
        <v>WIA DISLOCATED WORKER ENTERED EMPLOYMENT WAGE RATE</v>
      </c>
      <c r="P454" s="143"/>
      <c r="Q454" s="143"/>
      <c r="R454" s="143"/>
      <c r="S454" s="143"/>
      <c r="T454" s="143"/>
      <c r="U454" s="143"/>
      <c r="V454" s="143"/>
      <c r="W454" s="143"/>
      <c r="X454" s="143"/>
      <c r="Y454" s="143"/>
      <c r="Z454" s="205"/>
    </row>
    <row r="455" spans="1:26" ht="12.75">
      <c r="A455" s="2">
        <v>1</v>
      </c>
      <c r="B455" s="277">
        <v>4</v>
      </c>
      <c r="C455">
        <v>8</v>
      </c>
      <c r="D455">
        <v>12</v>
      </c>
      <c r="E455" s="277">
        <v>14</v>
      </c>
      <c r="F455" s="277">
        <v>14</v>
      </c>
      <c r="G455" s="427">
        <v>15</v>
      </c>
      <c r="H455">
        <v>16</v>
      </c>
      <c r="I455" s="483">
        <v>16</v>
      </c>
      <c r="J455" s="427">
        <v>10.69</v>
      </c>
      <c r="K455" s="156">
        <v>10.69</v>
      </c>
      <c r="L455">
        <v>10.69</v>
      </c>
      <c r="M455">
        <v>10.69</v>
      </c>
      <c r="O455" s="374">
        <f>B455</f>
        <v>4</v>
      </c>
      <c r="P455" s="213">
        <v>4</v>
      </c>
      <c r="Q455" s="213">
        <v>4</v>
      </c>
      <c r="R455" s="309">
        <v>2</v>
      </c>
      <c r="S455" s="309">
        <v>0</v>
      </c>
      <c r="T455" s="370">
        <v>1</v>
      </c>
      <c r="U455">
        <v>1</v>
      </c>
      <c r="V455" s="483">
        <v>0</v>
      </c>
      <c r="W455" s="427">
        <v>0</v>
      </c>
      <c r="X455" s="310">
        <v>10.69</v>
      </c>
      <c r="Y455">
        <v>10.69</v>
      </c>
      <c r="Z455" s="311">
        <v>10.69</v>
      </c>
    </row>
    <row r="456" spans="1:26" ht="12.75">
      <c r="A456" s="2">
        <v>2</v>
      </c>
      <c r="B456" s="277">
        <v>6</v>
      </c>
      <c r="C456">
        <v>12</v>
      </c>
      <c r="D456">
        <v>13</v>
      </c>
      <c r="E456" s="277">
        <v>13</v>
      </c>
      <c r="F456" s="277">
        <v>15</v>
      </c>
      <c r="G456" s="427">
        <v>19</v>
      </c>
      <c r="H456">
        <v>19</v>
      </c>
      <c r="I456" s="483">
        <v>24</v>
      </c>
      <c r="J456" s="427">
        <v>10.72</v>
      </c>
      <c r="K456" s="156">
        <v>10.72</v>
      </c>
      <c r="L456">
        <v>10.72</v>
      </c>
      <c r="M456">
        <v>10.72</v>
      </c>
      <c r="O456" s="375">
        <f aca="true" t="shared" si="18" ref="O456:O478">B456</f>
        <v>6</v>
      </c>
      <c r="P456" s="213">
        <v>6</v>
      </c>
      <c r="Q456" s="213">
        <v>1</v>
      </c>
      <c r="R456" s="309">
        <v>0</v>
      </c>
      <c r="S456" s="309">
        <v>2</v>
      </c>
      <c r="T456" s="370">
        <v>4</v>
      </c>
      <c r="U456">
        <v>0</v>
      </c>
      <c r="V456" s="483">
        <v>5</v>
      </c>
      <c r="W456" s="427">
        <v>8.2</v>
      </c>
      <c r="X456" s="309">
        <v>10.72</v>
      </c>
      <c r="Y456">
        <v>10.72</v>
      </c>
      <c r="Z456" s="312">
        <v>10.72</v>
      </c>
    </row>
    <row r="457" spans="1:26" ht="12.75">
      <c r="A457" s="2">
        <v>3</v>
      </c>
      <c r="B457" s="277">
        <v>4</v>
      </c>
      <c r="C457">
        <v>4</v>
      </c>
      <c r="D457">
        <v>6</v>
      </c>
      <c r="E457" s="277">
        <v>9</v>
      </c>
      <c r="F457" s="277">
        <v>10</v>
      </c>
      <c r="G457" s="427">
        <v>11</v>
      </c>
      <c r="H457">
        <v>13</v>
      </c>
      <c r="I457" s="483">
        <v>13</v>
      </c>
      <c r="J457" s="427">
        <v>10.35</v>
      </c>
      <c r="K457" s="156">
        <v>10.35</v>
      </c>
      <c r="L457">
        <v>10.35</v>
      </c>
      <c r="M457">
        <v>10.35</v>
      </c>
      <c r="O457" s="375">
        <f t="shared" si="18"/>
        <v>4</v>
      </c>
      <c r="P457" s="213"/>
      <c r="Q457" s="213">
        <v>2</v>
      </c>
      <c r="R457" s="309">
        <v>3</v>
      </c>
      <c r="S457" s="309">
        <v>1</v>
      </c>
      <c r="T457" s="370">
        <v>1</v>
      </c>
      <c r="U457">
        <v>2</v>
      </c>
      <c r="V457" s="483">
        <v>0</v>
      </c>
      <c r="W457" s="427">
        <v>9.67</v>
      </c>
      <c r="X457" s="309">
        <v>10.35</v>
      </c>
      <c r="Y457">
        <v>10.35</v>
      </c>
      <c r="Z457" s="312">
        <v>10.35</v>
      </c>
    </row>
    <row r="458" spans="1:26" ht="12.75">
      <c r="A458" s="2">
        <v>4</v>
      </c>
      <c r="B458" s="277">
        <v>2</v>
      </c>
      <c r="C458">
        <v>3</v>
      </c>
      <c r="D458">
        <v>4</v>
      </c>
      <c r="E458" s="277">
        <v>7</v>
      </c>
      <c r="F458" s="277">
        <v>7</v>
      </c>
      <c r="G458" s="427">
        <v>9</v>
      </c>
      <c r="H458">
        <v>19</v>
      </c>
      <c r="I458" s="483">
        <v>21</v>
      </c>
      <c r="J458" s="427">
        <v>10.62</v>
      </c>
      <c r="K458" s="156">
        <v>10.62</v>
      </c>
      <c r="L458">
        <v>10.62</v>
      </c>
      <c r="M458">
        <v>10.62</v>
      </c>
      <c r="O458" s="375">
        <f t="shared" si="18"/>
        <v>2</v>
      </c>
      <c r="P458" s="213">
        <v>1</v>
      </c>
      <c r="Q458" s="213">
        <v>1</v>
      </c>
      <c r="R458" s="309">
        <v>3</v>
      </c>
      <c r="S458" s="309">
        <v>0</v>
      </c>
      <c r="T458" s="370">
        <v>2</v>
      </c>
      <c r="U458">
        <v>10</v>
      </c>
      <c r="V458" s="483">
        <v>2</v>
      </c>
      <c r="W458" s="427">
        <v>14.54</v>
      </c>
      <c r="X458" s="309">
        <v>10.62</v>
      </c>
      <c r="Y458">
        <v>10.62</v>
      </c>
      <c r="Z458" s="312">
        <v>10.62</v>
      </c>
    </row>
    <row r="459" spans="1:26" ht="12.75">
      <c r="A459" s="2">
        <v>5</v>
      </c>
      <c r="B459" s="277">
        <v>1</v>
      </c>
      <c r="C459">
        <v>2</v>
      </c>
      <c r="D459">
        <v>4</v>
      </c>
      <c r="E459" s="277">
        <v>5</v>
      </c>
      <c r="F459" s="277">
        <v>10</v>
      </c>
      <c r="G459" s="427">
        <v>13</v>
      </c>
      <c r="H459">
        <v>18</v>
      </c>
      <c r="I459" s="483">
        <v>20</v>
      </c>
      <c r="J459" s="427">
        <v>11.19</v>
      </c>
      <c r="K459" s="156">
        <v>11.19</v>
      </c>
      <c r="L459">
        <v>11.19</v>
      </c>
      <c r="M459">
        <v>11.19</v>
      </c>
      <c r="O459" s="375">
        <f t="shared" si="18"/>
        <v>1</v>
      </c>
      <c r="P459" s="213">
        <v>1</v>
      </c>
      <c r="Q459" s="213">
        <v>2</v>
      </c>
      <c r="R459" s="309">
        <v>1</v>
      </c>
      <c r="S459" s="309">
        <v>5</v>
      </c>
      <c r="T459" s="370">
        <v>3</v>
      </c>
      <c r="U459">
        <v>5</v>
      </c>
      <c r="V459" s="483">
        <v>2</v>
      </c>
      <c r="W459" s="427">
        <v>14.22</v>
      </c>
      <c r="X459" s="309">
        <v>11.19</v>
      </c>
      <c r="Y459">
        <v>11.19</v>
      </c>
      <c r="Z459" s="312">
        <v>11.19</v>
      </c>
    </row>
    <row r="460" spans="1:26" ht="12.75">
      <c r="A460" s="2">
        <v>6</v>
      </c>
      <c r="B460" s="277">
        <v>0</v>
      </c>
      <c r="C460">
        <v>2</v>
      </c>
      <c r="D460">
        <v>2</v>
      </c>
      <c r="E460" s="277">
        <v>2</v>
      </c>
      <c r="F460" s="277">
        <v>4</v>
      </c>
      <c r="G460" s="427">
        <v>5</v>
      </c>
      <c r="H460">
        <v>9</v>
      </c>
      <c r="I460" s="483">
        <v>10</v>
      </c>
      <c r="J460" s="427">
        <v>10.49</v>
      </c>
      <c r="K460" s="156">
        <v>10.49</v>
      </c>
      <c r="L460">
        <v>10.49</v>
      </c>
      <c r="M460">
        <v>10.49</v>
      </c>
      <c r="O460" s="375">
        <f t="shared" si="18"/>
        <v>0</v>
      </c>
      <c r="P460" s="213">
        <v>2</v>
      </c>
      <c r="Q460" s="213"/>
      <c r="R460" s="309">
        <v>0</v>
      </c>
      <c r="S460" s="309">
        <v>2</v>
      </c>
      <c r="T460" s="370">
        <v>1</v>
      </c>
      <c r="U460">
        <v>4</v>
      </c>
      <c r="V460" s="483">
        <v>1</v>
      </c>
      <c r="W460" s="427">
        <v>9.25</v>
      </c>
      <c r="X460" s="309">
        <v>10.49</v>
      </c>
      <c r="Y460">
        <v>10.49</v>
      </c>
      <c r="Z460" s="312">
        <v>10.49</v>
      </c>
    </row>
    <row r="461" spans="1:26" ht="12.75">
      <c r="A461" s="2">
        <v>7</v>
      </c>
      <c r="B461" s="277">
        <v>5</v>
      </c>
      <c r="C461">
        <v>7</v>
      </c>
      <c r="D461">
        <v>10</v>
      </c>
      <c r="E461" s="277">
        <v>11</v>
      </c>
      <c r="F461" s="277">
        <v>13</v>
      </c>
      <c r="G461" s="427">
        <v>13</v>
      </c>
      <c r="H461">
        <v>14</v>
      </c>
      <c r="I461" s="483">
        <v>14</v>
      </c>
      <c r="J461" s="427">
        <v>10.66</v>
      </c>
      <c r="K461" s="156">
        <v>10.66</v>
      </c>
      <c r="L461">
        <v>10.66</v>
      </c>
      <c r="M461">
        <v>10.66</v>
      </c>
      <c r="O461" s="375">
        <f t="shared" si="18"/>
        <v>5</v>
      </c>
      <c r="P461" s="213">
        <v>2</v>
      </c>
      <c r="Q461" s="213">
        <v>3</v>
      </c>
      <c r="R461" s="309">
        <v>1</v>
      </c>
      <c r="S461" s="309">
        <v>2</v>
      </c>
      <c r="T461" s="370">
        <v>0</v>
      </c>
      <c r="U461">
        <v>1</v>
      </c>
      <c r="V461" s="483">
        <v>0</v>
      </c>
      <c r="W461" s="427">
        <v>13</v>
      </c>
      <c r="X461" s="309">
        <v>10.66</v>
      </c>
      <c r="Y461">
        <v>10.66</v>
      </c>
      <c r="Z461" s="312">
        <v>10.66</v>
      </c>
    </row>
    <row r="462" spans="1:26" ht="12.75">
      <c r="A462" s="2">
        <v>8</v>
      </c>
      <c r="B462" s="277">
        <v>6</v>
      </c>
      <c r="C462">
        <v>13</v>
      </c>
      <c r="D462">
        <v>23</v>
      </c>
      <c r="E462" s="277">
        <v>33</v>
      </c>
      <c r="F462" s="277">
        <v>50</v>
      </c>
      <c r="G462" s="427">
        <v>61</v>
      </c>
      <c r="H462">
        <v>69</v>
      </c>
      <c r="I462" s="483">
        <v>79</v>
      </c>
      <c r="J462" s="427">
        <v>11.46</v>
      </c>
      <c r="K462" s="156">
        <v>11.46</v>
      </c>
      <c r="L462">
        <v>11.46</v>
      </c>
      <c r="M462">
        <v>11.46</v>
      </c>
      <c r="O462" s="375">
        <f t="shared" si="18"/>
        <v>6</v>
      </c>
      <c r="P462" s="213">
        <v>7</v>
      </c>
      <c r="Q462" s="213">
        <v>10</v>
      </c>
      <c r="R462" s="309">
        <v>10</v>
      </c>
      <c r="S462" s="309">
        <v>17</v>
      </c>
      <c r="T462" s="370">
        <v>11</v>
      </c>
      <c r="U462">
        <v>8</v>
      </c>
      <c r="V462" s="483">
        <v>10</v>
      </c>
      <c r="W462" s="427">
        <v>20.12</v>
      </c>
      <c r="X462" s="309">
        <v>11.46</v>
      </c>
      <c r="Y462">
        <v>11.46</v>
      </c>
      <c r="Z462" s="312">
        <v>11.46</v>
      </c>
    </row>
    <row r="463" spans="1:26" ht="12.75">
      <c r="A463" s="2">
        <v>9</v>
      </c>
      <c r="B463" s="277">
        <v>1</v>
      </c>
      <c r="C463">
        <v>4</v>
      </c>
      <c r="D463">
        <v>10</v>
      </c>
      <c r="E463" s="277">
        <v>10</v>
      </c>
      <c r="F463" s="277">
        <v>15</v>
      </c>
      <c r="G463" s="427">
        <v>19</v>
      </c>
      <c r="H463">
        <v>18</v>
      </c>
      <c r="I463" s="483">
        <v>19</v>
      </c>
      <c r="J463" s="427">
        <v>11.07</v>
      </c>
      <c r="K463" s="156">
        <v>11.07</v>
      </c>
      <c r="L463">
        <v>11.07</v>
      </c>
      <c r="M463">
        <v>11.07</v>
      </c>
      <c r="O463" s="375">
        <f t="shared" si="18"/>
        <v>1</v>
      </c>
      <c r="P463" s="213">
        <v>3</v>
      </c>
      <c r="Q463" s="213">
        <v>6</v>
      </c>
      <c r="R463" s="309">
        <v>0</v>
      </c>
      <c r="S463" s="309">
        <v>5</v>
      </c>
      <c r="T463" s="370">
        <v>4</v>
      </c>
      <c r="U463">
        <v>0</v>
      </c>
      <c r="V463" s="483">
        <v>1</v>
      </c>
      <c r="W463" s="427">
        <v>15.39</v>
      </c>
      <c r="X463" s="309">
        <v>11.07</v>
      </c>
      <c r="Y463">
        <v>11.07</v>
      </c>
      <c r="Z463" s="312">
        <v>11.07</v>
      </c>
    </row>
    <row r="464" spans="1:26" ht="12.75">
      <c r="A464" s="2">
        <v>10</v>
      </c>
      <c r="B464" s="277">
        <v>3</v>
      </c>
      <c r="C464">
        <v>6</v>
      </c>
      <c r="D464">
        <v>15</v>
      </c>
      <c r="E464" s="277">
        <v>18</v>
      </c>
      <c r="F464" s="277">
        <v>34</v>
      </c>
      <c r="G464" s="427">
        <v>38</v>
      </c>
      <c r="H464">
        <v>42</v>
      </c>
      <c r="I464" s="483">
        <v>49</v>
      </c>
      <c r="J464" s="427">
        <v>10.76</v>
      </c>
      <c r="K464" s="156">
        <v>10.76</v>
      </c>
      <c r="L464">
        <v>10.76</v>
      </c>
      <c r="M464">
        <v>10.76</v>
      </c>
      <c r="O464" s="375">
        <f t="shared" si="18"/>
        <v>3</v>
      </c>
      <c r="P464" s="213">
        <v>3</v>
      </c>
      <c r="Q464" s="213">
        <v>9</v>
      </c>
      <c r="R464" s="309">
        <v>3</v>
      </c>
      <c r="S464" s="309">
        <v>16</v>
      </c>
      <c r="T464" s="370">
        <v>4</v>
      </c>
      <c r="U464">
        <v>4</v>
      </c>
      <c r="V464" s="483">
        <v>7</v>
      </c>
      <c r="W464" s="427">
        <v>22.11</v>
      </c>
      <c r="X464" s="309">
        <v>10.76</v>
      </c>
      <c r="Y464">
        <v>10.76</v>
      </c>
      <c r="Z464" s="312">
        <v>10.76</v>
      </c>
    </row>
    <row r="465" spans="1:26" ht="12.75">
      <c r="A465" s="2">
        <v>11</v>
      </c>
      <c r="B465" s="277">
        <v>8</v>
      </c>
      <c r="C465">
        <v>13</v>
      </c>
      <c r="D465">
        <v>14</v>
      </c>
      <c r="E465" s="277">
        <v>19</v>
      </c>
      <c r="F465" s="277">
        <v>20</v>
      </c>
      <c r="G465" s="427">
        <v>20</v>
      </c>
      <c r="H465">
        <v>24</v>
      </c>
      <c r="I465" s="483">
        <v>31</v>
      </c>
      <c r="J465" s="427">
        <v>10.78</v>
      </c>
      <c r="K465" s="156">
        <v>10.78</v>
      </c>
      <c r="L465">
        <v>10.78</v>
      </c>
      <c r="M465">
        <v>10.78</v>
      </c>
      <c r="O465" s="375">
        <f t="shared" si="18"/>
        <v>8</v>
      </c>
      <c r="P465" s="213">
        <v>5</v>
      </c>
      <c r="Q465" s="213">
        <v>1</v>
      </c>
      <c r="R465" s="309">
        <v>5</v>
      </c>
      <c r="S465" s="309">
        <v>1</v>
      </c>
      <c r="T465" s="370">
        <v>0</v>
      </c>
      <c r="U465">
        <v>4</v>
      </c>
      <c r="V465" s="483">
        <v>9</v>
      </c>
      <c r="W465" s="427">
        <v>10.51</v>
      </c>
      <c r="X465" s="309">
        <v>10.78</v>
      </c>
      <c r="Y465">
        <v>10.78</v>
      </c>
      <c r="Z465" s="312">
        <v>10.78</v>
      </c>
    </row>
    <row r="466" spans="1:26" ht="12.75">
      <c r="A466" s="2">
        <v>12</v>
      </c>
      <c r="B466" s="277">
        <v>14</v>
      </c>
      <c r="C466">
        <v>24</v>
      </c>
      <c r="D466">
        <v>43</v>
      </c>
      <c r="E466" s="277">
        <v>54</v>
      </c>
      <c r="F466" s="277">
        <v>71</v>
      </c>
      <c r="G466" s="427">
        <v>107</v>
      </c>
      <c r="H466">
        <v>132</v>
      </c>
      <c r="I466" s="483">
        <v>145</v>
      </c>
      <c r="J466" s="427">
        <v>11.35</v>
      </c>
      <c r="K466" s="156">
        <v>11.35</v>
      </c>
      <c r="L466">
        <v>11.35</v>
      </c>
      <c r="M466">
        <v>11.35</v>
      </c>
      <c r="O466" s="375">
        <f t="shared" si="18"/>
        <v>14</v>
      </c>
      <c r="P466" s="213">
        <v>10</v>
      </c>
      <c r="Q466" s="213">
        <v>19</v>
      </c>
      <c r="R466" s="309">
        <v>11</v>
      </c>
      <c r="S466" s="309">
        <v>17</v>
      </c>
      <c r="T466" s="370">
        <v>37</v>
      </c>
      <c r="U466">
        <v>25</v>
      </c>
      <c r="V466" s="483">
        <v>13</v>
      </c>
      <c r="W466" s="427">
        <v>13.18</v>
      </c>
      <c r="X466" s="309">
        <v>11.35</v>
      </c>
      <c r="Y466">
        <v>11.35</v>
      </c>
      <c r="Z466" s="312">
        <v>11.35</v>
      </c>
    </row>
    <row r="467" spans="1:26" ht="12.75">
      <c r="A467" s="2">
        <v>13</v>
      </c>
      <c r="B467" s="277">
        <v>20</v>
      </c>
      <c r="C467">
        <v>22</v>
      </c>
      <c r="D467">
        <v>29</v>
      </c>
      <c r="E467" s="277">
        <v>39</v>
      </c>
      <c r="F467" s="277">
        <v>46</v>
      </c>
      <c r="G467" s="427">
        <v>51</v>
      </c>
      <c r="H467">
        <v>56</v>
      </c>
      <c r="I467" s="483">
        <v>63</v>
      </c>
      <c r="J467" s="427">
        <v>11.09</v>
      </c>
      <c r="K467" s="156">
        <v>11.09</v>
      </c>
      <c r="L467">
        <v>11.09</v>
      </c>
      <c r="M467">
        <v>11.09</v>
      </c>
      <c r="O467" s="375">
        <f t="shared" si="18"/>
        <v>20</v>
      </c>
      <c r="P467" s="213">
        <v>2</v>
      </c>
      <c r="Q467" s="213">
        <v>7</v>
      </c>
      <c r="R467" s="309">
        <v>10</v>
      </c>
      <c r="S467" s="309">
        <v>7</v>
      </c>
      <c r="T467" s="370">
        <v>5</v>
      </c>
      <c r="U467">
        <v>5</v>
      </c>
      <c r="V467" s="483">
        <v>7</v>
      </c>
      <c r="W467" s="427">
        <v>11.55</v>
      </c>
      <c r="X467" s="309">
        <v>11.09</v>
      </c>
      <c r="Y467">
        <v>11.09</v>
      </c>
      <c r="Z467" s="312">
        <v>11.09</v>
      </c>
    </row>
    <row r="468" spans="1:26" ht="12.75">
      <c r="A468" s="2">
        <v>14</v>
      </c>
      <c r="B468" s="277">
        <v>4</v>
      </c>
      <c r="C468">
        <v>29</v>
      </c>
      <c r="D468">
        <v>31</v>
      </c>
      <c r="E468" s="277">
        <v>54</v>
      </c>
      <c r="F468" s="277">
        <v>97</v>
      </c>
      <c r="G468" s="427">
        <v>115</v>
      </c>
      <c r="H468">
        <v>121</v>
      </c>
      <c r="I468" s="483">
        <v>147</v>
      </c>
      <c r="J468" s="427">
        <v>11.33</v>
      </c>
      <c r="K468" s="156">
        <v>11.33</v>
      </c>
      <c r="L468">
        <v>11.33</v>
      </c>
      <c r="M468">
        <v>11.33</v>
      </c>
      <c r="O468" s="375">
        <f t="shared" si="18"/>
        <v>4</v>
      </c>
      <c r="P468" s="213">
        <v>25</v>
      </c>
      <c r="Q468" s="213">
        <v>2</v>
      </c>
      <c r="R468" s="309">
        <v>23</v>
      </c>
      <c r="S468" s="309">
        <v>43</v>
      </c>
      <c r="T468" s="370">
        <v>18</v>
      </c>
      <c r="U468">
        <v>6</v>
      </c>
      <c r="V468" s="483">
        <v>26</v>
      </c>
      <c r="W468" s="427">
        <v>17.03</v>
      </c>
      <c r="X468" s="309">
        <v>11.33</v>
      </c>
      <c r="Y468">
        <v>11.33</v>
      </c>
      <c r="Z468" s="312">
        <v>11.33</v>
      </c>
    </row>
    <row r="469" spans="1:26" ht="12.75">
      <c r="A469" s="2">
        <v>15</v>
      </c>
      <c r="B469" s="277">
        <v>20</v>
      </c>
      <c r="C469">
        <v>24</v>
      </c>
      <c r="D469">
        <v>37</v>
      </c>
      <c r="E469" s="277">
        <v>42</v>
      </c>
      <c r="F469" s="277">
        <v>58</v>
      </c>
      <c r="G469" s="427">
        <v>76</v>
      </c>
      <c r="H469">
        <v>81</v>
      </c>
      <c r="I469" s="483">
        <v>87</v>
      </c>
      <c r="J469" s="427">
        <v>11.41</v>
      </c>
      <c r="K469" s="156">
        <v>11.41</v>
      </c>
      <c r="L469">
        <v>11.41</v>
      </c>
      <c r="M469">
        <v>11.41</v>
      </c>
      <c r="O469" s="375">
        <f t="shared" si="18"/>
        <v>20</v>
      </c>
      <c r="P469" s="213">
        <v>4</v>
      </c>
      <c r="Q469" s="213">
        <v>13</v>
      </c>
      <c r="R469" s="309">
        <v>4</v>
      </c>
      <c r="S469" s="309">
        <v>16</v>
      </c>
      <c r="T469" s="370">
        <v>18</v>
      </c>
      <c r="U469">
        <v>5</v>
      </c>
      <c r="V469" s="483">
        <v>6</v>
      </c>
      <c r="W469" s="427">
        <v>37.99</v>
      </c>
      <c r="X469" s="309">
        <v>11.41</v>
      </c>
      <c r="Y469">
        <v>11.41</v>
      </c>
      <c r="Z469" s="312">
        <v>11.41</v>
      </c>
    </row>
    <row r="470" spans="1:26" ht="12.75">
      <c r="A470" s="2">
        <v>16</v>
      </c>
      <c r="B470" s="277">
        <v>12</v>
      </c>
      <c r="C470">
        <v>26</v>
      </c>
      <c r="D470">
        <v>38</v>
      </c>
      <c r="E470" s="277">
        <v>48</v>
      </c>
      <c r="F470" s="277">
        <v>55</v>
      </c>
      <c r="G470" s="427">
        <v>61</v>
      </c>
      <c r="H470">
        <v>73</v>
      </c>
      <c r="I470" s="483">
        <v>80</v>
      </c>
      <c r="J470" s="427">
        <v>11.04</v>
      </c>
      <c r="K470" s="156">
        <v>11.04</v>
      </c>
      <c r="L470">
        <v>11.04</v>
      </c>
      <c r="M470">
        <v>11.04</v>
      </c>
      <c r="O470" s="375">
        <f t="shared" si="18"/>
        <v>12</v>
      </c>
      <c r="P470" s="213">
        <v>14</v>
      </c>
      <c r="Q470" s="213">
        <v>12</v>
      </c>
      <c r="R470" s="309">
        <v>10</v>
      </c>
      <c r="S470" s="309">
        <v>7</v>
      </c>
      <c r="T470" s="370">
        <v>6</v>
      </c>
      <c r="U470">
        <v>12</v>
      </c>
      <c r="V470" s="483">
        <v>7</v>
      </c>
      <c r="W470" s="427">
        <v>17.34</v>
      </c>
      <c r="X470" s="309">
        <v>11.04</v>
      </c>
      <c r="Y470">
        <v>11.04</v>
      </c>
      <c r="Z470" s="312">
        <v>11.04</v>
      </c>
    </row>
    <row r="471" spans="1:26" ht="12.75">
      <c r="A471" s="2">
        <v>17</v>
      </c>
      <c r="B471" s="277">
        <v>3</v>
      </c>
      <c r="C471">
        <v>4</v>
      </c>
      <c r="D471">
        <v>7</v>
      </c>
      <c r="E471" s="277">
        <v>12</v>
      </c>
      <c r="F471" s="277">
        <v>12</v>
      </c>
      <c r="G471" s="427">
        <v>12</v>
      </c>
      <c r="H471">
        <v>19</v>
      </c>
      <c r="I471" s="483">
        <v>26</v>
      </c>
      <c r="J471" s="427">
        <v>11.16</v>
      </c>
      <c r="K471" s="156">
        <v>11.16</v>
      </c>
      <c r="L471">
        <v>11.16</v>
      </c>
      <c r="M471">
        <v>11.16</v>
      </c>
      <c r="O471" s="375">
        <f t="shared" si="18"/>
        <v>3</v>
      </c>
      <c r="P471" s="213">
        <v>1</v>
      </c>
      <c r="Q471" s="213">
        <v>3</v>
      </c>
      <c r="R471" s="309">
        <v>5</v>
      </c>
      <c r="S471" s="309">
        <v>0</v>
      </c>
      <c r="T471" s="370">
        <v>0</v>
      </c>
      <c r="U471">
        <v>7</v>
      </c>
      <c r="V471" s="483">
        <v>7</v>
      </c>
      <c r="W471" s="427">
        <v>15.45</v>
      </c>
      <c r="X471" s="309">
        <v>11.16</v>
      </c>
      <c r="Y471">
        <v>11.16</v>
      </c>
      <c r="Z471" s="312">
        <v>11.16</v>
      </c>
    </row>
    <row r="472" spans="1:26" ht="12.75">
      <c r="A472" s="2">
        <v>18</v>
      </c>
      <c r="B472" s="277">
        <v>10</v>
      </c>
      <c r="C472">
        <v>20</v>
      </c>
      <c r="D472">
        <v>24</v>
      </c>
      <c r="E472" s="277">
        <v>30</v>
      </c>
      <c r="F472" s="277">
        <v>38</v>
      </c>
      <c r="G472" s="427">
        <v>40</v>
      </c>
      <c r="H472">
        <v>43</v>
      </c>
      <c r="I472" s="483">
        <v>48</v>
      </c>
      <c r="J472" s="427">
        <v>11.1</v>
      </c>
      <c r="K472" s="156">
        <v>11.1</v>
      </c>
      <c r="L472">
        <v>11.1</v>
      </c>
      <c r="M472">
        <v>11.1</v>
      </c>
      <c r="O472" s="375">
        <f t="shared" si="18"/>
        <v>10</v>
      </c>
      <c r="P472" s="213">
        <v>10</v>
      </c>
      <c r="Q472" s="213">
        <v>4</v>
      </c>
      <c r="R472" s="309">
        <v>6</v>
      </c>
      <c r="S472" s="309">
        <v>8</v>
      </c>
      <c r="T472" s="370">
        <v>2</v>
      </c>
      <c r="U472">
        <v>3</v>
      </c>
      <c r="V472" s="483">
        <v>5</v>
      </c>
      <c r="W472" s="427">
        <v>13.4</v>
      </c>
      <c r="X472" s="309">
        <v>11.1</v>
      </c>
      <c r="Y472">
        <v>11.1</v>
      </c>
      <c r="Z472" s="312">
        <v>11.1</v>
      </c>
    </row>
    <row r="473" spans="1:26" ht="12.75">
      <c r="A473" s="2">
        <v>19</v>
      </c>
      <c r="B473" s="277">
        <v>2</v>
      </c>
      <c r="C473">
        <v>3</v>
      </c>
      <c r="D473">
        <v>7</v>
      </c>
      <c r="E473" s="277">
        <v>8</v>
      </c>
      <c r="F473" s="277">
        <v>14</v>
      </c>
      <c r="G473" s="427">
        <v>15</v>
      </c>
      <c r="H473">
        <v>18</v>
      </c>
      <c r="I473" s="483">
        <v>21</v>
      </c>
      <c r="J473" s="427">
        <v>10.61</v>
      </c>
      <c r="K473" s="156">
        <v>10.61</v>
      </c>
      <c r="L473">
        <v>10.61</v>
      </c>
      <c r="M473">
        <v>10.61</v>
      </c>
      <c r="O473" s="375">
        <f t="shared" si="18"/>
        <v>2</v>
      </c>
      <c r="P473" s="213">
        <v>1</v>
      </c>
      <c r="Q473" s="213">
        <v>4</v>
      </c>
      <c r="R473" s="309">
        <v>1</v>
      </c>
      <c r="S473" s="309">
        <v>6</v>
      </c>
      <c r="T473" s="370">
        <v>1</v>
      </c>
      <c r="U473">
        <v>3</v>
      </c>
      <c r="V473" s="483">
        <v>3</v>
      </c>
      <c r="W473" s="427">
        <v>0</v>
      </c>
      <c r="X473" s="309">
        <v>10.61</v>
      </c>
      <c r="Y473">
        <v>10.61</v>
      </c>
      <c r="Z473" s="312">
        <v>10.61</v>
      </c>
    </row>
    <row r="474" spans="1:26" ht="12.75">
      <c r="A474" s="2">
        <v>20</v>
      </c>
      <c r="B474" s="277">
        <v>14</v>
      </c>
      <c r="C474">
        <v>33</v>
      </c>
      <c r="D474">
        <v>57</v>
      </c>
      <c r="E474" s="277">
        <v>58</v>
      </c>
      <c r="F474" s="277">
        <v>65</v>
      </c>
      <c r="G474" s="427">
        <v>72</v>
      </c>
      <c r="H474">
        <v>76</v>
      </c>
      <c r="I474" s="483">
        <v>82</v>
      </c>
      <c r="J474" s="427">
        <v>11.02</v>
      </c>
      <c r="K474" s="156">
        <v>11.02</v>
      </c>
      <c r="L474">
        <v>11.02</v>
      </c>
      <c r="M474">
        <v>11.02</v>
      </c>
      <c r="O474" s="375">
        <f t="shared" si="18"/>
        <v>14</v>
      </c>
      <c r="P474" s="213">
        <v>19</v>
      </c>
      <c r="Q474" s="213">
        <v>24</v>
      </c>
      <c r="R474" s="309">
        <v>2</v>
      </c>
      <c r="S474" s="309">
        <v>5</v>
      </c>
      <c r="T474" s="370">
        <v>7</v>
      </c>
      <c r="U474">
        <v>4</v>
      </c>
      <c r="V474" s="483">
        <v>6</v>
      </c>
      <c r="W474" s="427">
        <v>13.12</v>
      </c>
      <c r="X474" s="309">
        <v>11.02</v>
      </c>
      <c r="Y474">
        <v>11.02</v>
      </c>
      <c r="Z474" s="312">
        <v>11.02</v>
      </c>
    </row>
    <row r="475" spans="1:26" ht="12.75">
      <c r="A475" s="2">
        <v>21</v>
      </c>
      <c r="B475" s="277">
        <v>85</v>
      </c>
      <c r="C475">
        <v>117</v>
      </c>
      <c r="D475">
        <v>144</v>
      </c>
      <c r="E475" s="277">
        <v>168</v>
      </c>
      <c r="F475" s="277">
        <v>187</v>
      </c>
      <c r="G475" s="427">
        <v>204</v>
      </c>
      <c r="H475">
        <v>217</v>
      </c>
      <c r="I475" s="483">
        <v>239</v>
      </c>
      <c r="J475" s="427">
        <v>11.67</v>
      </c>
      <c r="K475" s="156">
        <v>11.67</v>
      </c>
      <c r="L475">
        <v>11.67</v>
      </c>
      <c r="M475">
        <v>11.67</v>
      </c>
      <c r="O475" s="375">
        <f t="shared" si="18"/>
        <v>85</v>
      </c>
      <c r="P475" s="213">
        <v>32</v>
      </c>
      <c r="Q475" s="213">
        <v>27</v>
      </c>
      <c r="R475" s="309">
        <v>24</v>
      </c>
      <c r="S475" s="309">
        <v>19</v>
      </c>
      <c r="T475" s="370">
        <v>17</v>
      </c>
      <c r="U475">
        <v>13</v>
      </c>
      <c r="V475" s="483">
        <v>22</v>
      </c>
      <c r="W475" s="427">
        <v>16.7</v>
      </c>
      <c r="X475" s="309">
        <v>11.67</v>
      </c>
      <c r="Y475">
        <v>11.67</v>
      </c>
      <c r="Z475" s="312">
        <v>11.67</v>
      </c>
    </row>
    <row r="476" spans="1:26" ht="12.75">
      <c r="A476" s="2">
        <v>22</v>
      </c>
      <c r="B476" s="277">
        <v>67</v>
      </c>
      <c r="C476">
        <v>129</v>
      </c>
      <c r="D476">
        <v>196</v>
      </c>
      <c r="E476" s="277">
        <v>236</v>
      </c>
      <c r="F476" s="277">
        <v>277</v>
      </c>
      <c r="G476" s="427">
        <v>328</v>
      </c>
      <c r="H476">
        <v>351</v>
      </c>
      <c r="I476" s="483">
        <v>394</v>
      </c>
      <c r="J476" s="427">
        <v>11.64</v>
      </c>
      <c r="K476" s="156">
        <v>11.64</v>
      </c>
      <c r="L476">
        <v>11.64</v>
      </c>
      <c r="M476">
        <v>11.64</v>
      </c>
      <c r="O476" s="375">
        <f t="shared" si="18"/>
        <v>67</v>
      </c>
      <c r="P476" s="213">
        <v>62</v>
      </c>
      <c r="Q476" s="213">
        <v>67</v>
      </c>
      <c r="R476" s="309">
        <v>40</v>
      </c>
      <c r="S476" s="309">
        <v>43</v>
      </c>
      <c r="T476" s="370">
        <v>50</v>
      </c>
      <c r="U476">
        <v>23</v>
      </c>
      <c r="V476" s="483">
        <v>43</v>
      </c>
      <c r="W476" s="427">
        <v>19.65</v>
      </c>
      <c r="X476" s="309">
        <v>11.64</v>
      </c>
      <c r="Y476">
        <v>11.64</v>
      </c>
      <c r="Z476" s="312">
        <v>11.64</v>
      </c>
    </row>
    <row r="477" spans="1:26" ht="12.75">
      <c r="A477" s="2">
        <v>23</v>
      </c>
      <c r="B477" s="277">
        <v>39</v>
      </c>
      <c r="C477">
        <v>130</v>
      </c>
      <c r="D477">
        <v>231</v>
      </c>
      <c r="E477" s="277">
        <v>318</v>
      </c>
      <c r="F477" s="277">
        <v>428</v>
      </c>
      <c r="G477" s="427">
        <v>533</v>
      </c>
      <c r="H477">
        <v>616</v>
      </c>
      <c r="I477" s="483">
        <v>729</v>
      </c>
      <c r="J477" s="427">
        <v>11.52</v>
      </c>
      <c r="K477" s="156">
        <v>11.52</v>
      </c>
      <c r="L477">
        <v>11.52</v>
      </c>
      <c r="M477">
        <v>11.52</v>
      </c>
      <c r="O477" s="375">
        <f t="shared" si="18"/>
        <v>39</v>
      </c>
      <c r="P477" s="213">
        <v>92</v>
      </c>
      <c r="Q477" s="213">
        <v>101</v>
      </c>
      <c r="R477" s="309">
        <v>88</v>
      </c>
      <c r="S477" s="309">
        <v>110</v>
      </c>
      <c r="T477" s="370">
        <v>105</v>
      </c>
      <c r="U477">
        <v>83</v>
      </c>
      <c r="V477" s="483">
        <v>113</v>
      </c>
      <c r="W477" s="427">
        <v>13.5</v>
      </c>
      <c r="X477" s="309">
        <v>11.52</v>
      </c>
      <c r="Y477">
        <v>11.52</v>
      </c>
      <c r="Z477" s="312">
        <v>11.52</v>
      </c>
    </row>
    <row r="478" spans="1:26" ht="12.75">
      <c r="A478" s="2">
        <v>24</v>
      </c>
      <c r="B478" s="277">
        <v>19</v>
      </c>
      <c r="C478">
        <v>46</v>
      </c>
      <c r="D478">
        <v>56</v>
      </c>
      <c r="E478" s="277">
        <v>75</v>
      </c>
      <c r="F478" s="277">
        <v>88</v>
      </c>
      <c r="G478" s="427">
        <v>101</v>
      </c>
      <c r="H478">
        <v>117</v>
      </c>
      <c r="I478" s="483">
        <v>133</v>
      </c>
      <c r="J478" s="427">
        <v>11.24</v>
      </c>
      <c r="K478" s="156">
        <v>11.24</v>
      </c>
      <c r="L478">
        <v>11.24</v>
      </c>
      <c r="M478">
        <v>11.24</v>
      </c>
      <c r="O478" s="375">
        <f t="shared" si="18"/>
        <v>19</v>
      </c>
      <c r="P478" s="213">
        <v>27</v>
      </c>
      <c r="Q478" s="213">
        <v>11</v>
      </c>
      <c r="R478" s="309">
        <v>20</v>
      </c>
      <c r="S478" s="309">
        <v>14</v>
      </c>
      <c r="T478" s="370">
        <v>13</v>
      </c>
      <c r="U478">
        <v>16</v>
      </c>
      <c r="V478" s="483">
        <v>17</v>
      </c>
      <c r="W478" s="427">
        <v>13.1</v>
      </c>
      <c r="X478" s="309">
        <v>11.24</v>
      </c>
      <c r="Y478">
        <v>11.24</v>
      </c>
      <c r="Z478" s="312">
        <v>11.24</v>
      </c>
    </row>
    <row r="479" spans="1:26" ht="12.75">
      <c r="A479" s="7" t="s">
        <v>0</v>
      </c>
      <c r="B479" s="282">
        <f>SUM(B455:B478)</f>
        <v>349</v>
      </c>
      <c r="C479" s="155">
        <f aca="true" t="shared" si="19" ref="C479:I479">C389</f>
        <v>681</v>
      </c>
      <c r="D479" s="155">
        <f t="shared" si="19"/>
        <v>1013</v>
      </c>
      <c r="E479" s="155">
        <f t="shared" si="19"/>
        <v>1283</v>
      </c>
      <c r="F479" s="155">
        <f t="shared" si="19"/>
        <v>1628</v>
      </c>
      <c r="G479" s="155">
        <f t="shared" si="19"/>
        <v>1938</v>
      </c>
      <c r="H479" s="155">
        <f t="shared" si="19"/>
        <v>2181</v>
      </c>
      <c r="I479" s="155">
        <f t="shared" si="19"/>
        <v>2490</v>
      </c>
      <c r="J479" s="155">
        <f>J389</f>
        <v>2886</v>
      </c>
      <c r="K479" s="521">
        <v>3235</v>
      </c>
      <c r="L479" s="521">
        <v>3555</v>
      </c>
      <c r="M479" s="155">
        <v>3950</v>
      </c>
      <c r="O479" s="151">
        <f>SUM(O455:O478)</f>
        <v>349</v>
      </c>
      <c r="P479">
        <v>333</v>
      </c>
      <c r="Q479">
        <v>333</v>
      </c>
      <c r="R479" s="151">
        <v>275</v>
      </c>
      <c r="S479" s="151">
        <f>SUM(S455:S478)</f>
        <v>346</v>
      </c>
      <c r="T479" s="381">
        <f>SUM(T455:T478)</f>
        <v>310</v>
      </c>
      <c r="U479">
        <v>244</v>
      </c>
      <c r="V479" s="483">
        <v>312</v>
      </c>
      <c r="W479" s="147">
        <f>W389</f>
        <v>396</v>
      </c>
      <c r="X479" s="147"/>
      <c r="Y479" s="518" t="s">
        <v>377</v>
      </c>
      <c r="Z479" s="518"/>
    </row>
    <row r="484" spans="1:26" ht="12.75">
      <c r="A484" s="99" t="s">
        <v>16</v>
      </c>
      <c r="B484" s="117" t="str">
        <f>TITLES!$B$13</f>
        <v>WIA IN-SCHOOL YOUTH OUTCOME RATE</v>
      </c>
      <c r="C484" s="118"/>
      <c r="D484" s="337"/>
      <c r="E484" s="118"/>
      <c r="F484" s="118"/>
      <c r="G484" s="118"/>
      <c r="H484" s="118"/>
      <c r="I484" s="118"/>
      <c r="J484" s="118"/>
      <c r="K484" s="118"/>
      <c r="L484" s="118"/>
      <c r="M484" s="119"/>
      <c r="O484" s="270" t="str">
        <f>B484</f>
        <v>WIA IN-SCHOOL YOUTH OUTCOME RATE</v>
      </c>
      <c r="P484" s="143"/>
      <c r="Q484" s="143"/>
      <c r="R484" s="143"/>
      <c r="S484" s="115"/>
      <c r="T484" s="115"/>
      <c r="U484" s="115"/>
      <c r="V484" s="115"/>
      <c r="W484" s="115"/>
      <c r="X484" s="115"/>
      <c r="Y484" s="115"/>
      <c r="Z484" s="116"/>
    </row>
    <row r="485" spans="1:26" ht="12.75">
      <c r="A485" s="2">
        <v>1</v>
      </c>
      <c r="B485" s="252">
        <v>0</v>
      </c>
      <c r="C485" s="316">
        <v>4</v>
      </c>
      <c r="D485" s="336">
        <v>4</v>
      </c>
      <c r="E485" s="122">
        <v>4</v>
      </c>
      <c r="F485" s="158">
        <v>6</v>
      </c>
      <c r="G485">
        <v>7</v>
      </c>
      <c r="H485" s="58">
        <v>8</v>
      </c>
      <c r="I485">
        <v>10</v>
      </c>
      <c r="J485">
        <v>10</v>
      </c>
      <c r="K485">
        <v>10</v>
      </c>
      <c r="L485" s="122">
        <v>42</v>
      </c>
      <c r="M485">
        <v>66</v>
      </c>
      <c r="O485" s="306">
        <f>B485</f>
        <v>0</v>
      </c>
      <c r="P485" s="324">
        <v>4</v>
      </c>
      <c r="Q485" s="324">
        <v>0</v>
      </c>
      <c r="R485" s="109">
        <v>0</v>
      </c>
      <c r="S485" s="109">
        <v>2</v>
      </c>
      <c r="T485">
        <v>1</v>
      </c>
      <c r="U485" s="58">
        <v>1</v>
      </c>
      <c r="V485">
        <v>2</v>
      </c>
      <c r="W485" s="109">
        <v>0</v>
      </c>
      <c r="X485" s="109">
        <v>0</v>
      </c>
      <c r="Y485" s="109">
        <v>32</v>
      </c>
      <c r="Z485" s="109">
        <v>24</v>
      </c>
    </row>
    <row r="486" spans="1:26" ht="12.75">
      <c r="A486" s="2">
        <v>2</v>
      </c>
      <c r="B486" s="252">
        <v>2</v>
      </c>
      <c r="C486" s="316">
        <v>4</v>
      </c>
      <c r="D486" s="336">
        <v>7</v>
      </c>
      <c r="E486" s="122">
        <v>8</v>
      </c>
      <c r="F486" s="158">
        <v>10</v>
      </c>
      <c r="G486">
        <v>10</v>
      </c>
      <c r="H486" s="58">
        <v>13</v>
      </c>
      <c r="I486">
        <v>13</v>
      </c>
      <c r="J486">
        <v>13</v>
      </c>
      <c r="K486">
        <v>14</v>
      </c>
      <c r="L486" s="122">
        <v>20</v>
      </c>
      <c r="M486">
        <v>52</v>
      </c>
      <c r="O486" s="322">
        <f aca="true" t="shared" si="20" ref="O486:O508">B486</f>
        <v>2</v>
      </c>
      <c r="P486" s="323">
        <v>2</v>
      </c>
      <c r="Q486" s="323">
        <v>3</v>
      </c>
      <c r="R486" s="109">
        <v>1</v>
      </c>
      <c r="S486" s="109">
        <v>2</v>
      </c>
      <c r="T486">
        <v>0</v>
      </c>
      <c r="U486" s="58">
        <v>3</v>
      </c>
      <c r="V486">
        <v>0</v>
      </c>
      <c r="W486" s="109">
        <v>0</v>
      </c>
      <c r="X486" s="109">
        <v>0</v>
      </c>
      <c r="Y486" s="109">
        <v>6</v>
      </c>
      <c r="Z486" s="109">
        <v>32</v>
      </c>
    </row>
    <row r="487" spans="1:26" ht="12.75">
      <c r="A487" s="2">
        <v>3</v>
      </c>
      <c r="B487" s="252">
        <v>3</v>
      </c>
      <c r="C487" s="316">
        <v>2</v>
      </c>
      <c r="D487" s="336">
        <v>4</v>
      </c>
      <c r="E487" s="122">
        <v>4</v>
      </c>
      <c r="F487" s="158">
        <v>4</v>
      </c>
      <c r="G487">
        <v>10</v>
      </c>
      <c r="H487" s="58">
        <v>10</v>
      </c>
      <c r="I487">
        <v>11</v>
      </c>
      <c r="J487">
        <v>11</v>
      </c>
      <c r="K487">
        <v>12</v>
      </c>
      <c r="L487" s="122">
        <v>26</v>
      </c>
      <c r="M487">
        <v>46</v>
      </c>
      <c r="O487" s="322">
        <f t="shared" si="20"/>
        <v>3</v>
      </c>
      <c r="P487" s="323">
        <v>1</v>
      </c>
      <c r="Q487" s="323">
        <v>0</v>
      </c>
      <c r="R487" s="109">
        <v>0</v>
      </c>
      <c r="S487" s="109">
        <v>0</v>
      </c>
      <c r="T487">
        <v>5</v>
      </c>
      <c r="U487" s="58">
        <v>0</v>
      </c>
      <c r="V487">
        <v>1</v>
      </c>
      <c r="W487" s="109">
        <v>0</v>
      </c>
      <c r="X487" s="109">
        <v>1</v>
      </c>
      <c r="Y487" s="109">
        <v>14</v>
      </c>
      <c r="Z487" s="109">
        <v>14</v>
      </c>
    </row>
    <row r="488" spans="1:26" ht="12.75">
      <c r="A488" s="2">
        <v>4</v>
      </c>
      <c r="B488" s="252">
        <v>2</v>
      </c>
      <c r="C488" s="316">
        <v>67</v>
      </c>
      <c r="D488" s="336">
        <v>83</v>
      </c>
      <c r="E488" s="122">
        <v>87</v>
      </c>
      <c r="F488" s="158">
        <v>88</v>
      </c>
      <c r="G488">
        <v>89</v>
      </c>
      <c r="H488" s="58">
        <v>92</v>
      </c>
      <c r="I488">
        <v>92</v>
      </c>
      <c r="J488">
        <v>92</v>
      </c>
      <c r="K488">
        <v>92</v>
      </c>
      <c r="L488" s="122">
        <v>95</v>
      </c>
      <c r="M488">
        <v>95</v>
      </c>
      <c r="O488" s="322">
        <f t="shared" si="20"/>
        <v>2</v>
      </c>
      <c r="P488" s="323">
        <v>65</v>
      </c>
      <c r="Q488" s="323">
        <v>16</v>
      </c>
      <c r="R488" s="109">
        <v>4</v>
      </c>
      <c r="S488" s="109">
        <v>1</v>
      </c>
      <c r="T488">
        <v>1</v>
      </c>
      <c r="U488" s="58">
        <v>3</v>
      </c>
      <c r="V488">
        <v>0</v>
      </c>
      <c r="W488" s="109">
        <v>0</v>
      </c>
      <c r="X488" s="109">
        <v>0</v>
      </c>
      <c r="Y488" s="109">
        <v>3</v>
      </c>
      <c r="Z488" s="109">
        <v>0</v>
      </c>
    </row>
    <row r="489" spans="1:26" ht="12.75">
      <c r="A489" s="2">
        <v>5</v>
      </c>
      <c r="B489" s="252">
        <v>2</v>
      </c>
      <c r="C489" s="316">
        <v>4</v>
      </c>
      <c r="D489" s="336">
        <v>6</v>
      </c>
      <c r="E489" s="122">
        <v>7</v>
      </c>
      <c r="F489" s="158">
        <v>8</v>
      </c>
      <c r="G489">
        <v>9</v>
      </c>
      <c r="H489" s="58">
        <v>11</v>
      </c>
      <c r="I489">
        <v>14</v>
      </c>
      <c r="J489">
        <v>17</v>
      </c>
      <c r="K489">
        <v>25</v>
      </c>
      <c r="L489" s="122">
        <v>28</v>
      </c>
      <c r="M489">
        <v>29</v>
      </c>
      <c r="O489" s="322">
        <f t="shared" si="20"/>
        <v>2</v>
      </c>
      <c r="P489" s="323">
        <v>2</v>
      </c>
      <c r="Q489" s="323">
        <v>2</v>
      </c>
      <c r="R489" s="109">
        <v>1</v>
      </c>
      <c r="S489" s="109">
        <v>1</v>
      </c>
      <c r="T489">
        <v>1</v>
      </c>
      <c r="U489" s="58">
        <v>2</v>
      </c>
      <c r="V489">
        <v>3</v>
      </c>
      <c r="W489" s="109">
        <v>3</v>
      </c>
      <c r="X489" s="109">
        <v>8</v>
      </c>
      <c r="Y489" s="109">
        <v>3</v>
      </c>
      <c r="Z489" s="109">
        <v>1</v>
      </c>
    </row>
    <row r="490" spans="1:26" ht="12.75">
      <c r="A490" s="2">
        <v>6</v>
      </c>
      <c r="B490" s="252">
        <v>1</v>
      </c>
      <c r="C490" s="316">
        <v>1</v>
      </c>
      <c r="D490" s="336">
        <v>1</v>
      </c>
      <c r="E490" s="122">
        <v>1</v>
      </c>
      <c r="F490" s="158">
        <v>1</v>
      </c>
      <c r="G490">
        <v>1</v>
      </c>
      <c r="H490" s="58">
        <v>1</v>
      </c>
      <c r="I490">
        <v>1</v>
      </c>
      <c r="J490">
        <v>1</v>
      </c>
      <c r="K490">
        <v>1</v>
      </c>
      <c r="L490" s="122">
        <v>4</v>
      </c>
      <c r="M490">
        <v>6</v>
      </c>
      <c r="O490" s="322">
        <f t="shared" si="20"/>
        <v>1</v>
      </c>
      <c r="P490" s="323">
        <v>0</v>
      </c>
      <c r="Q490" s="323">
        <v>0</v>
      </c>
      <c r="R490" s="109">
        <v>0</v>
      </c>
      <c r="S490" s="109">
        <v>0</v>
      </c>
      <c r="T490">
        <v>0</v>
      </c>
      <c r="U490" s="58">
        <v>0</v>
      </c>
      <c r="V490">
        <v>0</v>
      </c>
      <c r="W490" s="109">
        <v>0</v>
      </c>
      <c r="X490" s="109">
        <v>0</v>
      </c>
      <c r="Y490" s="109">
        <v>3</v>
      </c>
      <c r="Z490" s="109">
        <v>2</v>
      </c>
    </row>
    <row r="491" spans="1:26" ht="12.75">
      <c r="A491" s="2">
        <v>7</v>
      </c>
      <c r="B491" s="252">
        <v>0</v>
      </c>
      <c r="C491" s="316">
        <v>0</v>
      </c>
      <c r="D491" s="336">
        <v>0</v>
      </c>
      <c r="E491" s="122">
        <v>1</v>
      </c>
      <c r="F491" s="158">
        <v>1</v>
      </c>
      <c r="G491">
        <v>1</v>
      </c>
      <c r="H491" s="58">
        <v>1</v>
      </c>
      <c r="I491">
        <v>1</v>
      </c>
      <c r="J491">
        <v>1</v>
      </c>
      <c r="K491">
        <v>2</v>
      </c>
      <c r="L491" s="122">
        <v>5</v>
      </c>
      <c r="M491">
        <v>6</v>
      </c>
      <c r="O491" s="322">
        <f t="shared" si="20"/>
        <v>0</v>
      </c>
      <c r="P491" s="323">
        <v>0</v>
      </c>
      <c r="Q491" s="323">
        <v>0</v>
      </c>
      <c r="R491" s="109">
        <v>1</v>
      </c>
      <c r="S491" s="109">
        <v>0</v>
      </c>
      <c r="T491">
        <v>0</v>
      </c>
      <c r="U491" s="58">
        <v>0</v>
      </c>
      <c r="V491">
        <v>0</v>
      </c>
      <c r="W491" s="109">
        <v>0</v>
      </c>
      <c r="X491" s="109">
        <v>1</v>
      </c>
      <c r="Y491" s="109">
        <v>3</v>
      </c>
      <c r="Z491" s="109">
        <v>1</v>
      </c>
    </row>
    <row r="492" spans="1:26" ht="12.75">
      <c r="A492" s="2">
        <v>8</v>
      </c>
      <c r="B492" s="252">
        <v>6</v>
      </c>
      <c r="C492" s="316">
        <v>7</v>
      </c>
      <c r="D492" s="336">
        <v>11</v>
      </c>
      <c r="E492" s="122">
        <v>13</v>
      </c>
      <c r="F492" s="158">
        <v>16</v>
      </c>
      <c r="G492">
        <v>18</v>
      </c>
      <c r="H492" s="58">
        <v>23</v>
      </c>
      <c r="I492">
        <v>28</v>
      </c>
      <c r="J492">
        <v>32</v>
      </c>
      <c r="K492">
        <v>39</v>
      </c>
      <c r="L492" s="122">
        <v>79</v>
      </c>
      <c r="M492">
        <v>151</v>
      </c>
      <c r="O492" s="322">
        <f t="shared" si="20"/>
        <v>6</v>
      </c>
      <c r="P492" s="323">
        <v>5</v>
      </c>
      <c r="Q492" s="323">
        <v>1</v>
      </c>
      <c r="R492" s="109">
        <v>1</v>
      </c>
      <c r="S492" s="109">
        <v>2</v>
      </c>
      <c r="T492">
        <v>2</v>
      </c>
      <c r="U492" s="58">
        <v>2</v>
      </c>
      <c r="V492">
        <v>2</v>
      </c>
      <c r="W492" s="109">
        <v>3</v>
      </c>
      <c r="X492" s="109">
        <v>3</v>
      </c>
      <c r="Y492" s="109">
        <v>40</v>
      </c>
      <c r="Z492" s="109">
        <v>40</v>
      </c>
    </row>
    <row r="493" spans="1:26" ht="12.75">
      <c r="A493" s="2">
        <v>9</v>
      </c>
      <c r="B493" s="252">
        <v>7</v>
      </c>
      <c r="C493" s="316">
        <v>19</v>
      </c>
      <c r="D493" s="336">
        <v>28</v>
      </c>
      <c r="E493" s="122">
        <v>24</v>
      </c>
      <c r="F493" s="158">
        <v>31</v>
      </c>
      <c r="G493">
        <v>35</v>
      </c>
      <c r="H493" s="58">
        <v>36</v>
      </c>
      <c r="I493">
        <v>39</v>
      </c>
      <c r="J493">
        <v>41</v>
      </c>
      <c r="K493">
        <v>45</v>
      </c>
      <c r="L493" s="122">
        <v>55</v>
      </c>
      <c r="M493">
        <v>69</v>
      </c>
      <c r="O493" s="322">
        <f t="shared" si="20"/>
        <v>7</v>
      </c>
      <c r="P493" s="323">
        <v>14</v>
      </c>
      <c r="Q493" s="323">
        <v>7</v>
      </c>
      <c r="R493" s="109">
        <v>2</v>
      </c>
      <c r="S493" s="109">
        <v>7</v>
      </c>
      <c r="T493">
        <v>4</v>
      </c>
      <c r="U493" s="58">
        <v>1</v>
      </c>
      <c r="V493">
        <v>3</v>
      </c>
      <c r="W493" s="109">
        <v>2</v>
      </c>
      <c r="X493" s="109">
        <v>4</v>
      </c>
      <c r="Y493" s="109">
        <v>7</v>
      </c>
      <c r="Z493" s="109">
        <v>14</v>
      </c>
    </row>
    <row r="494" spans="1:26" ht="12.75">
      <c r="A494" s="2">
        <v>10</v>
      </c>
      <c r="B494" s="252">
        <v>2</v>
      </c>
      <c r="C494" s="316">
        <v>1</v>
      </c>
      <c r="D494" s="336">
        <v>5</v>
      </c>
      <c r="E494" s="122">
        <v>7</v>
      </c>
      <c r="F494" s="158">
        <v>7</v>
      </c>
      <c r="G494">
        <v>11</v>
      </c>
      <c r="H494" s="58">
        <v>11</v>
      </c>
      <c r="I494">
        <v>12</v>
      </c>
      <c r="J494">
        <v>12</v>
      </c>
      <c r="K494">
        <v>12</v>
      </c>
      <c r="L494" s="122">
        <v>31</v>
      </c>
      <c r="M494">
        <v>56</v>
      </c>
      <c r="O494" s="322">
        <f t="shared" si="20"/>
        <v>2</v>
      </c>
      <c r="P494" s="323">
        <v>0</v>
      </c>
      <c r="Q494" s="323">
        <v>3</v>
      </c>
      <c r="R494" s="109">
        <v>2</v>
      </c>
      <c r="S494" s="109">
        <v>0</v>
      </c>
      <c r="T494">
        <v>4</v>
      </c>
      <c r="U494" s="58">
        <v>0</v>
      </c>
      <c r="V494">
        <v>0</v>
      </c>
      <c r="W494" s="109">
        <v>0</v>
      </c>
      <c r="X494" s="109">
        <v>0</v>
      </c>
      <c r="Y494" s="109">
        <v>14</v>
      </c>
      <c r="Z494" s="109">
        <v>9</v>
      </c>
    </row>
    <row r="495" spans="1:26" ht="12.75">
      <c r="A495" s="2">
        <v>11</v>
      </c>
      <c r="B495" s="252">
        <v>1</v>
      </c>
      <c r="C495" s="316">
        <v>3</v>
      </c>
      <c r="D495" s="336">
        <v>8</v>
      </c>
      <c r="E495" s="122">
        <v>12</v>
      </c>
      <c r="F495" s="158">
        <v>12</v>
      </c>
      <c r="G495">
        <v>25</v>
      </c>
      <c r="H495" s="58">
        <v>34</v>
      </c>
      <c r="I495">
        <v>38</v>
      </c>
      <c r="J495">
        <v>41</v>
      </c>
      <c r="K495">
        <v>44</v>
      </c>
      <c r="L495" s="122">
        <v>45</v>
      </c>
      <c r="M495">
        <v>51</v>
      </c>
      <c r="O495" s="322">
        <f t="shared" si="20"/>
        <v>1</v>
      </c>
      <c r="P495" s="323">
        <v>2</v>
      </c>
      <c r="Q495" s="323">
        <v>5</v>
      </c>
      <c r="R495" s="109">
        <v>4</v>
      </c>
      <c r="S495" s="109">
        <v>0</v>
      </c>
      <c r="T495">
        <v>0</v>
      </c>
      <c r="U495" s="58">
        <v>9</v>
      </c>
      <c r="V495">
        <v>4</v>
      </c>
      <c r="W495" s="109">
        <v>3</v>
      </c>
      <c r="X495" s="109">
        <v>3</v>
      </c>
      <c r="Y495" s="109">
        <v>1</v>
      </c>
      <c r="Z495" s="109">
        <v>6</v>
      </c>
    </row>
    <row r="496" spans="1:26" ht="12.75">
      <c r="A496" s="2">
        <v>12</v>
      </c>
      <c r="B496" s="252">
        <v>1</v>
      </c>
      <c r="C496" s="316">
        <v>1</v>
      </c>
      <c r="D496" s="336">
        <v>3</v>
      </c>
      <c r="E496" s="122">
        <v>3</v>
      </c>
      <c r="F496" s="158">
        <v>3</v>
      </c>
      <c r="G496">
        <v>8</v>
      </c>
      <c r="H496" s="58">
        <v>12</v>
      </c>
      <c r="I496">
        <v>12</v>
      </c>
      <c r="J496">
        <v>15</v>
      </c>
      <c r="K496">
        <v>17</v>
      </c>
      <c r="L496" s="122">
        <v>110</v>
      </c>
      <c r="M496">
        <v>144</v>
      </c>
      <c r="O496" s="322">
        <f t="shared" si="20"/>
        <v>1</v>
      </c>
      <c r="P496" s="323">
        <v>0</v>
      </c>
      <c r="Q496" s="323">
        <v>2</v>
      </c>
      <c r="R496" s="109">
        <v>0</v>
      </c>
      <c r="S496" s="109">
        <v>0</v>
      </c>
      <c r="T496">
        <v>2</v>
      </c>
      <c r="U496" s="58">
        <v>4</v>
      </c>
      <c r="V496">
        <v>0</v>
      </c>
      <c r="W496" s="109">
        <v>3</v>
      </c>
      <c r="X496" s="109">
        <v>2</v>
      </c>
      <c r="Y496" s="109">
        <v>93</v>
      </c>
      <c r="Z496" s="109">
        <v>32</v>
      </c>
    </row>
    <row r="497" spans="1:26" ht="12.75">
      <c r="A497" s="2">
        <v>13</v>
      </c>
      <c r="B497" s="252">
        <v>0</v>
      </c>
      <c r="C497" s="316">
        <v>1</v>
      </c>
      <c r="D497" s="336">
        <v>2</v>
      </c>
      <c r="E497" s="122">
        <v>2</v>
      </c>
      <c r="F497" s="158">
        <v>2</v>
      </c>
      <c r="G497">
        <v>8</v>
      </c>
      <c r="H497" s="58">
        <v>12</v>
      </c>
      <c r="I497">
        <v>14</v>
      </c>
      <c r="J497">
        <v>14</v>
      </c>
      <c r="K497">
        <v>15</v>
      </c>
      <c r="L497" s="122">
        <v>18</v>
      </c>
      <c r="M497">
        <v>35</v>
      </c>
      <c r="O497" s="322">
        <f t="shared" si="20"/>
        <v>0</v>
      </c>
      <c r="P497" s="323">
        <v>1</v>
      </c>
      <c r="Q497" s="323">
        <v>1</v>
      </c>
      <c r="R497" s="109">
        <v>0</v>
      </c>
      <c r="S497" s="109">
        <v>0</v>
      </c>
      <c r="T497">
        <v>6</v>
      </c>
      <c r="U497" s="58">
        <v>4</v>
      </c>
      <c r="V497">
        <v>2</v>
      </c>
      <c r="W497" s="109">
        <v>0</v>
      </c>
      <c r="X497" s="109">
        <v>1</v>
      </c>
      <c r="Y497" s="109">
        <v>3</v>
      </c>
      <c r="Z497" s="109">
        <v>16</v>
      </c>
    </row>
    <row r="498" spans="1:26" ht="12.75">
      <c r="A498" s="2">
        <v>14</v>
      </c>
      <c r="B498" s="252">
        <v>0</v>
      </c>
      <c r="C498" s="316">
        <v>5</v>
      </c>
      <c r="D498" s="336">
        <v>6</v>
      </c>
      <c r="E498" s="122">
        <v>8</v>
      </c>
      <c r="F498" s="158">
        <v>10</v>
      </c>
      <c r="G498">
        <v>13</v>
      </c>
      <c r="H498" s="58">
        <v>16</v>
      </c>
      <c r="I498">
        <v>18</v>
      </c>
      <c r="J498">
        <v>28</v>
      </c>
      <c r="K498">
        <v>32</v>
      </c>
      <c r="L498" s="122">
        <v>63</v>
      </c>
      <c r="M498">
        <v>70</v>
      </c>
      <c r="O498" s="322">
        <f t="shared" si="20"/>
        <v>0</v>
      </c>
      <c r="P498" s="323">
        <v>5</v>
      </c>
      <c r="Q498" s="323">
        <v>1</v>
      </c>
      <c r="R498" s="109">
        <v>2</v>
      </c>
      <c r="S498" s="109">
        <v>2</v>
      </c>
      <c r="T498">
        <v>3</v>
      </c>
      <c r="U498" s="58">
        <v>3</v>
      </c>
      <c r="V498">
        <v>2</v>
      </c>
      <c r="W498" s="109">
        <v>10</v>
      </c>
      <c r="X498" s="109">
        <v>4</v>
      </c>
      <c r="Y498" s="109">
        <v>31</v>
      </c>
      <c r="Z498" s="109">
        <v>5</v>
      </c>
    </row>
    <row r="499" spans="1:26" ht="12.75">
      <c r="A499" s="2">
        <v>15</v>
      </c>
      <c r="B499" s="252">
        <v>2</v>
      </c>
      <c r="C499" s="316">
        <v>1</v>
      </c>
      <c r="D499" s="336">
        <v>34</v>
      </c>
      <c r="E499" s="122">
        <v>37</v>
      </c>
      <c r="F499" s="158">
        <v>41</v>
      </c>
      <c r="G499">
        <v>53</v>
      </c>
      <c r="H499" s="58">
        <v>57</v>
      </c>
      <c r="I499">
        <v>63</v>
      </c>
      <c r="J499">
        <v>64</v>
      </c>
      <c r="K499">
        <v>75</v>
      </c>
      <c r="L499" s="122">
        <v>155</v>
      </c>
      <c r="M499">
        <v>156</v>
      </c>
      <c r="O499" s="322">
        <f t="shared" si="20"/>
        <v>2</v>
      </c>
      <c r="P499" s="323">
        <v>9</v>
      </c>
      <c r="Q499" s="323">
        <v>23</v>
      </c>
      <c r="R499" s="109">
        <v>3</v>
      </c>
      <c r="S499" s="109">
        <v>4</v>
      </c>
      <c r="T499">
        <v>12</v>
      </c>
      <c r="U499" s="58">
        <v>4</v>
      </c>
      <c r="V499">
        <v>6</v>
      </c>
      <c r="W499" s="109">
        <v>1</v>
      </c>
      <c r="X499" s="109">
        <v>11</v>
      </c>
      <c r="Y499" s="109">
        <v>80</v>
      </c>
      <c r="Z499" s="109">
        <v>1</v>
      </c>
    </row>
    <row r="500" spans="1:26" ht="12.75">
      <c r="A500" s="2">
        <v>16</v>
      </c>
      <c r="B500" s="252">
        <v>22</v>
      </c>
      <c r="C500" s="316">
        <v>0</v>
      </c>
      <c r="D500" s="336">
        <v>22</v>
      </c>
      <c r="E500" s="122">
        <v>22</v>
      </c>
      <c r="F500" s="158">
        <v>24</v>
      </c>
      <c r="G500">
        <v>25</v>
      </c>
      <c r="H500" s="58">
        <v>31</v>
      </c>
      <c r="I500">
        <v>31</v>
      </c>
      <c r="J500">
        <v>31</v>
      </c>
      <c r="K500">
        <v>32</v>
      </c>
      <c r="L500" s="122">
        <v>44</v>
      </c>
      <c r="M500">
        <v>62</v>
      </c>
      <c r="O500" s="322">
        <f t="shared" si="20"/>
        <v>22</v>
      </c>
      <c r="P500" s="323">
        <v>0</v>
      </c>
      <c r="Q500" s="323">
        <v>0</v>
      </c>
      <c r="R500" s="109">
        <v>0</v>
      </c>
      <c r="S500" s="109">
        <v>2</v>
      </c>
      <c r="T500">
        <v>1</v>
      </c>
      <c r="U500" s="58">
        <v>6</v>
      </c>
      <c r="V500">
        <v>0</v>
      </c>
      <c r="W500" s="109">
        <v>0</v>
      </c>
      <c r="X500" s="109">
        <v>1</v>
      </c>
      <c r="Y500" s="109">
        <v>12</v>
      </c>
      <c r="Z500" s="109">
        <v>18</v>
      </c>
    </row>
    <row r="501" spans="1:26" ht="12.75">
      <c r="A501" s="2">
        <v>17</v>
      </c>
      <c r="B501" s="252">
        <v>0</v>
      </c>
      <c r="C501" s="316">
        <v>0</v>
      </c>
      <c r="D501" s="336">
        <v>0</v>
      </c>
      <c r="E501" s="122">
        <v>0</v>
      </c>
      <c r="F501" s="158">
        <v>0</v>
      </c>
      <c r="G501">
        <v>1</v>
      </c>
      <c r="H501" s="58">
        <v>1</v>
      </c>
      <c r="I501">
        <v>4</v>
      </c>
      <c r="J501">
        <v>5</v>
      </c>
      <c r="K501">
        <v>5</v>
      </c>
      <c r="L501" s="122">
        <v>5</v>
      </c>
      <c r="M501">
        <v>59</v>
      </c>
      <c r="O501" s="322">
        <f t="shared" si="20"/>
        <v>0</v>
      </c>
      <c r="P501" s="323">
        <v>0</v>
      </c>
      <c r="Q501" s="323">
        <v>0</v>
      </c>
      <c r="R501" s="109">
        <v>0</v>
      </c>
      <c r="S501" s="109">
        <v>0</v>
      </c>
      <c r="T501">
        <v>1</v>
      </c>
      <c r="U501" s="58">
        <v>0</v>
      </c>
      <c r="V501">
        <v>3</v>
      </c>
      <c r="W501" s="109">
        <v>1</v>
      </c>
      <c r="X501" s="109">
        <v>0</v>
      </c>
      <c r="Y501" s="109">
        <v>0</v>
      </c>
      <c r="Z501" s="109">
        <v>53</v>
      </c>
    </row>
    <row r="502" spans="1:26" ht="12.75">
      <c r="A502" s="2">
        <v>18</v>
      </c>
      <c r="B502" s="252">
        <v>0</v>
      </c>
      <c r="C502" s="316">
        <v>0</v>
      </c>
      <c r="D502" s="336">
        <v>0</v>
      </c>
      <c r="E502" s="122">
        <v>0</v>
      </c>
      <c r="F502" s="158">
        <v>0</v>
      </c>
      <c r="G502">
        <v>0</v>
      </c>
      <c r="H502" s="58">
        <v>0</v>
      </c>
      <c r="J502">
        <v>0</v>
      </c>
      <c r="K502" s="122">
        <v>0</v>
      </c>
      <c r="L502" s="122">
        <v>0</v>
      </c>
      <c r="M502">
        <v>3</v>
      </c>
      <c r="O502" s="322">
        <f t="shared" si="20"/>
        <v>0</v>
      </c>
      <c r="P502" s="323">
        <v>0</v>
      </c>
      <c r="Q502" s="323">
        <v>0</v>
      </c>
      <c r="R502" s="109">
        <v>0</v>
      </c>
      <c r="S502" s="109">
        <v>0</v>
      </c>
      <c r="T502">
        <v>0</v>
      </c>
      <c r="U502" s="58">
        <v>0</v>
      </c>
      <c r="V502">
        <v>0</v>
      </c>
      <c r="W502" s="109">
        <v>0</v>
      </c>
      <c r="X502" s="109">
        <v>0</v>
      </c>
      <c r="Y502" s="109">
        <v>0</v>
      </c>
      <c r="Z502" s="109">
        <v>3</v>
      </c>
    </row>
    <row r="503" spans="1:26" ht="12.75">
      <c r="A503" s="2">
        <v>19</v>
      </c>
      <c r="B503" s="252">
        <v>4</v>
      </c>
      <c r="C503" s="316">
        <v>5</v>
      </c>
      <c r="D503" s="336">
        <v>5</v>
      </c>
      <c r="E503" s="122">
        <v>5</v>
      </c>
      <c r="F503" s="158">
        <v>5</v>
      </c>
      <c r="G503">
        <v>5</v>
      </c>
      <c r="H503" s="58">
        <v>5</v>
      </c>
      <c r="I503">
        <v>5</v>
      </c>
      <c r="J503">
        <v>6</v>
      </c>
      <c r="K503">
        <v>6</v>
      </c>
      <c r="L503" s="122">
        <v>6</v>
      </c>
      <c r="M503">
        <v>27</v>
      </c>
      <c r="O503" s="322">
        <f t="shared" si="20"/>
        <v>4</v>
      </c>
      <c r="P503" s="323">
        <v>1</v>
      </c>
      <c r="Q503" s="323">
        <v>0</v>
      </c>
      <c r="R503" s="109">
        <v>0</v>
      </c>
      <c r="S503" s="109">
        <v>0</v>
      </c>
      <c r="T503">
        <v>0</v>
      </c>
      <c r="U503" s="58">
        <v>0</v>
      </c>
      <c r="V503">
        <v>0</v>
      </c>
      <c r="W503" s="109">
        <v>1</v>
      </c>
      <c r="X503" s="109">
        <v>0</v>
      </c>
      <c r="Y503" s="109">
        <v>0</v>
      </c>
      <c r="Z503" s="109">
        <v>21</v>
      </c>
    </row>
    <row r="504" spans="1:26" ht="12.75">
      <c r="A504" s="2">
        <v>20</v>
      </c>
      <c r="B504" s="252">
        <v>1</v>
      </c>
      <c r="C504" s="316">
        <v>6</v>
      </c>
      <c r="D504" s="336">
        <v>9</v>
      </c>
      <c r="E504" s="122">
        <v>10</v>
      </c>
      <c r="F504" s="158">
        <v>10</v>
      </c>
      <c r="G504">
        <v>11</v>
      </c>
      <c r="H504" s="58">
        <v>12</v>
      </c>
      <c r="I504">
        <v>12</v>
      </c>
      <c r="J504">
        <v>13</v>
      </c>
      <c r="K504">
        <v>79</v>
      </c>
      <c r="L504" s="122">
        <v>161</v>
      </c>
      <c r="M504">
        <v>185</v>
      </c>
      <c r="O504" s="322">
        <f t="shared" si="20"/>
        <v>1</v>
      </c>
      <c r="P504" s="323">
        <v>5</v>
      </c>
      <c r="Q504" s="323">
        <v>3</v>
      </c>
      <c r="R504" s="109">
        <v>1</v>
      </c>
      <c r="S504" s="109">
        <v>0</v>
      </c>
      <c r="T504">
        <v>1</v>
      </c>
      <c r="U504" s="58">
        <v>1</v>
      </c>
      <c r="V504">
        <v>0</v>
      </c>
      <c r="W504" s="109">
        <v>1</v>
      </c>
      <c r="X504" s="109">
        <v>66</v>
      </c>
      <c r="Y504" s="109">
        <v>4</v>
      </c>
      <c r="Z504" s="109">
        <v>0</v>
      </c>
    </row>
    <row r="505" spans="1:26" ht="12.75">
      <c r="A505" s="2">
        <v>21</v>
      </c>
      <c r="B505" s="252">
        <v>3</v>
      </c>
      <c r="C505" s="316">
        <v>2</v>
      </c>
      <c r="D505" s="336">
        <v>4</v>
      </c>
      <c r="E505" s="122">
        <v>5</v>
      </c>
      <c r="F505" s="158">
        <v>6</v>
      </c>
      <c r="G505">
        <v>6</v>
      </c>
      <c r="H505" s="58">
        <v>7</v>
      </c>
      <c r="I505">
        <v>11</v>
      </c>
      <c r="J505">
        <v>12</v>
      </c>
      <c r="K505">
        <v>12</v>
      </c>
      <c r="L505" s="122">
        <v>16</v>
      </c>
      <c r="M505">
        <v>82</v>
      </c>
      <c r="O505" s="322">
        <f t="shared" si="20"/>
        <v>3</v>
      </c>
      <c r="P505" s="323">
        <v>0</v>
      </c>
      <c r="Q505" s="323">
        <v>1</v>
      </c>
      <c r="R505" s="109">
        <v>1</v>
      </c>
      <c r="S505" s="109">
        <v>1</v>
      </c>
      <c r="T505">
        <v>0</v>
      </c>
      <c r="U505" s="58">
        <v>1</v>
      </c>
      <c r="V505">
        <v>4</v>
      </c>
      <c r="W505" s="109">
        <v>1</v>
      </c>
      <c r="X505" s="109">
        <v>0</v>
      </c>
      <c r="Y505" s="109">
        <v>3</v>
      </c>
      <c r="Z505" s="109">
        <v>57</v>
      </c>
    </row>
    <row r="506" spans="1:26" ht="12.75">
      <c r="A506" s="2">
        <v>22</v>
      </c>
      <c r="B506" s="252">
        <v>0</v>
      </c>
      <c r="C506" s="316">
        <v>0</v>
      </c>
      <c r="D506" s="336">
        <v>0</v>
      </c>
      <c r="E506" s="122">
        <v>0</v>
      </c>
      <c r="F506" s="158">
        <v>0</v>
      </c>
      <c r="G506">
        <v>7</v>
      </c>
      <c r="H506" s="58">
        <v>9</v>
      </c>
      <c r="I506">
        <v>13</v>
      </c>
      <c r="J506">
        <v>17</v>
      </c>
      <c r="K506">
        <v>17</v>
      </c>
      <c r="L506" s="122">
        <v>17</v>
      </c>
      <c r="M506">
        <v>139</v>
      </c>
      <c r="O506" s="322">
        <f t="shared" si="20"/>
        <v>0</v>
      </c>
      <c r="P506" s="323">
        <v>0</v>
      </c>
      <c r="Q506" s="323">
        <v>0</v>
      </c>
      <c r="R506" s="109">
        <v>0</v>
      </c>
      <c r="S506" s="109">
        <v>0</v>
      </c>
      <c r="T506">
        <v>2</v>
      </c>
      <c r="U506" s="58">
        <v>2</v>
      </c>
      <c r="V506">
        <v>4</v>
      </c>
      <c r="W506" s="109">
        <v>4</v>
      </c>
      <c r="X506" s="109">
        <v>0</v>
      </c>
      <c r="Y506" s="109">
        <v>0</v>
      </c>
      <c r="Z506" s="109">
        <v>110</v>
      </c>
    </row>
    <row r="507" spans="1:26" ht="12.75">
      <c r="A507" s="2">
        <v>23</v>
      </c>
      <c r="B507" s="252">
        <v>12</v>
      </c>
      <c r="C507" s="316">
        <v>26</v>
      </c>
      <c r="D507" s="336">
        <v>45</v>
      </c>
      <c r="E507" s="122">
        <v>57</v>
      </c>
      <c r="F507" s="158">
        <v>69</v>
      </c>
      <c r="G507">
        <v>81</v>
      </c>
      <c r="H507" s="58">
        <v>93</v>
      </c>
      <c r="I507">
        <v>101</v>
      </c>
      <c r="J507">
        <v>108</v>
      </c>
      <c r="K507">
        <v>119</v>
      </c>
      <c r="L507" s="122">
        <v>125</v>
      </c>
      <c r="M507">
        <v>182</v>
      </c>
      <c r="O507" s="322">
        <f t="shared" si="20"/>
        <v>12</v>
      </c>
      <c r="P507" s="323">
        <v>19</v>
      </c>
      <c r="Q507" s="323">
        <v>14</v>
      </c>
      <c r="R507" s="109">
        <v>12</v>
      </c>
      <c r="S507" s="109">
        <v>12</v>
      </c>
      <c r="T507">
        <v>12</v>
      </c>
      <c r="U507" s="58">
        <v>11</v>
      </c>
      <c r="V507">
        <v>7</v>
      </c>
      <c r="W507" s="109">
        <v>6</v>
      </c>
      <c r="X507" s="109">
        <v>9</v>
      </c>
      <c r="Y507" s="109">
        <v>6</v>
      </c>
      <c r="Z507" s="109">
        <v>56</v>
      </c>
    </row>
    <row r="508" spans="1:26" ht="12.75">
      <c r="A508" s="3">
        <v>24</v>
      </c>
      <c r="B508" s="252">
        <v>1</v>
      </c>
      <c r="C508" s="316">
        <v>1</v>
      </c>
      <c r="D508" s="336">
        <v>2</v>
      </c>
      <c r="E508" s="122">
        <v>2</v>
      </c>
      <c r="F508" s="158">
        <v>2</v>
      </c>
      <c r="G508">
        <v>4</v>
      </c>
      <c r="H508" s="58">
        <v>4</v>
      </c>
      <c r="I508">
        <v>5</v>
      </c>
      <c r="J508">
        <v>6</v>
      </c>
      <c r="K508">
        <v>6</v>
      </c>
      <c r="L508" s="122">
        <v>7</v>
      </c>
      <c r="M508">
        <v>19</v>
      </c>
      <c r="O508" s="325">
        <f t="shared" si="20"/>
        <v>1</v>
      </c>
      <c r="P508" s="326">
        <v>0</v>
      </c>
      <c r="Q508" s="326">
        <v>1</v>
      </c>
      <c r="R508" s="109">
        <v>0</v>
      </c>
      <c r="S508" s="109">
        <v>0</v>
      </c>
      <c r="T508">
        <v>2</v>
      </c>
      <c r="U508" s="58">
        <v>0</v>
      </c>
      <c r="V508">
        <v>1</v>
      </c>
      <c r="W508" s="109">
        <v>1</v>
      </c>
      <c r="X508" s="109">
        <v>0</v>
      </c>
      <c r="Y508" s="109">
        <v>1</v>
      </c>
      <c r="Z508" s="109">
        <v>11</v>
      </c>
    </row>
    <row r="509" spans="1:26" ht="12.75">
      <c r="A509" s="7" t="s">
        <v>0</v>
      </c>
      <c r="B509" s="147">
        <f aca="true" t="shared" si="21" ref="B509:L509">SUM(B485:B508)</f>
        <v>72</v>
      </c>
      <c r="C509" s="147">
        <f t="shared" si="21"/>
        <v>160</v>
      </c>
      <c r="D509" s="147">
        <f t="shared" si="21"/>
        <v>289</v>
      </c>
      <c r="E509" s="147">
        <f t="shared" si="21"/>
        <v>319</v>
      </c>
      <c r="F509" s="147">
        <f t="shared" si="21"/>
        <v>356</v>
      </c>
      <c r="G509" s="147">
        <f t="shared" si="21"/>
        <v>438</v>
      </c>
      <c r="H509" s="147">
        <f>SUM(H485:H508)</f>
        <v>499</v>
      </c>
      <c r="I509" s="147">
        <f t="shared" si="21"/>
        <v>548</v>
      </c>
      <c r="J509" s="147">
        <v>590</v>
      </c>
      <c r="K509" s="147">
        <f>SUM(K485:K508)</f>
        <v>711</v>
      </c>
      <c r="L509" s="147">
        <f t="shared" si="21"/>
        <v>1157</v>
      </c>
      <c r="M509" s="140">
        <f>SUM(M485:M508)</f>
        <v>1790</v>
      </c>
      <c r="O509" s="151">
        <f aca="true" t="shared" si="22" ref="O509:Y509">SUM(O485:O508)</f>
        <v>72</v>
      </c>
      <c r="P509" s="151">
        <f t="shared" si="22"/>
        <v>135</v>
      </c>
      <c r="Q509" s="151">
        <f t="shared" si="22"/>
        <v>83</v>
      </c>
      <c r="R509" s="147">
        <f>SUM(R485:R508)</f>
        <v>35</v>
      </c>
      <c r="S509" s="147">
        <f t="shared" si="22"/>
        <v>36</v>
      </c>
      <c r="T509" s="147">
        <f t="shared" si="22"/>
        <v>60</v>
      </c>
      <c r="U509" s="147">
        <f>SUM(U485:U508)</f>
        <v>57</v>
      </c>
      <c r="V509" s="147">
        <f t="shared" si="22"/>
        <v>44</v>
      </c>
      <c r="W509" s="147">
        <f>SUM(W485:W508)</f>
        <v>40</v>
      </c>
      <c r="X509" s="147">
        <f>SUM(X485:X508)</f>
        <v>114</v>
      </c>
      <c r="Y509" s="147">
        <f t="shared" si="22"/>
        <v>359</v>
      </c>
      <c r="Z509" s="147">
        <v>526</v>
      </c>
    </row>
    <row r="510" ht="12.75">
      <c r="A510" s="2"/>
    </row>
    <row r="511" ht="12.75">
      <c r="A511" s="2"/>
    </row>
    <row r="512" ht="12.75">
      <c r="A512" s="2"/>
    </row>
    <row r="513" ht="12.75">
      <c r="A513" s="2"/>
    </row>
    <row r="514" spans="1:26" ht="12.75">
      <c r="A514" s="100" t="s">
        <v>17</v>
      </c>
      <c r="B514" s="117" t="str">
        <f>TITLES!$B$13</f>
        <v>WIA IN-SCHOOL YOUTH OUTCOME RATE</v>
      </c>
      <c r="C514" s="118"/>
      <c r="D514" s="337"/>
      <c r="E514" s="118"/>
      <c r="F514" s="118"/>
      <c r="G514" s="118"/>
      <c r="H514" s="118"/>
      <c r="I514" s="118"/>
      <c r="J514" s="118"/>
      <c r="K514" s="118"/>
      <c r="L514" s="118"/>
      <c r="M514" s="119"/>
      <c r="O514" s="270" t="str">
        <f aca="true" t="shared" si="23" ref="O514:O538">B514</f>
        <v>WIA IN-SCHOOL YOUTH OUTCOME RATE</v>
      </c>
      <c r="P514" s="143"/>
      <c r="Q514" s="143"/>
      <c r="R514" s="115"/>
      <c r="S514" s="115"/>
      <c r="T514" s="115"/>
      <c r="U514" s="115"/>
      <c r="V514" s="115"/>
      <c r="W514" s="115"/>
      <c r="X514" s="115"/>
      <c r="Y514" s="115"/>
      <c r="Z514" s="116"/>
    </row>
    <row r="515" spans="1:26" ht="12.75">
      <c r="A515" s="2">
        <v>1</v>
      </c>
      <c r="B515" s="252">
        <v>0</v>
      </c>
      <c r="C515" s="316">
        <v>4</v>
      </c>
      <c r="D515" s="338">
        <v>4</v>
      </c>
      <c r="E515" s="122">
        <v>4</v>
      </c>
      <c r="F515" s="158">
        <v>6</v>
      </c>
      <c r="G515">
        <v>8</v>
      </c>
      <c r="H515" s="58">
        <v>12</v>
      </c>
      <c r="I515">
        <v>16</v>
      </c>
      <c r="J515">
        <v>16</v>
      </c>
      <c r="K515">
        <v>16</v>
      </c>
      <c r="L515" s="122">
        <v>53</v>
      </c>
      <c r="M515">
        <v>83</v>
      </c>
      <c r="O515" s="306">
        <f t="shared" si="23"/>
        <v>0</v>
      </c>
      <c r="P515" s="328">
        <v>4</v>
      </c>
      <c r="Q515" s="345">
        <v>0</v>
      </c>
      <c r="R515" s="312">
        <v>0</v>
      </c>
      <c r="S515" s="109">
        <v>2</v>
      </c>
      <c r="T515">
        <v>2</v>
      </c>
      <c r="U515" s="58">
        <v>4</v>
      </c>
      <c r="V515">
        <v>4</v>
      </c>
      <c r="W515" s="109">
        <v>0</v>
      </c>
      <c r="X515" s="109">
        <v>0</v>
      </c>
      <c r="Y515" s="109">
        <v>37</v>
      </c>
      <c r="Z515" s="109">
        <v>30</v>
      </c>
    </row>
    <row r="516" spans="1:26" ht="12.75">
      <c r="A516" s="2">
        <v>2</v>
      </c>
      <c r="B516" s="252">
        <v>2</v>
      </c>
      <c r="C516" s="316">
        <v>4</v>
      </c>
      <c r="D516" s="338">
        <v>7</v>
      </c>
      <c r="E516" s="122">
        <v>9</v>
      </c>
      <c r="F516" s="158">
        <v>11</v>
      </c>
      <c r="G516">
        <v>11</v>
      </c>
      <c r="H516" s="58">
        <v>14</v>
      </c>
      <c r="I516">
        <v>19</v>
      </c>
      <c r="J516">
        <v>19</v>
      </c>
      <c r="K516">
        <v>19</v>
      </c>
      <c r="L516" s="122">
        <v>32</v>
      </c>
      <c r="M516">
        <v>78</v>
      </c>
      <c r="O516" s="322">
        <f t="shared" si="23"/>
        <v>2</v>
      </c>
      <c r="P516" s="327">
        <v>2</v>
      </c>
      <c r="Q516" s="340">
        <v>3</v>
      </c>
      <c r="R516" s="312">
        <v>2</v>
      </c>
      <c r="S516" s="109">
        <v>2</v>
      </c>
      <c r="U516" s="58">
        <v>3</v>
      </c>
      <c r="V516">
        <v>5</v>
      </c>
      <c r="W516" s="109">
        <v>0</v>
      </c>
      <c r="X516" s="109">
        <v>0</v>
      </c>
      <c r="Y516" s="109">
        <v>13</v>
      </c>
      <c r="Z516" s="109">
        <v>46</v>
      </c>
    </row>
    <row r="517" spans="1:26" ht="12.75">
      <c r="A517" s="2">
        <v>3</v>
      </c>
      <c r="B517" s="252">
        <v>5</v>
      </c>
      <c r="C517" s="316">
        <v>6</v>
      </c>
      <c r="D517" s="338">
        <v>9</v>
      </c>
      <c r="E517" s="122">
        <v>12</v>
      </c>
      <c r="F517" s="158">
        <v>12</v>
      </c>
      <c r="G517">
        <v>18</v>
      </c>
      <c r="H517" s="58">
        <v>18</v>
      </c>
      <c r="I517">
        <v>22</v>
      </c>
      <c r="J517">
        <v>23</v>
      </c>
      <c r="K517">
        <v>25</v>
      </c>
      <c r="L517" s="122">
        <v>41</v>
      </c>
      <c r="M517">
        <v>64</v>
      </c>
      <c r="O517" s="322">
        <f t="shared" si="23"/>
        <v>5</v>
      </c>
      <c r="P517" s="327">
        <v>1</v>
      </c>
      <c r="Q517" s="340">
        <v>3</v>
      </c>
      <c r="R517" s="312">
        <v>3</v>
      </c>
      <c r="S517" s="109">
        <v>0</v>
      </c>
      <c r="T517">
        <v>5</v>
      </c>
      <c r="U517" s="58">
        <v>0</v>
      </c>
      <c r="V517">
        <v>4</v>
      </c>
      <c r="W517" s="109">
        <v>1</v>
      </c>
      <c r="X517" s="109">
        <v>2</v>
      </c>
      <c r="Y517" s="109">
        <v>16</v>
      </c>
      <c r="Z517" s="109">
        <v>16</v>
      </c>
    </row>
    <row r="518" spans="1:26" ht="12.75">
      <c r="A518" s="2">
        <v>4</v>
      </c>
      <c r="B518" s="252">
        <v>2</v>
      </c>
      <c r="C518" s="316">
        <v>70</v>
      </c>
      <c r="D518" s="338">
        <v>90</v>
      </c>
      <c r="E518" s="122">
        <v>95</v>
      </c>
      <c r="F518" s="158">
        <v>96</v>
      </c>
      <c r="G518">
        <v>120</v>
      </c>
      <c r="H518" s="58">
        <v>141</v>
      </c>
      <c r="I518">
        <v>146</v>
      </c>
      <c r="J518">
        <v>146</v>
      </c>
      <c r="K518">
        <v>146</v>
      </c>
      <c r="L518" s="122">
        <v>153</v>
      </c>
      <c r="M518">
        <v>156</v>
      </c>
      <c r="O518" s="322">
        <f t="shared" si="23"/>
        <v>2</v>
      </c>
      <c r="P518" s="327">
        <v>68</v>
      </c>
      <c r="Q518" s="340">
        <v>20</v>
      </c>
      <c r="R518" s="312">
        <v>5</v>
      </c>
      <c r="S518" s="109">
        <v>1</v>
      </c>
      <c r="T518">
        <v>24</v>
      </c>
      <c r="U518" s="58">
        <v>21</v>
      </c>
      <c r="V518">
        <v>6</v>
      </c>
      <c r="W518" s="109">
        <v>0</v>
      </c>
      <c r="X518" s="109">
        <v>0</v>
      </c>
      <c r="Y518" s="109">
        <v>7</v>
      </c>
      <c r="Z518" s="109">
        <v>3</v>
      </c>
    </row>
    <row r="519" spans="1:26" ht="12.75">
      <c r="A519" s="2">
        <v>5</v>
      </c>
      <c r="B519" s="252">
        <v>2</v>
      </c>
      <c r="C519" s="316">
        <v>4</v>
      </c>
      <c r="D519" s="338">
        <v>6</v>
      </c>
      <c r="E519" s="122">
        <v>7</v>
      </c>
      <c r="F519" s="158">
        <v>8</v>
      </c>
      <c r="G519">
        <v>9</v>
      </c>
      <c r="H519" s="58">
        <v>17</v>
      </c>
      <c r="I519">
        <v>35</v>
      </c>
      <c r="J519">
        <v>42</v>
      </c>
      <c r="K519">
        <v>54</v>
      </c>
      <c r="L519" s="122">
        <v>58</v>
      </c>
      <c r="M519">
        <v>68</v>
      </c>
      <c r="O519" s="322">
        <f t="shared" si="23"/>
        <v>2</v>
      </c>
      <c r="P519" s="327">
        <v>2</v>
      </c>
      <c r="Q519" s="340">
        <v>2</v>
      </c>
      <c r="R519" s="312">
        <v>1</v>
      </c>
      <c r="S519" s="109">
        <v>1</v>
      </c>
      <c r="T519">
        <v>1</v>
      </c>
      <c r="U519" s="58">
        <v>8</v>
      </c>
      <c r="V519">
        <v>18</v>
      </c>
      <c r="W519" s="109">
        <v>7</v>
      </c>
      <c r="X519" s="109">
        <v>12</v>
      </c>
      <c r="Y519" s="109">
        <v>4</v>
      </c>
      <c r="Z519" s="109">
        <v>10</v>
      </c>
    </row>
    <row r="520" spans="1:26" ht="12.75">
      <c r="A520" s="2">
        <v>6</v>
      </c>
      <c r="B520" s="252">
        <v>1</v>
      </c>
      <c r="C520" s="316">
        <v>1</v>
      </c>
      <c r="D520" s="338">
        <v>1</v>
      </c>
      <c r="E520" s="122">
        <v>1</v>
      </c>
      <c r="F520" s="158">
        <v>1</v>
      </c>
      <c r="G520">
        <v>1</v>
      </c>
      <c r="H520" s="58">
        <v>1</v>
      </c>
      <c r="I520">
        <v>1</v>
      </c>
      <c r="J520">
        <v>1</v>
      </c>
      <c r="K520">
        <v>1</v>
      </c>
      <c r="L520" s="122">
        <v>5</v>
      </c>
      <c r="M520">
        <v>7</v>
      </c>
      <c r="O520" s="322">
        <f t="shared" si="23"/>
        <v>1</v>
      </c>
      <c r="P520" s="327">
        <v>0</v>
      </c>
      <c r="Q520" s="340">
        <v>0</v>
      </c>
      <c r="R520" s="312">
        <v>0</v>
      </c>
      <c r="S520" s="109">
        <v>0</v>
      </c>
      <c r="U520" s="58">
        <v>0</v>
      </c>
      <c r="V520">
        <v>0</v>
      </c>
      <c r="W520" s="109">
        <v>0</v>
      </c>
      <c r="X520" s="109">
        <v>0</v>
      </c>
      <c r="Y520" s="109">
        <v>4</v>
      </c>
      <c r="Z520" s="109">
        <v>2</v>
      </c>
    </row>
    <row r="521" spans="1:26" ht="12.75">
      <c r="A521" s="2">
        <v>7</v>
      </c>
      <c r="B521" s="252">
        <v>0</v>
      </c>
      <c r="C521" s="316"/>
      <c r="D521" s="338">
        <v>0</v>
      </c>
      <c r="E521" s="122">
        <v>1</v>
      </c>
      <c r="F521" s="158">
        <v>1</v>
      </c>
      <c r="G521">
        <v>1</v>
      </c>
      <c r="H521" s="58">
        <v>1</v>
      </c>
      <c r="I521">
        <v>1</v>
      </c>
      <c r="J521">
        <v>2</v>
      </c>
      <c r="K521">
        <v>3</v>
      </c>
      <c r="L521" s="122">
        <v>6</v>
      </c>
      <c r="M521">
        <v>7</v>
      </c>
      <c r="O521" s="322">
        <f t="shared" si="23"/>
        <v>0</v>
      </c>
      <c r="P521" s="327">
        <v>0</v>
      </c>
      <c r="Q521" s="340">
        <v>0</v>
      </c>
      <c r="R521" s="312">
        <v>1</v>
      </c>
      <c r="S521" s="109">
        <v>0</v>
      </c>
      <c r="U521" s="58">
        <v>0</v>
      </c>
      <c r="V521">
        <v>0</v>
      </c>
      <c r="W521" s="109">
        <v>1</v>
      </c>
      <c r="X521" s="109">
        <v>1</v>
      </c>
      <c r="Y521" s="109">
        <v>3</v>
      </c>
      <c r="Z521" s="109">
        <v>1</v>
      </c>
    </row>
    <row r="522" spans="1:26" ht="12.75">
      <c r="A522" s="2">
        <v>8</v>
      </c>
      <c r="B522" s="252">
        <v>11</v>
      </c>
      <c r="C522" s="316">
        <v>14</v>
      </c>
      <c r="D522" s="338">
        <v>36</v>
      </c>
      <c r="E522" s="122">
        <v>41</v>
      </c>
      <c r="F522" s="158">
        <v>48</v>
      </c>
      <c r="G522">
        <v>52</v>
      </c>
      <c r="H522" s="58">
        <v>67</v>
      </c>
      <c r="I522">
        <v>77</v>
      </c>
      <c r="J522">
        <v>85</v>
      </c>
      <c r="K522">
        <v>104</v>
      </c>
      <c r="L522" s="122">
        <v>161</v>
      </c>
      <c r="M522">
        <v>429</v>
      </c>
      <c r="O522" s="322">
        <f t="shared" si="23"/>
        <v>11</v>
      </c>
      <c r="P522" s="327">
        <v>22</v>
      </c>
      <c r="Q522" s="340">
        <v>3</v>
      </c>
      <c r="R522" s="312">
        <v>4</v>
      </c>
      <c r="S522" s="109">
        <v>3</v>
      </c>
      <c r="T522">
        <v>4</v>
      </c>
      <c r="U522" s="58">
        <v>11</v>
      </c>
      <c r="V522">
        <v>6</v>
      </c>
      <c r="W522" s="109">
        <v>7</v>
      </c>
      <c r="X522" s="109">
        <v>9</v>
      </c>
      <c r="Y522" s="109">
        <v>57</v>
      </c>
      <c r="Z522" s="109">
        <v>197</v>
      </c>
    </row>
    <row r="523" spans="1:26" ht="12.75">
      <c r="A523" s="2">
        <v>9</v>
      </c>
      <c r="B523" s="252">
        <v>7</v>
      </c>
      <c r="C523" s="316">
        <v>21</v>
      </c>
      <c r="D523" s="338">
        <v>28</v>
      </c>
      <c r="E523" s="122">
        <v>24</v>
      </c>
      <c r="F523" s="158">
        <v>33</v>
      </c>
      <c r="G523">
        <v>40</v>
      </c>
      <c r="H523" s="58">
        <v>43</v>
      </c>
      <c r="I523">
        <v>47</v>
      </c>
      <c r="J523">
        <v>50</v>
      </c>
      <c r="K523">
        <v>54</v>
      </c>
      <c r="L523" s="122">
        <v>68</v>
      </c>
      <c r="M523">
        <v>100</v>
      </c>
      <c r="O523" s="322">
        <f t="shared" si="23"/>
        <v>7</v>
      </c>
      <c r="P523" s="327">
        <v>14</v>
      </c>
      <c r="Q523" s="340">
        <v>7</v>
      </c>
      <c r="R523" s="312">
        <v>2</v>
      </c>
      <c r="S523" s="109">
        <v>9</v>
      </c>
      <c r="T523">
        <v>7</v>
      </c>
      <c r="U523" s="58">
        <v>3</v>
      </c>
      <c r="V523">
        <v>4</v>
      </c>
      <c r="W523" s="109">
        <v>3</v>
      </c>
      <c r="X523" s="109">
        <v>4</v>
      </c>
      <c r="Y523" s="109">
        <v>11</v>
      </c>
      <c r="Z523" s="109">
        <v>32</v>
      </c>
    </row>
    <row r="524" spans="1:26" ht="12.75">
      <c r="A524" s="2">
        <v>10</v>
      </c>
      <c r="B524" s="252">
        <v>2</v>
      </c>
      <c r="C524" s="316">
        <v>1</v>
      </c>
      <c r="D524" s="338">
        <v>5</v>
      </c>
      <c r="E524" s="122">
        <v>7</v>
      </c>
      <c r="F524" s="158">
        <v>7</v>
      </c>
      <c r="G524">
        <v>11</v>
      </c>
      <c r="H524" s="58">
        <v>11</v>
      </c>
      <c r="I524">
        <v>14</v>
      </c>
      <c r="J524">
        <v>18</v>
      </c>
      <c r="K524">
        <v>19</v>
      </c>
      <c r="L524" s="122">
        <v>45</v>
      </c>
      <c r="M524">
        <v>91</v>
      </c>
      <c r="O524" s="322">
        <f t="shared" si="23"/>
        <v>2</v>
      </c>
      <c r="P524" s="327">
        <v>0</v>
      </c>
      <c r="Q524" s="340">
        <v>3</v>
      </c>
      <c r="R524" s="312">
        <v>2</v>
      </c>
      <c r="S524" s="109">
        <v>0</v>
      </c>
      <c r="T524">
        <v>4</v>
      </c>
      <c r="U524" s="58">
        <v>0</v>
      </c>
      <c r="V524">
        <v>2</v>
      </c>
      <c r="W524" s="109">
        <v>4</v>
      </c>
      <c r="X524" s="109">
        <v>0</v>
      </c>
      <c r="Y524" s="109">
        <v>15</v>
      </c>
      <c r="Z524" s="109">
        <v>24</v>
      </c>
    </row>
    <row r="525" spans="1:26" ht="12.75">
      <c r="A525" s="2">
        <v>11</v>
      </c>
      <c r="B525" s="252">
        <v>1</v>
      </c>
      <c r="C525" s="316">
        <v>3</v>
      </c>
      <c r="D525" s="338">
        <v>8</v>
      </c>
      <c r="E525" s="122">
        <v>12</v>
      </c>
      <c r="F525" s="158">
        <v>12</v>
      </c>
      <c r="G525">
        <v>25</v>
      </c>
      <c r="H525" s="58">
        <v>36</v>
      </c>
      <c r="I525">
        <v>41</v>
      </c>
      <c r="J525">
        <v>44</v>
      </c>
      <c r="K525">
        <v>47</v>
      </c>
      <c r="L525" s="122">
        <v>49</v>
      </c>
      <c r="M525">
        <v>75</v>
      </c>
      <c r="O525" s="322">
        <f t="shared" si="23"/>
        <v>1</v>
      </c>
      <c r="P525" s="327">
        <v>2</v>
      </c>
      <c r="Q525" s="340">
        <v>5</v>
      </c>
      <c r="R525" s="312">
        <v>4</v>
      </c>
      <c r="S525" s="109">
        <v>0</v>
      </c>
      <c r="U525" s="58">
        <v>11</v>
      </c>
      <c r="V525">
        <v>5</v>
      </c>
      <c r="W525" s="109">
        <v>3</v>
      </c>
      <c r="X525" s="109">
        <v>3</v>
      </c>
      <c r="Y525" s="109">
        <v>1</v>
      </c>
      <c r="Z525" s="109">
        <v>26</v>
      </c>
    </row>
    <row r="526" spans="1:26" ht="12.75">
      <c r="A526" s="2">
        <v>12</v>
      </c>
      <c r="B526" s="252">
        <v>1</v>
      </c>
      <c r="C526" s="316">
        <v>1</v>
      </c>
      <c r="D526" s="338">
        <v>4</v>
      </c>
      <c r="E526" s="122">
        <v>4</v>
      </c>
      <c r="F526" s="158">
        <v>4</v>
      </c>
      <c r="G526">
        <v>9</v>
      </c>
      <c r="H526" s="58">
        <v>16</v>
      </c>
      <c r="I526">
        <v>16</v>
      </c>
      <c r="J526">
        <v>19</v>
      </c>
      <c r="K526">
        <v>25</v>
      </c>
      <c r="L526" s="122">
        <v>161</v>
      </c>
      <c r="M526">
        <v>209</v>
      </c>
      <c r="O526" s="322">
        <f t="shared" si="23"/>
        <v>1</v>
      </c>
      <c r="P526" s="327">
        <v>0</v>
      </c>
      <c r="Q526" s="340">
        <v>3</v>
      </c>
      <c r="R526" s="312">
        <v>0</v>
      </c>
      <c r="S526" s="109">
        <v>0</v>
      </c>
      <c r="T526">
        <v>2</v>
      </c>
      <c r="U526" s="58">
        <v>7</v>
      </c>
      <c r="V526">
        <v>0</v>
      </c>
      <c r="W526" s="109">
        <v>3</v>
      </c>
      <c r="X526" s="109">
        <v>5</v>
      </c>
      <c r="Y526" s="517">
        <v>136</v>
      </c>
      <c r="Z526" s="109">
        <v>48</v>
      </c>
    </row>
    <row r="527" spans="1:26" ht="12.75">
      <c r="A527" s="2">
        <v>13</v>
      </c>
      <c r="B527" s="252">
        <v>0</v>
      </c>
      <c r="C527" s="316">
        <v>1</v>
      </c>
      <c r="D527" s="338">
        <v>2</v>
      </c>
      <c r="E527" s="122">
        <v>2</v>
      </c>
      <c r="F527" s="158">
        <v>2</v>
      </c>
      <c r="G527">
        <v>8</v>
      </c>
      <c r="H527" s="58">
        <v>12</v>
      </c>
      <c r="I527">
        <v>14</v>
      </c>
      <c r="J527">
        <v>14</v>
      </c>
      <c r="K527">
        <v>15</v>
      </c>
      <c r="L527" s="122">
        <v>20</v>
      </c>
      <c r="M527">
        <v>39</v>
      </c>
      <c r="O527" s="322">
        <f t="shared" si="23"/>
        <v>0</v>
      </c>
      <c r="P527" s="327">
        <v>1</v>
      </c>
      <c r="Q527" s="340">
        <v>1</v>
      </c>
      <c r="R527" s="312">
        <v>0</v>
      </c>
      <c r="S527" s="109">
        <v>0</v>
      </c>
      <c r="T527">
        <v>6</v>
      </c>
      <c r="U527" s="58">
        <v>4</v>
      </c>
      <c r="V527">
        <v>2</v>
      </c>
      <c r="W527" s="109">
        <v>0</v>
      </c>
      <c r="X527" s="109">
        <v>1</v>
      </c>
      <c r="Y527" s="109">
        <v>5</v>
      </c>
      <c r="Z527" s="109">
        <v>18</v>
      </c>
    </row>
    <row r="528" spans="1:26" ht="12.75">
      <c r="A528" s="2">
        <v>14</v>
      </c>
      <c r="B528" s="252">
        <v>0</v>
      </c>
      <c r="C528" s="316">
        <v>5</v>
      </c>
      <c r="D528" s="338">
        <v>6</v>
      </c>
      <c r="E528" s="122">
        <v>8</v>
      </c>
      <c r="F528" s="158">
        <v>10</v>
      </c>
      <c r="G528">
        <v>13</v>
      </c>
      <c r="H528" s="58">
        <v>17</v>
      </c>
      <c r="I528">
        <v>20</v>
      </c>
      <c r="J528">
        <v>30</v>
      </c>
      <c r="K528">
        <v>43</v>
      </c>
      <c r="L528" s="122">
        <v>80</v>
      </c>
      <c r="M528">
        <v>89</v>
      </c>
      <c r="O528" s="322">
        <f t="shared" si="23"/>
        <v>0</v>
      </c>
      <c r="P528" s="327">
        <v>5</v>
      </c>
      <c r="Q528" s="340">
        <v>1</v>
      </c>
      <c r="R528" s="312">
        <v>2</v>
      </c>
      <c r="S528" s="109">
        <v>2</v>
      </c>
      <c r="T528">
        <v>3</v>
      </c>
      <c r="U528" s="58">
        <v>4</v>
      </c>
      <c r="V528">
        <v>3</v>
      </c>
      <c r="W528" s="109">
        <v>10</v>
      </c>
      <c r="X528" s="109">
        <v>13</v>
      </c>
      <c r="Y528" s="109">
        <v>37</v>
      </c>
      <c r="Z528" s="109">
        <v>9</v>
      </c>
    </row>
    <row r="529" spans="1:26" ht="12.75">
      <c r="A529" s="2">
        <v>15</v>
      </c>
      <c r="B529" s="252">
        <v>2</v>
      </c>
      <c r="C529" s="316">
        <v>12</v>
      </c>
      <c r="D529" s="338">
        <v>40</v>
      </c>
      <c r="E529" s="122">
        <v>44</v>
      </c>
      <c r="F529" s="158">
        <v>52</v>
      </c>
      <c r="G529">
        <v>65</v>
      </c>
      <c r="H529" s="58">
        <v>70</v>
      </c>
      <c r="I529">
        <v>81</v>
      </c>
      <c r="J529">
        <v>82</v>
      </c>
      <c r="K529">
        <v>96</v>
      </c>
      <c r="L529" s="122">
        <v>187</v>
      </c>
      <c r="M529">
        <v>188</v>
      </c>
      <c r="O529" s="322">
        <f t="shared" si="23"/>
        <v>2</v>
      </c>
      <c r="P529" s="327">
        <v>9</v>
      </c>
      <c r="Q529" s="340">
        <v>29</v>
      </c>
      <c r="R529" s="312">
        <v>4</v>
      </c>
      <c r="S529" s="109">
        <v>8</v>
      </c>
      <c r="T529">
        <v>13</v>
      </c>
      <c r="U529" s="58">
        <v>5</v>
      </c>
      <c r="V529">
        <v>11</v>
      </c>
      <c r="W529" s="109">
        <v>1</v>
      </c>
      <c r="X529" s="109">
        <v>14</v>
      </c>
      <c r="Y529" s="109">
        <v>91</v>
      </c>
      <c r="Z529" s="109">
        <v>1</v>
      </c>
    </row>
    <row r="530" spans="1:26" ht="12.75">
      <c r="A530" s="2">
        <v>16</v>
      </c>
      <c r="B530" s="252">
        <v>22</v>
      </c>
      <c r="C530" s="316">
        <v>22</v>
      </c>
      <c r="D530" s="338">
        <v>22</v>
      </c>
      <c r="E530" s="122">
        <v>22</v>
      </c>
      <c r="F530" s="158">
        <v>24</v>
      </c>
      <c r="G530">
        <v>25</v>
      </c>
      <c r="H530" s="58">
        <v>31</v>
      </c>
      <c r="I530">
        <v>31</v>
      </c>
      <c r="J530">
        <v>33</v>
      </c>
      <c r="K530">
        <v>35</v>
      </c>
      <c r="L530" s="122">
        <v>51</v>
      </c>
      <c r="M530">
        <v>95</v>
      </c>
      <c r="O530" s="322">
        <f t="shared" si="23"/>
        <v>22</v>
      </c>
      <c r="P530" s="327">
        <v>0</v>
      </c>
      <c r="Q530" s="340">
        <v>0</v>
      </c>
      <c r="R530" s="312">
        <v>0</v>
      </c>
      <c r="S530" s="109">
        <v>2</v>
      </c>
      <c r="T530">
        <v>1</v>
      </c>
      <c r="U530" s="58">
        <v>6</v>
      </c>
      <c r="V530">
        <v>0</v>
      </c>
      <c r="W530" s="109">
        <v>2</v>
      </c>
      <c r="X530" s="109">
        <v>2</v>
      </c>
      <c r="Y530" s="109">
        <v>16</v>
      </c>
      <c r="Z530" s="109">
        <v>44</v>
      </c>
    </row>
    <row r="531" spans="1:26" ht="12.75">
      <c r="A531" s="2">
        <v>17</v>
      </c>
      <c r="B531" s="252">
        <v>0</v>
      </c>
      <c r="C531" s="316"/>
      <c r="D531" s="338">
        <v>0</v>
      </c>
      <c r="E531" s="122">
        <v>0</v>
      </c>
      <c r="F531" s="158">
        <v>0</v>
      </c>
      <c r="G531">
        <v>1</v>
      </c>
      <c r="H531" s="58">
        <v>1</v>
      </c>
      <c r="I531">
        <v>4</v>
      </c>
      <c r="J531">
        <v>5</v>
      </c>
      <c r="K531">
        <v>5</v>
      </c>
      <c r="L531" s="122">
        <v>5</v>
      </c>
      <c r="M531">
        <v>113</v>
      </c>
      <c r="O531" s="322">
        <f t="shared" si="23"/>
        <v>0</v>
      </c>
      <c r="P531" s="327">
        <v>0</v>
      </c>
      <c r="Q531" s="340">
        <v>0</v>
      </c>
      <c r="R531" s="312">
        <v>0</v>
      </c>
      <c r="S531" s="109">
        <v>0</v>
      </c>
      <c r="T531">
        <v>1</v>
      </c>
      <c r="U531" s="58">
        <v>0</v>
      </c>
      <c r="V531">
        <v>3</v>
      </c>
      <c r="W531" s="109">
        <v>1</v>
      </c>
      <c r="X531" s="109">
        <v>0</v>
      </c>
      <c r="Y531" s="109">
        <v>0</v>
      </c>
      <c r="Z531" s="109">
        <v>106</v>
      </c>
    </row>
    <row r="532" spans="1:26" ht="12.75">
      <c r="A532" s="2">
        <v>18</v>
      </c>
      <c r="B532" s="252">
        <v>0</v>
      </c>
      <c r="C532" s="316"/>
      <c r="D532" s="338">
        <v>0</v>
      </c>
      <c r="E532" s="122">
        <v>0</v>
      </c>
      <c r="F532" s="158">
        <v>0</v>
      </c>
      <c r="G532">
        <v>0</v>
      </c>
      <c r="H532" s="58">
        <v>0</v>
      </c>
      <c r="I532">
        <v>0</v>
      </c>
      <c r="J532">
        <v>0</v>
      </c>
      <c r="K532" s="156">
        <v>0</v>
      </c>
      <c r="L532" s="122">
        <v>6</v>
      </c>
      <c r="M532">
        <v>10</v>
      </c>
      <c r="O532" s="322">
        <f t="shared" si="23"/>
        <v>0</v>
      </c>
      <c r="P532" s="327">
        <v>0</v>
      </c>
      <c r="Q532" s="340">
        <v>0</v>
      </c>
      <c r="R532" s="312">
        <v>0</v>
      </c>
      <c r="S532" s="109">
        <v>0</v>
      </c>
      <c r="T532">
        <v>0</v>
      </c>
      <c r="U532" s="58">
        <v>0</v>
      </c>
      <c r="V532">
        <v>0</v>
      </c>
      <c r="W532" s="109">
        <v>0</v>
      </c>
      <c r="X532" s="109">
        <v>0</v>
      </c>
      <c r="Y532" s="109">
        <v>6</v>
      </c>
      <c r="Z532" s="109">
        <v>4</v>
      </c>
    </row>
    <row r="533" spans="1:26" ht="12.75">
      <c r="A533" s="2">
        <v>19</v>
      </c>
      <c r="B533" s="252">
        <v>4</v>
      </c>
      <c r="C533" s="316">
        <v>5</v>
      </c>
      <c r="D533" s="338">
        <v>5</v>
      </c>
      <c r="E533" s="122">
        <v>5</v>
      </c>
      <c r="F533" s="158">
        <v>5</v>
      </c>
      <c r="G533">
        <v>5</v>
      </c>
      <c r="H533" s="58">
        <v>6</v>
      </c>
      <c r="I533">
        <v>6</v>
      </c>
      <c r="J533">
        <v>7</v>
      </c>
      <c r="K533">
        <v>7</v>
      </c>
      <c r="L533" s="122">
        <v>7</v>
      </c>
      <c r="M533">
        <v>47</v>
      </c>
      <c r="O533" s="322">
        <f t="shared" si="23"/>
        <v>4</v>
      </c>
      <c r="P533" s="327">
        <v>1</v>
      </c>
      <c r="Q533" s="340">
        <v>0</v>
      </c>
      <c r="R533" s="312">
        <v>0</v>
      </c>
      <c r="S533" s="109">
        <v>0</v>
      </c>
      <c r="T533">
        <v>0</v>
      </c>
      <c r="U533" s="58">
        <v>1</v>
      </c>
      <c r="V533">
        <v>0</v>
      </c>
      <c r="W533" s="109">
        <v>1</v>
      </c>
      <c r="X533" s="109">
        <v>0</v>
      </c>
      <c r="Y533" s="109">
        <v>0</v>
      </c>
      <c r="Z533" s="109">
        <v>38</v>
      </c>
    </row>
    <row r="534" spans="1:26" ht="12.75">
      <c r="A534" s="2">
        <v>20</v>
      </c>
      <c r="B534" s="252">
        <v>1</v>
      </c>
      <c r="C534" s="316">
        <v>6</v>
      </c>
      <c r="D534" s="338">
        <v>9</v>
      </c>
      <c r="E534" s="122">
        <v>10</v>
      </c>
      <c r="F534" s="158">
        <v>10</v>
      </c>
      <c r="G534">
        <v>11</v>
      </c>
      <c r="H534" s="58">
        <v>12</v>
      </c>
      <c r="I534">
        <v>12</v>
      </c>
      <c r="J534">
        <v>13</v>
      </c>
      <c r="K534">
        <v>83</v>
      </c>
      <c r="L534" s="122">
        <v>168</v>
      </c>
      <c r="M534">
        <v>192</v>
      </c>
      <c r="O534" s="322">
        <f t="shared" si="23"/>
        <v>1</v>
      </c>
      <c r="P534" s="327">
        <v>5</v>
      </c>
      <c r="Q534" s="340">
        <v>3</v>
      </c>
      <c r="R534" s="312">
        <v>1</v>
      </c>
      <c r="S534" s="109">
        <v>0</v>
      </c>
      <c r="T534">
        <v>1</v>
      </c>
      <c r="U534" s="58">
        <v>1</v>
      </c>
      <c r="V534">
        <v>0</v>
      </c>
      <c r="W534" s="109">
        <v>1</v>
      </c>
      <c r="X534" s="109">
        <v>70</v>
      </c>
      <c r="Y534" s="109">
        <v>4</v>
      </c>
      <c r="Z534" s="109">
        <v>0</v>
      </c>
    </row>
    <row r="535" spans="1:26" ht="12.75">
      <c r="A535" s="2">
        <v>21</v>
      </c>
      <c r="B535" s="252">
        <v>3</v>
      </c>
      <c r="C535" s="316">
        <v>3</v>
      </c>
      <c r="D535" s="338">
        <v>4</v>
      </c>
      <c r="E535" s="122">
        <v>5</v>
      </c>
      <c r="F535" s="158">
        <v>6</v>
      </c>
      <c r="G535">
        <v>6</v>
      </c>
      <c r="H535" s="58">
        <v>7</v>
      </c>
      <c r="I535">
        <v>12</v>
      </c>
      <c r="J535">
        <v>16</v>
      </c>
      <c r="K535">
        <v>19</v>
      </c>
      <c r="L535" s="122">
        <v>95</v>
      </c>
      <c r="M535">
        <v>167</v>
      </c>
      <c r="O535" s="322">
        <f t="shared" si="23"/>
        <v>3</v>
      </c>
      <c r="P535" s="327">
        <v>0</v>
      </c>
      <c r="Q535" s="340">
        <v>1</v>
      </c>
      <c r="R535" s="312">
        <v>1</v>
      </c>
      <c r="S535" s="109">
        <v>1</v>
      </c>
      <c r="U535" s="58">
        <v>1</v>
      </c>
      <c r="V535">
        <v>5</v>
      </c>
      <c r="W535" s="109">
        <v>4</v>
      </c>
      <c r="X535" s="109">
        <v>3</v>
      </c>
      <c r="Y535" s="109">
        <v>74</v>
      </c>
      <c r="Z535" s="109">
        <v>72</v>
      </c>
    </row>
    <row r="536" spans="1:26" ht="12.75">
      <c r="A536" s="2">
        <v>22</v>
      </c>
      <c r="B536" s="252">
        <v>0</v>
      </c>
      <c r="C536" s="316"/>
      <c r="D536" s="338">
        <v>0</v>
      </c>
      <c r="E536" s="122">
        <v>0</v>
      </c>
      <c r="F536" s="158">
        <v>0</v>
      </c>
      <c r="G536">
        <v>8</v>
      </c>
      <c r="H536" s="58">
        <v>10</v>
      </c>
      <c r="I536">
        <v>16</v>
      </c>
      <c r="J536">
        <v>20</v>
      </c>
      <c r="K536">
        <v>21</v>
      </c>
      <c r="L536" s="122">
        <v>98</v>
      </c>
      <c r="M536">
        <v>311</v>
      </c>
      <c r="O536" s="322">
        <f t="shared" si="23"/>
        <v>0</v>
      </c>
      <c r="P536" s="327">
        <v>0</v>
      </c>
      <c r="Q536" s="340">
        <v>0</v>
      </c>
      <c r="R536" s="312">
        <v>0</v>
      </c>
      <c r="S536" s="109">
        <v>0</v>
      </c>
      <c r="T536">
        <v>2</v>
      </c>
      <c r="U536" s="58">
        <v>2</v>
      </c>
      <c r="V536">
        <v>4</v>
      </c>
      <c r="W536" s="109">
        <v>4</v>
      </c>
      <c r="X536" s="109">
        <v>1</v>
      </c>
      <c r="Y536" s="109">
        <v>77</v>
      </c>
      <c r="Z536" s="109">
        <v>213</v>
      </c>
    </row>
    <row r="537" spans="1:26" ht="12.75">
      <c r="A537" s="2">
        <v>23</v>
      </c>
      <c r="B537" s="252">
        <v>27</v>
      </c>
      <c r="C537" s="316">
        <v>75</v>
      </c>
      <c r="D537" s="338">
        <v>93</v>
      </c>
      <c r="E537" s="122">
        <v>112</v>
      </c>
      <c r="F537" s="158">
        <v>129</v>
      </c>
      <c r="G537">
        <v>141</v>
      </c>
      <c r="H537" s="58">
        <v>165</v>
      </c>
      <c r="I537">
        <v>177</v>
      </c>
      <c r="J537">
        <v>184</v>
      </c>
      <c r="K537">
        <v>198</v>
      </c>
      <c r="L537" s="122">
        <v>212</v>
      </c>
      <c r="M537">
        <v>360</v>
      </c>
      <c r="O537" s="322">
        <f t="shared" si="23"/>
        <v>27</v>
      </c>
      <c r="P537" s="327">
        <v>50</v>
      </c>
      <c r="Q537" s="340">
        <v>16</v>
      </c>
      <c r="R537" s="312">
        <v>18</v>
      </c>
      <c r="S537" s="109">
        <v>16</v>
      </c>
      <c r="T537">
        <v>12</v>
      </c>
      <c r="U537" s="58">
        <v>23</v>
      </c>
      <c r="V537">
        <v>12</v>
      </c>
      <c r="W537" s="109">
        <v>6</v>
      </c>
      <c r="X537" s="109">
        <v>12</v>
      </c>
      <c r="Y537" s="109">
        <v>14</v>
      </c>
      <c r="Z537" s="109">
        <v>148</v>
      </c>
    </row>
    <row r="538" spans="1:26" ht="12.75">
      <c r="A538" s="2">
        <v>24</v>
      </c>
      <c r="B538" s="252">
        <v>1</v>
      </c>
      <c r="C538" s="316">
        <v>1</v>
      </c>
      <c r="D538" s="338">
        <v>2</v>
      </c>
      <c r="E538" s="122">
        <v>2</v>
      </c>
      <c r="F538" s="158">
        <v>2</v>
      </c>
      <c r="G538">
        <v>4</v>
      </c>
      <c r="H538" s="58">
        <v>4</v>
      </c>
      <c r="I538">
        <v>5</v>
      </c>
      <c r="J538">
        <v>6</v>
      </c>
      <c r="K538">
        <v>6</v>
      </c>
      <c r="L538" s="122">
        <v>7</v>
      </c>
      <c r="M538">
        <v>19</v>
      </c>
      <c r="O538" s="325">
        <f t="shared" si="23"/>
        <v>1</v>
      </c>
      <c r="P538" s="329">
        <v>0</v>
      </c>
      <c r="Q538" s="341">
        <v>1</v>
      </c>
      <c r="R538" s="312">
        <v>0</v>
      </c>
      <c r="S538" s="109">
        <f>IF(F$539&gt;0,F538-E508,"")</f>
        <v>0</v>
      </c>
      <c r="T538">
        <v>2</v>
      </c>
      <c r="U538" s="58">
        <v>0</v>
      </c>
      <c r="V538">
        <v>1</v>
      </c>
      <c r="W538" s="109">
        <v>1</v>
      </c>
      <c r="X538" s="109">
        <v>0</v>
      </c>
      <c r="Y538" s="109">
        <v>1</v>
      </c>
      <c r="Z538" s="109">
        <v>11</v>
      </c>
    </row>
    <row r="539" spans="1:26" ht="12.75">
      <c r="A539" s="7" t="s">
        <v>0</v>
      </c>
      <c r="B539" s="147">
        <f aca="true" t="shared" si="24" ref="B539:L539">SUM(B515:B538)</f>
        <v>94</v>
      </c>
      <c r="C539" s="147">
        <f t="shared" si="24"/>
        <v>259</v>
      </c>
      <c r="D539" s="339">
        <f t="shared" si="24"/>
        <v>381</v>
      </c>
      <c r="E539" s="147">
        <f t="shared" si="24"/>
        <v>427</v>
      </c>
      <c r="F539" s="147">
        <f t="shared" si="24"/>
        <v>479</v>
      </c>
      <c r="G539" s="147">
        <f t="shared" si="24"/>
        <v>592</v>
      </c>
      <c r="H539" s="147">
        <f>SUM(H515:H538)</f>
        <v>712</v>
      </c>
      <c r="I539" s="147">
        <f t="shared" si="24"/>
        <v>813</v>
      </c>
      <c r="J539" s="147">
        <v>875</v>
      </c>
      <c r="K539" s="147">
        <f t="shared" si="24"/>
        <v>1041</v>
      </c>
      <c r="L539" s="147">
        <f t="shared" si="24"/>
        <v>1768</v>
      </c>
      <c r="M539" s="140">
        <f>SUM(M515:M538)</f>
        <v>2997</v>
      </c>
      <c r="O539" s="151">
        <f aca="true" t="shared" si="25" ref="O539:Y539">SUM(O515:O538)</f>
        <v>94</v>
      </c>
      <c r="P539" s="151">
        <f t="shared" si="25"/>
        <v>186</v>
      </c>
      <c r="Q539" s="151">
        <f t="shared" si="25"/>
        <v>101</v>
      </c>
      <c r="R539" s="147">
        <f>SUM(R515:R538)</f>
        <v>50</v>
      </c>
      <c r="S539" s="147">
        <f t="shared" si="25"/>
        <v>47</v>
      </c>
      <c r="T539" s="147">
        <f t="shared" si="25"/>
        <v>90</v>
      </c>
      <c r="U539" s="147">
        <f t="shared" si="25"/>
        <v>115</v>
      </c>
      <c r="V539" s="147">
        <f t="shared" si="25"/>
        <v>95</v>
      </c>
      <c r="W539" s="147">
        <v>60</v>
      </c>
      <c r="X539" s="147">
        <f t="shared" si="25"/>
        <v>152</v>
      </c>
      <c r="Y539" s="147">
        <f t="shared" si="25"/>
        <v>629</v>
      </c>
      <c r="Z539" s="147">
        <v>1099</v>
      </c>
    </row>
    <row r="544" spans="1:26" ht="12.75">
      <c r="A544" s="99" t="s">
        <v>18</v>
      </c>
      <c r="B544" s="117" t="str">
        <f>TITLES!$B$14</f>
        <v>WIA OUT-OF-SCHOOL  YOUTH OUTCOME RATE</v>
      </c>
      <c r="C544" s="118"/>
      <c r="D544" s="337"/>
      <c r="E544" s="118"/>
      <c r="F544" s="118"/>
      <c r="G544" s="118"/>
      <c r="H544" s="118"/>
      <c r="I544" s="118"/>
      <c r="J544" s="118"/>
      <c r="K544" s="118"/>
      <c r="L544" s="118"/>
      <c r="M544" s="119"/>
      <c r="O544" s="270" t="str">
        <f>B544</f>
        <v>WIA OUT-OF-SCHOOL  YOUTH OUTCOME RATE</v>
      </c>
      <c r="P544" s="143"/>
      <c r="Q544" s="143"/>
      <c r="R544" s="115"/>
      <c r="S544" s="115"/>
      <c r="T544" s="115"/>
      <c r="U544" s="115"/>
      <c r="V544" s="115"/>
      <c r="W544" s="115"/>
      <c r="X544" s="115"/>
      <c r="Y544" s="115"/>
      <c r="Z544" s="116"/>
    </row>
    <row r="545" spans="1:26" ht="12.75">
      <c r="A545" s="2">
        <v>1</v>
      </c>
      <c r="B545" s="283">
        <v>1</v>
      </c>
      <c r="C545" s="316">
        <v>7</v>
      </c>
      <c r="D545" s="336">
        <v>15</v>
      </c>
      <c r="E545" s="122">
        <v>15</v>
      </c>
      <c r="F545" s="122">
        <v>20</v>
      </c>
      <c r="G545">
        <v>22</v>
      </c>
      <c r="H545" s="58">
        <v>24</v>
      </c>
      <c r="I545">
        <v>26</v>
      </c>
      <c r="J545" s="122">
        <v>28</v>
      </c>
      <c r="K545">
        <v>29</v>
      </c>
      <c r="L545" s="122">
        <v>37</v>
      </c>
      <c r="M545">
        <v>53</v>
      </c>
      <c r="O545" s="306">
        <f>B545</f>
        <v>1</v>
      </c>
      <c r="P545" s="324">
        <v>6</v>
      </c>
      <c r="Q545" s="342">
        <v>8</v>
      </c>
      <c r="R545" s="312">
        <v>0</v>
      </c>
      <c r="S545" s="109">
        <f aca="true" t="shared" si="26" ref="S545:S553">IF(F$569&gt;0,F545-E545,"")</f>
        <v>5</v>
      </c>
      <c r="T545">
        <v>2</v>
      </c>
      <c r="U545" s="58">
        <v>2</v>
      </c>
      <c r="V545">
        <v>2</v>
      </c>
      <c r="W545" s="109">
        <v>2</v>
      </c>
      <c r="X545">
        <v>1</v>
      </c>
      <c r="Y545">
        <v>8</v>
      </c>
      <c r="Z545" s="109">
        <v>16</v>
      </c>
    </row>
    <row r="546" spans="1:26" ht="12.75">
      <c r="A546" s="2">
        <v>2</v>
      </c>
      <c r="B546" s="283">
        <v>3</v>
      </c>
      <c r="C546" s="316">
        <v>5</v>
      </c>
      <c r="D546" s="336">
        <v>5</v>
      </c>
      <c r="E546" s="122">
        <v>5</v>
      </c>
      <c r="F546" s="122">
        <v>5</v>
      </c>
      <c r="G546">
        <v>9</v>
      </c>
      <c r="H546" s="58">
        <v>12</v>
      </c>
      <c r="I546">
        <v>13</v>
      </c>
      <c r="J546" s="122">
        <v>13</v>
      </c>
      <c r="K546">
        <v>14</v>
      </c>
      <c r="L546" s="122">
        <v>15</v>
      </c>
      <c r="M546">
        <v>25</v>
      </c>
      <c r="O546" s="322">
        <f aca="true" t="shared" si="27" ref="O546:O568">B546</f>
        <v>3</v>
      </c>
      <c r="P546" s="323">
        <v>2</v>
      </c>
      <c r="Q546" s="343">
        <v>0</v>
      </c>
      <c r="R546" s="312">
        <v>0</v>
      </c>
      <c r="S546" s="109">
        <f t="shared" si="26"/>
        <v>0</v>
      </c>
      <c r="T546">
        <v>4</v>
      </c>
      <c r="U546" s="58">
        <v>3</v>
      </c>
      <c r="V546">
        <v>1</v>
      </c>
      <c r="W546" s="109">
        <v>0</v>
      </c>
      <c r="X546">
        <v>0</v>
      </c>
      <c r="Y546">
        <v>1</v>
      </c>
      <c r="Z546" s="109">
        <v>10</v>
      </c>
    </row>
    <row r="547" spans="1:26" ht="12.75">
      <c r="A547" s="2">
        <v>3</v>
      </c>
      <c r="B547" s="283">
        <v>3</v>
      </c>
      <c r="C547" s="316">
        <v>4</v>
      </c>
      <c r="D547" s="336">
        <v>8</v>
      </c>
      <c r="E547" s="122">
        <v>13</v>
      </c>
      <c r="F547" s="122">
        <v>15</v>
      </c>
      <c r="G547">
        <v>24</v>
      </c>
      <c r="H547" s="58">
        <v>27</v>
      </c>
      <c r="I547">
        <v>29</v>
      </c>
      <c r="J547" s="122">
        <v>32</v>
      </c>
      <c r="K547">
        <v>35</v>
      </c>
      <c r="L547" s="122">
        <v>39</v>
      </c>
      <c r="M547">
        <v>43</v>
      </c>
      <c r="O547" s="322">
        <f t="shared" si="27"/>
        <v>3</v>
      </c>
      <c r="P547" s="323">
        <v>1</v>
      </c>
      <c r="Q547" s="343">
        <v>4</v>
      </c>
      <c r="R547" s="312">
        <v>4</v>
      </c>
      <c r="S547" s="109">
        <f t="shared" si="26"/>
        <v>2</v>
      </c>
      <c r="T547">
        <v>3</v>
      </c>
      <c r="U547" s="58">
        <v>3</v>
      </c>
      <c r="V547">
        <v>2</v>
      </c>
      <c r="W547" s="109">
        <v>3</v>
      </c>
      <c r="X547">
        <v>3</v>
      </c>
      <c r="Y547">
        <v>4</v>
      </c>
      <c r="Z547" s="109">
        <v>4</v>
      </c>
    </row>
    <row r="548" spans="1:26" ht="12.75">
      <c r="A548" s="2">
        <v>4</v>
      </c>
      <c r="B548" s="283">
        <v>3</v>
      </c>
      <c r="C548" s="316">
        <v>5</v>
      </c>
      <c r="D548" s="336">
        <v>7</v>
      </c>
      <c r="E548" s="122">
        <v>15</v>
      </c>
      <c r="F548" s="122">
        <v>18</v>
      </c>
      <c r="G548">
        <v>27</v>
      </c>
      <c r="H548" s="58">
        <v>29</v>
      </c>
      <c r="I548">
        <v>34</v>
      </c>
      <c r="J548" s="122">
        <v>42</v>
      </c>
      <c r="K548">
        <v>48</v>
      </c>
      <c r="L548" s="122">
        <v>51</v>
      </c>
      <c r="M548">
        <v>57</v>
      </c>
      <c r="O548" s="322">
        <f t="shared" si="27"/>
        <v>3</v>
      </c>
      <c r="P548" s="323">
        <v>2</v>
      </c>
      <c r="Q548" s="343">
        <v>2</v>
      </c>
      <c r="R548" s="312">
        <v>7</v>
      </c>
      <c r="S548" s="109">
        <f t="shared" si="26"/>
        <v>3</v>
      </c>
      <c r="T548">
        <v>2</v>
      </c>
      <c r="U548" s="58">
        <v>2</v>
      </c>
      <c r="V548">
        <v>4</v>
      </c>
      <c r="W548" s="109">
        <v>3</v>
      </c>
      <c r="X548">
        <v>0</v>
      </c>
      <c r="Y548">
        <v>2</v>
      </c>
      <c r="Z548" s="109">
        <v>5</v>
      </c>
    </row>
    <row r="549" spans="1:26" ht="12.75">
      <c r="A549" s="2">
        <v>5</v>
      </c>
      <c r="B549" s="283">
        <v>2</v>
      </c>
      <c r="C549" s="316">
        <v>5</v>
      </c>
      <c r="D549" s="336">
        <v>6</v>
      </c>
      <c r="E549" s="122">
        <v>10</v>
      </c>
      <c r="F549" s="122">
        <v>17</v>
      </c>
      <c r="G549">
        <v>20</v>
      </c>
      <c r="H549" s="58">
        <v>22</v>
      </c>
      <c r="I549">
        <v>26</v>
      </c>
      <c r="J549" s="122">
        <v>27</v>
      </c>
      <c r="K549">
        <v>28</v>
      </c>
      <c r="L549" s="122">
        <v>28</v>
      </c>
      <c r="M549">
        <v>28</v>
      </c>
      <c r="O549" s="322">
        <f t="shared" si="27"/>
        <v>2</v>
      </c>
      <c r="P549" s="323">
        <v>3</v>
      </c>
      <c r="Q549" s="343">
        <v>1</v>
      </c>
      <c r="R549" s="312">
        <v>2</v>
      </c>
      <c r="S549" s="109">
        <f t="shared" si="26"/>
        <v>7</v>
      </c>
      <c r="T549">
        <v>3</v>
      </c>
      <c r="U549" s="58">
        <v>2</v>
      </c>
      <c r="V549">
        <v>4</v>
      </c>
      <c r="W549" s="109">
        <v>1</v>
      </c>
      <c r="X549">
        <v>1</v>
      </c>
      <c r="Y549">
        <v>0</v>
      </c>
      <c r="Z549" s="109">
        <v>0</v>
      </c>
    </row>
    <row r="550" spans="1:26" ht="12.75">
      <c r="A550" s="2">
        <v>6</v>
      </c>
      <c r="B550" s="283">
        <v>1</v>
      </c>
      <c r="C550" s="316">
        <v>2</v>
      </c>
      <c r="D550" s="336">
        <v>4</v>
      </c>
      <c r="E550" s="122">
        <v>4</v>
      </c>
      <c r="F550" s="122">
        <v>4</v>
      </c>
      <c r="G550">
        <v>4</v>
      </c>
      <c r="H550" s="58">
        <v>6</v>
      </c>
      <c r="I550">
        <v>6</v>
      </c>
      <c r="J550" s="122">
        <v>7</v>
      </c>
      <c r="K550">
        <v>8</v>
      </c>
      <c r="L550" s="122">
        <v>8</v>
      </c>
      <c r="M550">
        <v>10</v>
      </c>
      <c r="O550" s="322">
        <f t="shared" si="27"/>
        <v>1</v>
      </c>
      <c r="P550" s="323">
        <v>1</v>
      </c>
      <c r="Q550" s="343">
        <v>2</v>
      </c>
      <c r="R550" s="312">
        <v>0</v>
      </c>
      <c r="S550" s="109">
        <f t="shared" si="26"/>
        <v>0</v>
      </c>
      <c r="U550" s="58">
        <v>2</v>
      </c>
      <c r="V550">
        <v>0</v>
      </c>
      <c r="W550" s="109">
        <v>1</v>
      </c>
      <c r="X550">
        <v>1</v>
      </c>
      <c r="Y550">
        <v>0</v>
      </c>
      <c r="Z550" s="109">
        <v>2</v>
      </c>
    </row>
    <row r="551" spans="1:26" ht="12.75">
      <c r="A551" s="2">
        <v>7</v>
      </c>
      <c r="B551" s="283">
        <v>1</v>
      </c>
      <c r="C551" s="316">
        <v>2</v>
      </c>
      <c r="D551" s="336">
        <v>2</v>
      </c>
      <c r="E551" s="122">
        <v>3</v>
      </c>
      <c r="F551" s="122">
        <v>8</v>
      </c>
      <c r="G551">
        <v>9</v>
      </c>
      <c r="H551" s="58">
        <v>13</v>
      </c>
      <c r="I551">
        <v>15</v>
      </c>
      <c r="J551" s="122">
        <v>22</v>
      </c>
      <c r="K551">
        <v>23</v>
      </c>
      <c r="L551" s="122">
        <v>26</v>
      </c>
      <c r="M551">
        <v>35</v>
      </c>
      <c r="O551" s="322">
        <f t="shared" si="27"/>
        <v>1</v>
      </c>
      <c r="P551" s="323">
        <v>1</v>
      </c>
      <c r="Q551" s="343">
        <v>0</v>
      </c>
      <c r="R551" s="312">
        <v>1</v>
      </c>
      <c r="S551" s="109">
        <f t="shared" si="26"/>
        <v>5</v>
      </c>
      <c r="T551">
        <v>1</v>
      </c>
      <c r="U551" s="58">
        <v>4</v>
      </c>
      <c r="V551">
        <v>2</v>
      </c>
      <c r="W551" s="109">
        <v>7</v>
      </c>
      <c r="X551">
        <v>1</v>
      </c>
      <c r="Y551">
        <v>3</v>
      </c>
      <c r="Z551" s="109">
        <v>9</v>
      </c>
    </row>
    <row r="552" spans="1:26" ht="12.75">
      <c r="A552" s="2">
        <v>8</v>
      </c>
      <c r="B552" s="283">
        <v>2</v>
      </c>
      <c r="C552" s="316">
        <v>5</v>
      </c>
      <c r="D552" s="336">
        <v>7</v>
      </c>
      <c r="E552" s="122">
        <v>8</v>
      </c>
      <c r="F552" s="122">
        <v>16</v>
      </c>
      <c r="G552">
        <v>48</v>
      </c>
      <c r="H552" s="58">
        <v>52</v>
      </c>
      <c r="I552">
        <v>85</v>
      </c>
      <c r="J552" s="122">
        <v>100</v>
      </c>
      <c r="K552">
        <v>158</v>
      </c>
      <c r="L552" s="122">
        <v>181</v>
      </c>
      <c r="M552">
        <v>279</v>
      </c>
      <c r="O552" s="322">
        <f t="shared" si="27"/>
        <v>2</v>
      </c>
      <c r="P552" s="323">
        <v>3</v>
      </c>
      <c r="Q552" s="343">
        <v>2</v>
      </c>
      <c r="R552" s="312">
        <v>0</v>
      </c>
      <c r="S552" s="109">
        <f t="shared" si="26"/>
        <v>8</v>
      </c>
      <c r="T552">
        <v>22</v>
      </c>
      <c r="U552" s="58">
        <v>4</v>
      </c>
      <c r="V552">
        <v>21</v>
      </c>
      <c r="W552" s="109">
        <v>15</v>
      </c>
      <c r="X552">
        <v>52</v>
      </c>
      <c r="Y552" s="516">
        <v>16</v>
      </c>
      <c r="Z552" s="545">
        <v>96</v>
      </c>
    </row>
    <row r="553" spans="1:26" ht="12.75">
      <c r="A553" s="2">
        <v>9</v>
      </c>
      <c r="B553" s="283">
        <v>1</v>
      </c>
      <c r="C553" s="316">
        <v>1</v>
      </c>
      <c r="D553" s="336">
        <v>3</v>
      </c>
      <c r="E553" s="122">
        <v>8</v>
      </c>
      <c r="F553" s="122">
        <v>12</v>
      </c>
      <c r="G553">
        <v>13</v>
      </c>
      <c r="H553" s="58">
        <v>13</v>
      </c>
      <c r="I553">
        <v>15</v>
      </c>
      <c r="J553" s="122">
        <v>16</v>
      </c>
      <c r="K553">
        <v>21</v>
      </c>
      <c r="L553" s="122">
        <v>26</v>
      </c>
      <c r="M553">
        <v>30</v>
      </c>
      <c r="O553" s="322">
        <f t="shared" si="27"/>
        <v>1</v>
      </c>
      <c r="P553" s="323">
        <v>0</v>
      </c>
      <c r="Q553" s="343">
        <v>2</v>
      </c>
      <c r="R553" s="312">
        <v>1</v>
      </c>
      <c r="S553" s="109">
        <f t="shared" si="26"/>
        <v>4</v>
      </c>
      <c r="T553">
        <v>1</v>
      </c>
      <c r="U553" s="58">
        <v>0</v>
      </c>
      <c r="V553">
        <v>2</v>
      </c>
      <c r="W553" s="109">
        <v>1</v>
      </c>
      <c r="X553">
        <v>5</v>
      </c>
      <c r="Y553">
        <v>5</v>
      </c>
      <c r="Z553" s="109">
        <v>4</v>
      </c>
    </row>
    <row r="554" spans="1:26" ht="12.75">
      <c r="A554" s="2">
        <v>10</v>
      </c>
      <c r="B554" s="283">
        <v>5</v>
      </c>
      <c r="C554" s="316">
        <v>5</v>
      </c>
      <c r="D554" s="336">
        <v>12</v>
      </c>
      <c r="E554" s="122">
        <v>14</v>
      </c>
      <c r="F554" s="122">
        <v>18</v>
      </c>
      <c r="G554">
        <v>22</v>
      </c>
      <c r="H554" s="58">
        <v>27</v>
      </c>
      <c r="I554">
        <v>32</v>
      </c>
      <c r="J554" s="122">
        <v>36</v>
      </c>
      <c r="K554">
        <v>39</v>
      </c>
      <c r="L554" s="122">
        <v>40</v>
      </c>
      <c r="M554">
        <v>51</v>
      </c>
      <c r="O554" s="322">
        <f t="shared" si="27"/>
        <v>5</v>
      </c>
      <c r="P554" s="323">
        <v>0</v>
      </c>
      <c r="Q554" s="343">
        <v>7</v>
      </c>
      <c r="R554" s="312">
        <v>2</v>
      </c>
      <c r="S554" s="109">
        <v>3</v>
      </c>
      <c r="T554">
        <v>2</v>
      </c>
      <c r="U554" s="58">
        <v>4</v>
      </c>
      <c r="V554">
        <v>5</v>
      </c>
      <c r="W554" s="109">
        <v>4</v>
      </c>
      <c r="X554">
        <v>1</v>
      </c>
      <c r="Y554">
        <v>1</v>
      </c>
      <c r="Z554" s="109">
        <v>9</v>
      </c>
    </row>
    <row r="555" spans="1:26" ht="12.75">
      <c r="A555" s="2">
        <v>11</v>
      </c>
      <c r="B555" s="283">
        <v>9</v>
      </c>
      <c r="C555" s="316">
        <v>20</v>
      </c>
      <c r="D555" s="336">
        <v>22</v>
      </c>
      <c r="E555" s="122">
        <v>24</v>
      </c>
      <c r="F555" s="122">
        <v>28</v>
      </c>
      <c r="G555">
        <v>36</v>
      </c>
      <c r="H555" s="58">
        <v>48</v>
      </c>
      <c r="I555">
        <v>62</v>
      </c>
      <c r="J555" s="122">
        <v>75</v>
      </c>
      <c r="K555">
        <v>90</v>
      </c>
      <c r="L555" s="122">
        <v>99</v>
      </c>
      <c r="M555">
        <v>112</v>
      </c>
      <c r="O555" s="322">
        <f t="shared" si="27"/>
        <v>9</v>
      </c>
      <c r="P555" s="323">
        <v>11</v>
      </c>
      <c r="Q555" s="343">
        <v>2</v>
      </c>
      <c r="R555" s="312">
        <v>4</v>
      </c>
      <c r="S555" s="109">
        <f aca="true" t="shared" si="28" ref="S555:S564">IF(F$569&gt;0,F555-E555,"")</f>
        <v>4</v>
      </c>
      <c r="T555">
        <v>5</v>
      </c>
      <c r="U555" s="58">
        <v>10</v>
      </c>
      <c r="V555">
        <v>13</v>
      </c>
      <c r="W555" s="109">
        <v>12</v>
      </c>
      <c r="X555">
        <v>10</v>
      </c>
      <c r="Y555">
        <v>9</v>
      </c>
      <c r="Z555" s="109">
        <v>12</v>
      </c>
    </row>
    <row r="556" spans="1:26" ht="12.75">
      <c r="A556" s="2">
        <v>12</v>
      </c>
      <c r="B556" s="283">
        <v>5</v>
      </c>
      <c r="C556" s="316">
        <v>6</v>
      </c>
      <c r="D556" s="336">
        <v>11</v>
      </c>
      <c r="E556" s="122">
        <v>16</v>
      </c>
      <c r="F556" s="122">
        <v>19</v>
      </c>
      <c r="G556">
        <v>80</v>
      </c>
      <c r="H556" s="58">
        <v>94</v>
      </c>
      <c r="I556">
        <v>115</v>
      </c>
      <c r="J556" s="122">
        <v>135</v>
      </c>
      <c r="K556">
        <v>156</v>
      </c>
      <c r="L556" s="122">
        <v>186</v>
      </c>
      <c r="M556">
        <v>254</v>
      </c>
      <c r="O556" s="322">
        <f t="shared" si="27"/>
        <v>5</v>
      </c>
      <c r="P556" s="323">
        <v>1</v>
      </c>
      <c r="Q556" s="343">
        <v>5</v>
      </c>
      <c r="R556" s="312">
        <v>5</v>
      </c>
      <c r="S556" s="109">
        <f t="shared" si="28"/>
        <v>3</v>
      </c>
      <c r="T556">
        <v>22</v>
      </c>
      <c r="U556" s="58">
        <v>14</v>
      </c>
      <c r="V556">
        <v>21</v>
      </c>
      <c r="W556" s="109">
        <v>20</v>
      </c>
      <c r="X556">
        <v>21</v>
      </c>
      <c r="Y556">
        <v>24</v>
      </c>
      <c r="Z556" s="109">
        <v>64</v>
      </c>
    </row>
    <row r="557" spans="1:26" ht="12.75">
      <c r="A557" s="2">
        <v>13</v>
      </c>
      <c r="B557" s="283">
        <v>2</v>
      </c>
      <c r="C557" s="316">
        <v>5</v>
      </c>
      <c r="D557" s="336">
        <v>7</v>
      </c>
      <c r="E557" s="122">
        <v>10</v>
      </c>
      <c r="F557" s="122">
        <v>11</v>
      </c>
      <c r="G557">
        <v>40</v>
      </c>
      <c r="H557" s="58">
        <v>49</v>
      </c>
      <c r="I557">
        <v>53</v>
      </c>
      <c r="J557" s="122">
        <v>59</v>
      </c>
      <c r="K557">
        <v>61</v>
      </c>
      <c r="L557" s="122">
        <v>64</v>
      </c>
      <c r="M557">
        <v>83</v>
      </c>
      <c r="O557" s="322">
        <f t="shared" si="27"/>
        <v>2</v>
      </c>
      <c r="P557" s="323">
        <v>3</v>
      </c>
      <c r="Q557" s="343">
        <v>2</v>
      </c>
      <c r="R557" s="312">
        <v>2</v>
      </c>
      <c r="S557" s="109">
        <f t="shared" si="28"/>
        <v>1</v>
      </c>
      <c r="T557">
        <v>18</v>
      </c>
      <c r="U557" s="58">
        <v>9</v>
      </c>
      <c r="V557">
        <v>4</v>
      </c>
      <c r="W557" s="109">
        <v>6</v>
      </c>
      <c r="X557">
        <v>2</v>
      </c>
      <c r="Y557" s="516">
        <v>3</v>
      </c>
      <c r="Z557" s="545">
        <v>19</v>
      </c>
    </row>
    <row r="558" spans="1:26" ht="12.75">
      <c r="A558" s="2">
        <v>14</v>
      </c>
      <c r="B558" s="283">
        <v>13</v>
      </c>
      <c r="C558" s="316">
        <v>33</v>
      </c>
      <c r="D558" s="336">
        <v>38</v>
      </c>
      <c r="E558" s="122">
        <v>42</v>
      </c>
      <c r="F558" s="122">
        <v>46</v>
      </c>
      <c r="G558">
        <v>53</v>
      </c>
      <c r="H558" s="58">
        <v>58</v>
      </c>
      <c r="I558">
        <v>70</v>
      </c>
      <c r="J558" s="122">
        <v>77</v>
      </c>
      <c r="K558">
        <v>96</v>
      </c>
      <c r="L558" s="122">
        <v>97</v>
      </c>
      <c r="M558">
        <v>101</v>
      </c>
      <c r="O558" s="322">
        <f t="shared" si="27"/>
        <v>13</v>
      </c>
      <c r="P558" s="323">
        <v>20</v>
      </c>
      <c r="Q558" s="343">
        <v>5</v>
      </c>
      <c r="R558" s="312">
        <v>4</v>
      </c>
      <c r="S558" s="109">
        <f t="shared" si="28"/>
        <v>4</v>
      </c>
      <c r="T558">
        <v>5</v>
      </c>
      <c r="U558" s="58">
        <v>5</v>
      </c>
      <c r="V558">
        <v>12</v>
      </c>
      <c r="W558" s="109">
        <v>7</v>
      </c>
      <c r="X558">
        <v>19</v>
      </c>
      <c r="Y558">
        <v>1</v>
      </c>
      <c r="Z558" s="109">
        <v>4</v>
      </c>
    </row>
    <row r="559" spans="1:26" ht="12.75">
      <c r="A559" s="2">
        <v>15</v>
      </c>
      <c r="B559" s="283">
        <v>9</v>
      </c>
      <c r="C559" s="316">
        <v>15</v>
      </c>
      <c r="D559" s="336">
        <v>34</v>
      </c>
      <c r="E559" s="122">
        <v>48</v>
      </c>
      <c r="F559" s="122">
        <v>55</v>
      </c>
      <c r="G559">
        <v>73</v>
      </c>
      <c r="H559" s="58">
        <v>78</v>
      </c>
      <c r="I559">
        <v>86</v>
      </c>
      <c r="J559" s="122">
        <v>106</v>
      </c>
      <c r="K559">
        <v>119</v>
      </c>
      <c r="L559" s="122">
        <v>135</v>
      </c>
      <c r="M559">
        <v>166</v>
      </c>
      <c r="O559" s="322">
        <f t="shared" si="27"/>
        <v>9</v>
      </c>
      <c r="P559" s="323">
        <v>6</v>
      </c>
      <c r="Q559" s="343">
        <v>19</v>
      </c>
      <c r="R559" s="312">
        <v>14</v>
      </c>
      <c r="S559" s="109">
        <f t="shared" si="28"/>
        <v>7</v>
      </c>
      <c r="T559">
        <v>6</v>
      </c>
      <c r="U559" s="58">
        <v>4</v>
      </c>
      <c r="V559">
        <v>8</v>
      </c>
      <c r="W559" s="109">
        <v>20</v>
      </c>
      <c r="X559">
        <v>13</v>
      </c>
      <c r="Y559">
        <v>15</v>
      </c>
      <c r="Z559" s="109">
        <v>31</v>
      </c>
    </row>
    <row r="560" spans="1:26" ht="12.75">
      <c r="A560" s="2">
        <v>16</v>
      </c>
      <c r="B560" s="283">
        <v>3</v>
      </c>
      <c r="C560" s="316">
        <v>3</v>
      </c>
      <c r="D560" s="336">
        <v>4</v>
      </c>
      <c r="E560" s="122">
        <v>8</v>
      </c>
      <c r="F560" s="122">
        <v>9</v>
      </c>
      <c r="G560">
        <v>16</v>
      </c>
      <c r="H560" s="58">
        <v>21</v>
      </c>
      <c r="I560">
        <v>30</v>
      </c>
      <c r="J560" s="122">
        <v>44</v>
      </c>
      <c r="K560">
        <v>49</v>
      </c>
      <c r="L560" s="122">
        <v>54</v>
      </c>
      <c r="M560">
        <v>70</v>
      </c>
      <c r="O560" s="322">
        <f t="shared" si="27"/>
        <v>3</v>
      </c>
      <c r="P560" s="323">
        <v>0</v>
      </c>
      <c r="Q560" s="343">
        <v>1</v>
      </c>
      <c r="R560" s="312">
        <v>3</v>
      </c>
      <c r="S560" s="109">
        <f t="shared" si="28"/>
        <v>1</v>
      </c>
      <c r="T560">
        <v>4</v>
      </c>
      <c r="U560" s="58">
        <v>1</v>
      </c>
      <c r="V560">
        <v>8</v>
      </c>
      <c r="W560" s="109">
        <v>14</v>
      </c>
      <c r="X560">
        <v>6</v>
      </c>
      <c r="Y560">
        <v>5</v>
      </c>
      <c r="Z560" s="109">
        <v>16</v>
      </c>
    </row>
    <row r="561" spans="1:26" ht="12.75">
      <c r="A561" s="2">
        <v>17</v>
      </c>
      <c r="B561" s="283">
        <v>26</v>
      </c>
      <c r="C561" s="316">
        <v>41</v>
      </c>
      <c r="D561" s="336">
        <v>49</v>
      </c>
      <c r="E561" s="122">
        <v>53</v>
      </c>
      <c r="F561" s="122">
        <v>62</v>
      </c>
      <c r="G561">
        <v>209</v>
      </c>
      <c r="H561" s="58">
        <v>248</v>
      </c>
      <c r="I561">
        <v>291</v>
      </c>
      <c r="J561" s="122">
        <v>334</v>
      </c>
      <c r="K561">
        <v>362</v>
      </c>
      <c r="L561" s="122">
        <v>397</v>
      </c>
      <c r="M561">
        <v>612</v>
      </c>
      <c r="O561" s="322">
        <f t="shared" si="27"/>
        <v>26</v>
      </c>
      <c r="P561" s="323">
        <v>15</v>
      </c>
      <c r="Q561" s="343">
        <v>8</v>
      </c>
      <c r="R561" s="312">
        <v>4</v>
      </c>
      <c r="S561" s="109">
        <f t="shared" si="28"/>
        <v>9</v>
      </c>
      <c r="T561">
        <v>44</v>
      </c>
      <c r="U561" s="58">
        <v>39</v>
      </c>
      <c r="V561">
        <v>43</v>
      </c>
      <c r="W561" s="109">
        <v>43</v>
      </c>
      <c r="X561">
        <v>24</v>
      </c>
      <c r="Y561" s="516">
        <v>31</v>
      </c>
      <c r="Z561" s="545">
        <v>214</v>
      </c>
    </row>
    <row r="562" spans="1:26" ht="12.75">
      <c r="A562" s="2">
        <v>18</v>
      </c>
      <c r="B562" s="283">
        <v>1</v>
      </c>
      <c r="C562" s="316">
        <v>2</v>
      </c>
      <c r="D562" s="336">
        <v>14</v>
      </c>
      <c r="E562" s="122">
        <v>18</v>
      </c>
      <c r="F562" s="122">
        <v>20</v>
      </c>
      <c r="G562">
        <v>24</v>
      </c>
      <c r="H562" s="58">
        <v>24</v>
      </c>
      <c r="I562">
        <v>27</v>
      </c>
      <c r="J562" s="122">
        <v>32</v>
      </c>
      <c r="K562">
        <v>33</v>
      </c>
      <c r="L562" s="122">
        <v>40</v>
      </c>
      <c r="M562">
        <v>50</v>
      </c>
      <c r="O562" s="322">
        <f t="shared" si="27"/>
        <v>1</v>
      </c>
      <c r="P562" s="323">
        <v>1</v>
      </c>
      <c r="Q562" s="343">
        <v>12</v>
      </c>
      <c r="R562" s="312">
        <v>4</v>
      </c>
      <c r="S562" s="109">
        <f t="shared" si="28"/>
        <v>2</v>
      </c>
      <c r="T562">
        <v>2</v>
      </c>
      <c r="U562" s="58">
        <v>0</v>
      </c>
      <c r="V562">
        <v>3</v>
      </c>
      <c r="W562" s="109">
        <v>5</v>
      </c>
      <c r="X562">
        <v>1</v>
      </c>
      <c r="Y562">
        <v>7</v>
      </c>
      <c r="Z562" s="109">
        <v>10</v>
      </c>
    </row>
    <row r="563" spans="1:26" ht="12.75">
      <c r="A563" s="2">
        <v>19</v>
      </c>
      <c r="B563" s="283">
        <v>0</v>
      </c>
      <c r="C563" s="316">
        <v>0</v>
      </c>
      <c r="D563" s="336">
        <v>2</v>
      </c>
      <c r="E563" s="122">
        <v>4</v>
      </c>
      <c r="F563" s="122">
        <v>5</v>
      </c>
      <c r="G563">
        <v>5</v>
      </c>
      <c r="H563" s="58">
        <v>8</v>
      </c>
      <c r="I563">
        <v>10</v>
      </c>
      <c r="J563" s="122">
        <v>11</v>
      </c>
      <c r="K563">
        <v>11</v>
      </c>
      <c r="L563" s="122">
        <v>12</v>
      </c>
      <c r="M563">
        <v>17</v>
      </c>
      <c r="O563" s="322">
        <f t="shared" si="27"/>
        <v>0</v>
      </c>
      <c r="P563" s="323">
        <v>0</v>
      </c>
      <c r="Q563" s="343">
        <v>2</v>
      </c>
      <c r="R563" s="312">
        <v>2</v>
      </c>
      <c r="S563" s="109">
        <f t="shared" si="28"/>
        <v>1</v>
      </c>
      <c r="T563">
        <v>0</v>
      </c>
      <c r="U563" s="58">
        <v>3</v>
      </c>
      <c r="V563">
        <v>2</v>
      </c>
      <c r="W563" s="109">
        <v>1</v>
      </c>
      <c r="X563">
        <v>0</v>
      </c>
      <c r="Y563">
        <v>1</v>
      </c>
      <c r="Z563" s="109">
        <v>5</v>
      </c>
    </row>
    <row r="564" spans="1:26" ht="12.75">
      <c r="A564" s="2">
        <v>20</v>
      </c>
      <c r="B564" s="283">
        <v>12</v>
      </c>
      <c r="C564" s="316">
        <v>30</v>
      </c>
      <c r="D564" s="336">
        <v>43</v>
      </c>
      <c r="E564" s="122">
        <v>44</v>
      </c>
      <c r="F564" s="122">
        <v>44</v>
      </c>
      <c r="G564">
        <v>62</v>
      </c>
      <c r="H564" s="58">
        <v>70</v>
      </c>
      <c r="I564">
        <v>78</v>
      </c>
      <c r="J564" s="122">
        <v>97</v>
      </c>
      <c r="K564">
        <v>100</v>
      </c>
      <c r="L564" s="122">
        <v>116</v>
      </c>
      <c r="M564">
        <v>137</v>
      </c>
      <c r="O564" s="322">
        <f t="shared" si="27"/>
        <v>12</v>
      </c>
      <c r="P564" s="323">
        <v>18</v>
      </c>
      <c r="Q564" s="343">
        <v>13</v>
      </c>
      <c r="R564" s="312">
        <v>1</v>
      </c>
      <c r="S564" s="109">
        <f t="shared" si="28"/>
        <v>0</v>
      </c>
      <c r="T564">
        <v>8</v>
      </c>
      <c r="U564" s="58">
        <v>7</v>
      </c>
      <c r="V564">
        <v>6</v>
      </c>
      <c r="W564" s="109">
        <v>19</v>
      </c>
      <c r="X564">
        <v>3</v>
      </c>
      <c r="Y564">
        <v>15</v>
      </c>
      <c r="Z564" s="109">
        <v>20</v>
      </c>
    </row>
    <row r="565" spans="1:26" ht="12.75">
      <c r="A565" s="2">
        <v>21</v>
      </c>
      <c r="B565" s="283">
        <v>9</v>
      </c>
      <c r="C565" s="316">
        <v>17</v>
      </c>
      <c r="D565" s="336">
        <v>24</v>
      </c>
      <c r="E565" s="122">
        <v>37</v>
      </c>
      <c r="F565" s="122">
        <v>47</v>
      </c>
      <c r="G565">
        <v>99</v>
      </c>
      <c r="H565" s="58">
        <v>127</v>
      </c>
      <c r="I565">
        <v>161</v>
      </c>
      <c r="J565" s="122">
        <v>193</v>
      </c>
      <c r="K565">
        <v>214</v>
      </c>
      <c r="L565" s="122">
        <v>227</v>
      </c>
      <c r="M565">
        <v>246</v>
      </c>
      <c r="O565" s="322">
        <f t="shared" si="27"/>
        <v>9</v>
      </c>
      <c r="P565" s="323">
        <v>8</v>
      </c>
      <c r="Q565" s="343">
        <v>7</v>
      </c>
      <c r="R565" s="312">
        <v>13</v>
      </c>
      <c r="S565" s="109">
        <v>11</v>
      </c>
      <c r="T565">
        <v>43</v>
      </c>
      <c r="U565" s="58">
        <v>28</v>
      </c>
      <c r="V565">
        <v>34</v>
      </c>
      <c r="W565" s="109">
        <v>32</v>
      </c>
      <c r="X565">
        <v>21</v>
      </c>
      <c r="Y565">
        <v>13</v>
      </c>
      <c r="Z565" s="109">
        <v>19</v>
      </c>
    </row>
    <row r="566" spans="1:26" ht="12.75">
      <c r="A566" s="2">
        <v>22</v>
      </c>
      <c r="B566" s="283">
        <v>6</v>
      </c>
      <c r="C566" s="316">
        <v>20</v>
      </c>
      <c r="D566" s="336">
        <v>33</v>
      </c>
      <c r="E566" s="122">
        <v>43</v>
      </c>
      <c r="F566" s="122">
        <v>48</v>
      </c>
      <c r="G566">
        <v>121</v>
      </c>
      <c r="H566" s="58">
        <v>158</v>
      </c>
      <c r="I566">
        <v>181</v>
      </c>
      <c r="J566" s="122">
        <v>207</v>
      </c>
      <c r="K566">
        <v>236</v>
      </c>
      <c r="L566" s="122">
        <v>277</v>
      </c>
      <c r="M566">
        <v>314</v>
      </c>
      <c r="O566" s="322">
        <f t="shared" si="27"/>
        <v>6</v>
      </c>
      <c r="P566" s="323">
        <v>14</v>
      </c>
      <c r="Q566" s="343">
        <v>13</v>
      </c>
      <c r="R566" s="312">
        <v>4</v>
      </c>
      <c r="S566" s="109">
        <v>3</v>
      </c>
      <c r="T566">
        <v>21</v>
      </c>
      <c r="U566" s="58">
        <v>37</v>
      </c>
      <c r="V566">
        <v>24</v>
      </c>
      <c r="W566" s="109">
        <v>25</v>
      </c>
      <c r="X566">
        <v>27</v>
      </c>
      <c r="Y566">
        <v>41</v>
      </c>
      <c r="Z566" s="109">
        <v>32</v>
      </c>
    </row>
    <row r="567" spans="1:26" ht="12.75">
      <c r="A567" s="2">
        <v>23</v>
      </c>
      <c r="B567" s="283">
        <v>74</v>
      </c>
      <c r="C567" s="316">
        <v>123</v>
      </c>
      <c r="D567" s="336">
        <v>160</v>
      </c>
      <c r="E567" s="122">
        <v>191</v>
      </c>
      <c r="F567" s="122">
        <v>236</v>
      </c>
      <c r="G567">
        <v>346</v>
      </c>
      <c r="H567" s="58">
        <v>396</v>
      </c>
      <c r="I567">
        <v>453</v>
      </c>
      <c r="J567" s="122">
        <v>512</v>
      </c>
      <c r="K567">
        <v>568</v>
      </c>
      <c r="L567" s="122">
        <v>645</v>
      </c>
      <c r="M567">
        <v>677</v>
      </c>
      <c r="O567" s="322">
        <f t="shared" si="27"/>
        <v>74</v>
      </c>
      <c r="P567" s="323">
        <v>49</v>
      </c>
      <c r="Q567" s="343">
        <v>37</v>
      </c>
      <c r="R567" s="312">
        <v>20</v>
      </c>
      <c r="S567" s="109">
        <v>43</v>
      </c>
      <c r="T567">
        <v>73</v>
      </c>
      <c r="U567" s="58">
        <v>29</v>
      </c>
      <c r="V567">
        <v>52</v>
      </c>
      <c r="W567" s="109">
        <v>58</v>
      </c>
      <c r="X567">
        <v>30</v>
      </c>
      <c r="Y567">
        <v>61</v>
      </c>
      <c r="Z567" s="109">
        <v>28</v>
      </c>
    </row>
    <row r="568" spans="1:26" ht="12.75">
      <c r="A568" s="3">
        <v>24</v>
      </c>
      <c r="B568" s="283">
        <v>3</v>
      </c>
      <c r="C568" s="316">
        <v>10</v>
      </c>
      <c r="D568" s="336">
        <v>23</v>
      </c>
      <c r="E568" s="122">
        <v>27</v>
      </c>
      <c r="F568" s="122">
        <v>28</v>
      </c>
      <c r="G568">
        <v>50</v>
      </c>
      <c r="H568" s="58">
        <v>58</v>
      </c>
      <c r="I568">
        <v>68</v>
      </c>
      <c r="J568" s="122">
        <v>73</v>
      </c>
      <c r="K568">
        <v>79</v>
      </c>
      <c r="L568" s="122">
        <v>92</v>
      </c>
      <c r="M568">
        <v>108</v>
      </c>
      <c r="O568" s="325">
        <f t="shared" si="27"/>
        <v>3</v>
      </c>
      <c r="P568" s="326">
        <v>7</v>
      </c>
      <c r="Q568" s="344">
        <v>13</v>
      </c>
      <c r="R568" s="312">
        <v>3</v>
      </c>
      <c r="S568" s="109">
        <f>IF(F$569&gt;0,F568-E568,"")</f>
        <v>1</v>
      </c>
      <c r="T568">
        <v>19</v>
      </c>
      <c r="U568" s="58">
        <v>3</v>
      </c>
      <c r="V568">
        <v>10</v>
      </c>
      <c r="W568" s="109">
        <v>5</v>
      </c>
      <c r="X568">
        <v>4</v>
      </c>
      <c r="Y568">
        <v>13</v>
      </c>
      <c r="Z568" s="109">
        <v>14</v>
      </c>
    </row>
    <row r="569" spans="1:26" ht="12.75">
      <c r="A569" s="7" t="s">
        <v>0</v>
      </c>
      <c r="B569" s="147">
        <f aca="true" t="shared" si="29" ref="B569:J569">SUM(B545:B568)</f>
        <v>194</v>
      </c>
      <c r="C569" s="147">
        <f t="shared" si="29"/>
        <v>366</v>
      </c>
      <c r="D569" s="147">
        <f t="shared" si="29"/>
        <v>533</v>
      </c>
      <c r="E569" s="147">
        <f t="shared" si="29"/>
        <v>660</v>
      </c>
      <c r="F569" s="147">
        <f t="shared" si="29"/>
        <v>791</v>
      </c>
      <c r="G569" s="147">
        <f t="shared" si="29"/>
        <v>1412</v>
      </c>
      <c r="H569" s="147">
        <f>SUM(H545:H568)</f>
        <v>1662</v>
      </c>
      <c r="I569" s="147">
        <f t="shared" si="29"/>
        <v>1966</v>
      </c>
      <c r="J569" s="147">
        <f t="shared" si="29"/>
        <v>2278</v>
      </c>
      <c r="K569" s="518">
        <f>SUM(K545:K568)</f>
        <v>2577</v>
      </c>
      <c r="L569" s="147">
        <v>2892</v>
      </c>
      <c r="M569" s="140">
        <f>SUM(M545:M568)</f>
        <v>3558</v>
      </c>
      <c r="O569" s="151">
        <f aca="true" t="shared" si="30" ref="O569:V569">SUM(O545:O568)</f>
        <v>194</v>
      </c>
      <c r="P569" s="151">
        <f t="shared" si="30"/>
        <v>172</v>
      </c>
      <c r="Q569" s="151">
        <f t="shared" si="30"/>
        <v>167</v>
      </c>
      <c r="R569" s="147">
        <f t="shared" si="30"/>
        <v>100</v>
      </c>
      <c r="S569" s="147">
        <f t="shared" si="30"/>
        <v>127</v>
      </c>
      <c r="T569" s="147">
        <f t="shared" si="30"/>
        <v>310</v>
      </c>
      <c r="U569" s="147">
        <f t="shared" si="30"/>
        <v>215</v>
      </c>
      <c r="V569" s="147">
        <f t="shared" si="30"/>
        <v>283</v>
      </c>
      <c r="W569" s="147">
        <v>304</v>
      </c>
      <c r="X569" s="507">
        <f>SUM(X545:X568)</f>
        <v>246</v>
      </c>
      <c r="Y569" s="140">
        <f>SUM(Y545:Y568)</f>
        <v>279</v>
      </c>
      <c r="Z569" s="147">
        <v>643</v>
      </c>
    </row>
    <row r="570" ht="12.75">
      <c r="A570" s="2"/>
    </row>
    <row r="571" ht="12.75">
      <c r="A571" s="2"/>
    </row>
    <row r="572" ht="12.75">
      <c r="A572" s="2"/>
    </row>
    <row r="573" ht="12.75">
      <c r="A573" s="2"/>
    </row>
    <row r="574" spans="1:26" ht="12.75">
      <c r="A574" s="100" t="s">
        <v>19</v>
      </c>
      <c r="B574" s="117" t="str">
        <f>TITLES!$B$14</f>
        <v>WIA OUT-OF-SCHOOL  YOUTH OUTCOME RATE</v>
      </c>
      <c r="C574" s="118"/>
      <c r="D574" s="337"/>
      <c r="E574" s="118"/>
      <c r="F574" s="118"/>
      <c r="G574" s="118"/>
      <c r="H574" s="118"/>
      <c r="I574" s="118"/>
      <c r="J574" s="118"/>
      <c r="K574" s="118"/>
      <c r="L574" s="118"/>
      <c r="M574" s="119"/>
      <c r="O574" s="270" t="str">
        <f>B574</f>
        <v>WIA OUT-OF-SCHOOL  YOUTH OUTCOME RATE</v>
      </c>
      <c r="P574" s="143"/>
      <c r="Q574" s="143"/>
      <c r="R574" s="115"/>
      <c r="S574" s="115"/>
      <c r="T574" s="115"/>
      <c r="U574" s="115"/>
      <c r="V574" s="115"/>
      <c r="W574" s="115"/>
      <c r="X574" s="115"/>
      <c r="Y574" s="115"/>
      <c r="Z574" s="116"/>
    </row>
    <row r="575" spans="1:26" ht="12.75">
      <c r="A575" s="2">
        <v>1</v>
      </c>
      <c r="B575" s="283">
        <v>1</v>
      </c>
      <c r="C575" s="316">
        <v>7</v>
      </c>
      <c r="D575" s="338">
        <v>16</v>
      </c>
      <c r="E575" s="122">
        <v>15</v>
      </c>
      <c r="F575" s="122">
        <v>20</v>
      </c>
      <c r="G575">
        <v>22</v>
      </c>
      <c r="H575" s="58">
        <v>24</v>
      </c>
      <c r="I575">
        <v>26</v>
      </c>
      <c r="J575" s="122">
        <v>28</v>
      </c>
      <c r="K575">
        <v>29</v>
      </c>
      <c r="L575">
        <v>38</v>
      </c>
      <c r="M575">
        <v>57</v>
      </c>
      <c r="O575" s="306">
        <f>B575</f>
        <v>1</v>
      </c>
      <c r="P575" s="328">
        <v>6</v>
      </c>
      <c r="Q575" s="345">
        <v>9</v>
      </c>
      <c r="R575" s="312">
        <v>0</v>
      </c>
      <c r="S575" s="109">
        <f aca="true" t="shared" si="31" ref="S575:S583">IF(F$599&gt;0,F575-E575,"")</f>
        <v>5</v>
      </c>
      <c r="T575">
        <v>2</v>
      </c>
      <c r="U575" s="58">
        <v>2</v>
      </c>
      <c r="V575">
        <v>2</v>
      </c>
      <c r="W575" s="109">
        <v>2</v>
      </c>
      <c r="X575">
        <v>1</v>
      </c>
      <c r="Y575" s="109">
        <v>9</v>
      </c>
      <c r="Z575" s="109">
        <v>19</v>
      </c>
    </row>
    <row r="576" spans="1:26" ht="12.75">
      <c r="A576" s="2">
        <v>2</v>
      </c>
      <c r="B576" s="283">
        <v>3</v>
      </c>
      <c r="C576" s="316">
        <v>5</v>
      </c>
      <c r="D576" s="338">
        <v>5</v>
      </c>
      <c r="E576" s="122">
        <v>5</v>
      </c>
      <c r="F576" s="122">
        <v>5</v>
      </c>
      <c r="G576">
        <v>9</v>
      </c>
      <c r="H576" s="58">
        <v>12</v>
      </c>
      <c r="I576">
        <v>17</v>
      </c>
      <c r="J576" s="122">
        <v>17</v>
      </c>
      <c r="K576">
        <v>18</v>
      </c>
      <c r="L576">
        <v>19</v>
      </c>
      <c r="M576">
        <v>30</v>
      </c>
      <c r="O576" s="322">
        <f aca="true" t="shared" si="32" ref="O576:O598">B576</f>
        <v>3</v>
      </c>
      <c r="P576" s="327">
        <v>2</v>
      </c>
      <c r="Q576" s="340">
        <v>0</v>
      </c>
      <c r="R576" s="312">
        <v>0</v>
      </c>
      <c r="S576" s="109">
        <f t="shared" si="31"/>
        <v>0</v>
      </c>
      <c r="T576">
        <v>4</v>
      </c>
      <c r="U576" s="58">
        <v>3</v>
      </c>
      <c r="V576">
        <v>5</v>
      </c>
      <c r="W576" s="109">
        <v>0</v>
      </c>
      <c r="X576">
        <v>0</v>
      </c>
      <c r="Y576" s="109">
        <v>1</v>
      </c>
      <c r="Z576" s="109">
        <v>11</v>
      </c>
    </row>
    <row r="577" spans="1:26" ht="12.75">
      <c r="A577" s="2">
        <v>3</v>
      </c>
      <c r="B577" s="283">
        <v>3</v>
      </c>
      <c r="C577" s="316">
        <v>4</v>
      </c>
      <c r="D577" s="338">
        <v>8</v>
      </c>
      <c r="E577" s="122">
        <v>13</v>
      </c>
      <c r="F577" s="122">
        <v>15</v>
      </c>
      <c r="G577">
        <v>24</v>
      </c>
      <c r="H577" s="58">
        <v>27</v>
      </c>
      <c r="I577">
        <v>29</v>
      </c>
      <c r="J577" s="122">
        <v>32</v>
      </c>
      <c r="K577">
        <v>35</v>
      </c>
      <c r="L577">
        <v>39</v>
      </c>
      <c r="M577">
        <v>43</v>
      </c>
      <c r="O577" s="322">
        <f t="shared" si="32"/>
        <v>3</v>
      </c>
      <c r="P577" s="327">
        <v>1</v>
      </c>
      <c r="Q577" s="340">
        <v>4</v>
      </c>
      <c r="R577" s="312">
        <v>4</v>
      </c>
      <c r="S577" s="109">
        <f t="shared" si="31"/>
        <v>2</v>
      </c>
      <c r="T577">
        <v>3</v>
      </c>
      <c r="U577" s="58">
        <v>3</v>
      </c>
      <c r="V577">
        <v>2</v>
      </c>
      <c r="W577" s="109">
        <v>3</v>
      </c>
      <c r="X577">
        <v>3</v>
      </c>
      <c r="Y577" s="109">
        <v>4</v>
      </c>
      <c r="Z577" s="109">
        <v>4</v>
      </c>
    </row>
    <row r="578" spans="1:26" ht="12.75">
      <c r="A578" s="2">
        <v>4</v>
      </c>
      <c r="B578" s="283">
        <v>3</v>
      </c>
      <c r="C578" s="316">
        <v>5</v>
      </c>
      <c r="D578" s="338">
        <v>7</v>
      </c>
      <c r="E578" s="122">
        <v>15</v>
      </c>
      <c r="F578" s="122">
        <v>18</v>
      </c>
      <c r="G578">
        <v>28</v>
      </c>
      <c r="H578" s="58">
        <v>34</v>
      </c>
      <c r="I578">
        <v>39</v>
      </c>
      <c r="J578" s="122">
        <v>49</v>
      </c>
      <c r="K578">
        <v>55</v>
      </c>
      <c r="L578">
        <v>58</v>
      </c>
      <c r="M578">
        <v>64</v>
      </c>
      <c r="O578" s="322">
        <f t="shared" si="32"/>
        <v>3</v>
      </c>
      <c r="P578" s="327">
        <v>2</v>
      </c>
      <c r="Q578" s="340">
        <v>2</v>
      </c>
      <c r="R578" s="312">
        <v>7</v>
      </c>
      <c r="S578" s="109">
        <f t="shared" si="31"/>
        <v>3</v>
      </c>
      <c r="T578">
        <v>3</v>
      </c>
      <c r="U578" s="58">
        <v>6</v>
      </c>
      <c r="V578">
        <v>4</v>
      </c>
      <c r="W578" s="109">
        <v>4</v>
      </c>
      <c r="X578">
        <v>0</v>
      </c>
      <c r="Y578" s="109">
        <v>2</v>
      </c>
      <c r="Z578" s="109">
        <v>5</v>
      </c>
    </row>
    <row r="579" spans="1:26" ht="12.75">
      <c r="A579" s="2">
        <v>5</v>
      </c>
      <c r="B579" s="283">
        <v>2</v>
      </c>
      <c r="C579" s="316">
        <v>5</v>
      </c>
      <c r="D579" s="338">
        <v>6</v>
      </c>
      <c r="E579" s="122">
        <v>10</v>
      </c>
      <c r="F579" s="122">
        <v>17</v>
      </c>
      <c r="G579">
        <v>20</v>
      </c>
      <c r="H579" s="58">
        <v>22</v>
      </c>
      <c r="I579">
        <v>26</v>
      </c>
      <c r="J579" s="122">
        <v>27</v>
      </c>
      <c r="K579">
        <v>28</v>
      </c>
      <c r="L579">
        <v>28</v>
      </c>
      <c r="M579">
        <v>28</v>
      </c>
      <c r="O579" s="322">
        <f t="shared" si="32"/>
        <v>2</v>
      </c>
      <c r="P579" s="327">
        <v>3</v>
      </c>
      <c r="Q579" s="340">
        <v>1</v>
      </c>
      <c r="R579" s="312">
        <v>2</v>
      </c>
      <c r="S579" s="109">
        <f t="shared" si="31"/>
        <v>7</v>
      </c>
      <c r="T579">
        <v>3</v>
      </c>
      <c r="U579" s="58">
        <v>2</v>
      </c>
      <c r="V579">
        <v>4</v>
      </c>
      <c r="W579" s="109">
        <v>1</v>
      </c>
      <c r="X579">
        <v>1</v>
      </c>
      <c r="Y579" s="109">
        <v>0</v>
      </c>
      <c r="Z579" s="109">
        <v>0</v>
      </c>
    </row>
    <row r="580" spans="1:26" ht="12.75">
      <c r="A580" s="2">
        <v>6</v>
      </c>
      <c r="B580" s="283">
        <v>1</v>
      </c>
      <c r="C580" s="316">
        <v>2</v>
      </c>
      <c r="D580" s="338">
        <v>4</v>
      </c>
      <c r="E580" s="122">
        <v>4</v>
      </c>
      <c r="F580" s="122">
        <v>4</v>
      </c>
      <c r="G580">
        <v>4</v>
      </c>
      <c r="H580" s="58">
        <v>6</v>
      </c>
      <c r="I580">
        <v>6</v>
      </c>
      <c r="J580" s="122">
        <v>8</v>
      </c>
      <c r="K580">
        <v>9</v>
      </c>
      <c r="L580">
        <v>9</v>
      </c>
      <c r="M580">
        <v>11</v>
      </c>
      <c r="O580" s="322">
        <f t="shared" si="32"/>
        <v>1</v>
      </c>
      <c r="P580" s="327">
        <v>1</v>
      </c>
      <c r="Q580" s="340">
        <v>2</v>
      </c>
      <c r="R580" s="312">
        <v>0</v>
      </c>
      <c r="S580" s="109">
        <f t="shared" si="31"/>
        <v>0</v>
      </c>
      <c r="U580" s="58">
        <v>2</v>
      </c>
      <c r="V580">
        <v>0</v>
      </c>
      <c r="W580" s="109">
        <v>2</v>
      </c>
      <c r="X580">
        <v>1</v>
      </c>
      <c r="Y580" s="109">
        <v>0</v>
      </c>
      <c r="Z580" s="109">
        <v>2</v>
      </c>
    </row>
    <row r="581" spans="1:26" ht="12.75">
      <c r="A581" s="2">
        <v>7</v>
      </c>
      <c r="B581" s="283">
        <v>1</v>
      </c>
      <c r="C581" s="316">
        <v>2</v>
      </c>
      <c r="D581" s="338">
        <v>2</v>
      </c>
      <c r="E581" s="122">
        <v>3</v>
      </c>
      <c r="F581" s="122">
        <v>8</v>
      </c>
      <c r="G581">
        <v>9</v>
      </c>
      <c r="H581" s="58">
        <v>13</v>
      </c>
      <c r="I581">
        <v>15</v>
      </c>
      <c r="J581" s="122">
        <v>22</v>
      </c>
      <c r="K581">
        <v>23</v>
      </c>
      <c r="L581">
        <v>26</v>
      </c>
      <c r="M581">
        <v>36</v>
      </c>
      <c r="O581" s="322">
        <f t="shared" si="32"/>
        <v>1</v>
      </c>
      <c r="P581" s="327">
        <v>1</v>
      </c>
      <c r="Q581" s="340">
        <v>0</v>
      </c>
      <c r="R581" s="312">
        <v>1</v>
      </c>
      <c r="S581" s="109">
        <f t="shared" si="31"/>
        <v>5</v>
      </c>
      <c r="T581">
        <v>1</v>
      </c>
      <c r="U581" s="58">
        <v>4</v>
      </c>
      <c r="V581">
        <v>2</v>
      </c>
      <c r="W581" s="109">
        <v>7</v>
      </c>
      <c r="X581">
        <v>1</v>
      </c>
      <c r="Y581" s="109">
        <v>3</v>
      </c>
      <c r="Z581" s="109">
        <v>10</v>
      </c>
    </row>
    <row r="582" spans="1:26" ht="12.75">
      <c r="A582" s="2">
        <v>8</v>
      </c>
      <c r="B582" s="283">
        <v>2</v>
      </c>
      <c r="C582" s="316">
        <v>5</v>
      </c>
      <c r="D582" s="338">
        <v>7</v>
      </c>
      <c r="E582" s="122">
        <v>8</v>
      </c>
      <c r="F582" s="122">
        <v>16</v>
      </c>
      <c r="G582">
        <v>48</v>
      </c>
      <c r="H582" s="58">
        <v>52</v>
      </c>
      <c r="I582">
        <v>85</v>
      </c>
      <c r="J582" s="122">
        <v>101</v>
      </c>
      <c r="K582">
        <v>164</v>
      </c>
      <c r="L582">
        <v>187</v>
      </c>
      <c r="M582">
        <v>288</v>
      </c>
      <c r="O582" s="322">
        <f t="shared" si="32"/>
        <v>2</v>
      </c>
      <c r="P582" s="327">
        <v>3</v>
      </c>
      <c r="Q582" s="340">
        <v>2</v>
      </c>
      <c r="R582" s="312">
        <v>0</v>
      </c>
      <c r="S582" s="109">
        <f t="shared" si="31"/>
        <v>8</v>
      </c>
      <c r="T582">
        <v>22</v>
      </c>
      <c r="U582" s="58">
        <v>4</v>
      </c>
      <c r="V582">
        <v>21</v>
      </c>
      <c r="W582" s="109">
        <v>16</v>
      </c>
      <c r="X582">
        <v>56</v>
      </c>
      <c r="Y582" s="545">
        <v>16</v>
      </c>
      <c r="Z582" s="545">
        <v>98</v>
      </c>
    </row>
    <row r="583" spans="1:26" ht="12.75">
      <c r="A583" s="2">
        <v>9</v>
      </c>
      <c r="B583" s="283">
        <v>1</v>
      </c>
      <c r="C583" s="316">
        <v>1</v>
      </c>
      <c r="D583" s="338">
        <v>3</v>
      </c>
      <c r="E583" s="122">
        <v>8</v>
      </c>
      <c r="F583" s="122">
        <v>12</v>
      </c>
      <c r="G583">
        <v>13</v>
      </c>
      <c r="H583" s="58">
        <v>13</v>
      </c>
      <c r="I583">
        <v>15</v>
      </c>
      <c r="J583" s="122">
        <v>16</v>
      </c>
      <c r="K583">
        <v>21</v>
      </c>
      <c r="L583">
        <v>28</v>
      </c>
      <c r="M583">
        <v>32</v>
      </c>
      <c r="O583" s="322">
        <f t="shared" si="32"/>
        <v>1</v>
      </c>
      <c r="P583" s="327">
        <v>0</v>
      </c>
      <c r="Q583" s="340">
        <v>2</v>
      </c>
      <c r="R583" s="312">
        <v>1</v>
      </c>
      <c r="S583" s="109">
        <f t="shared" si="31"/>
        <v>4</v>
      </c>
      <c r="T583">
        <v>1</v>
      </c>
      <c r="U583" s="58">
        <v>0</v>
      </c>
      <c r="V583">
        <v>2</v>
      </c>
      <c r="W583" s="109">
        <v>1</v>
      </c>
      <c r="X583">
        <v>5</v>
      </c>
      <c r="Y583" s="109">
        <v>7</v>
      </c>
      <c r="Z583" s="109">
        <v>5</v>
      </c>
    </row>
    <row r="584" spans="1:26" ht="12.75">
      <c r="A584" s="2">
        <v>10</v>
      </c>
      <c r="B584" s="283">
        <v>5</v>
      </c>
      <c r="C584" s="316">
        <v>5</v>
      </c>
      <c r="D584" s="338">
        <v>12</v>
      </c>
      <c r="E584" s="122">
        <v>14</v>
      </c>
      <c r="F584" s="122">
        <v>18</v>
      </c>
      <c r="G584">
        <v>22</v>
      </c>
      <c r="H584" s="58">
        <v>27</v>
      </c>
      <c r="I584">
        <v>32</v>
      </c>
      <c r="J584" s="122">
        <v>36</v>
      </c>
      <c r="K584">
        <v>39</v>
      </c>
      <c r="L584">
        <v>40</v>
      </c>
      <c r="M584">
        <v>52</v>
      </c>
      <c r="O584" s="322">
        <f t="shared" si="32"/>
        <v>5</v>
      </c>
      <c r="P584" s="327">
        <v>0</v>
      </c>
      <c r="Q584" s="340">
        <v>7</v>
      </c>
      <c r="R584" s="312">
        <v>2</v>
      </c>
      <c r="S584" s="109">
        <v>3</v>
      </c>
      <c r="T584">
        <v>2</v>
      </c>
      <c r="U584" s="58">
        <v>4</v>
      </c>
      <c r="V584">
        <v>5</v>
      </c>
      <c r="W584" s="109">
        <v>4</v>
      </c>
      <c r="X584">
        <v>1</v>
      </c>
      <c r="Y584" s="109">
        <v>1</v>
      </c>
      <c r="Z584" s="109">
        <v>9</v>
      </c>
    </row>
    <row r="585" spans="1:26" ht="12.75">
      <c r="A585" s="2">
        <v>11</v>
      </c>
      <c r="B585" s="283">
        <v>10</v>
      </c>
      <c r="C585" s="316">
        <v>22</v>
      </c>
      <c r="D585" s="338">
        <v>26</v>
      </c>
      <c r="E585" s="122">
        <v>29</v>
      </c>
      <c r="F585" s="122">
        <v>36</v>
      </c>
      <c r="G585">
        <v>47</v>
      </c>
      <c r="H585" s="58">
        <v>60</v>
      </c>
      <c r="I585">
        <v>75</v>
      </c>
      <c r="J585" s="122">
        <v>88</v>
      </c>
      <c r="K585">
        <v>104</v>
      </c>
      <c r="L585">
        <v>114</v>
      </c>
      <c r="M585">
        <v>145</v>
      </c>
      <c r="O585" s="322">
        <f t="shared" si="32"/>
        <v>10</v>
      </c>
      <c r="P585" s="327">
        <v>12</v>
      </c>
      <c r="Q585" s="340">
        <v>4</v>
      </c>
      <c r="R585" s="312">
        <v>5</v>
      </c>
      <c r="S585" s="109">
        <f aca="true" t="shared" si="33" ref="S585:S590">IF(F$599&gt;0,F585-E585,"")</f>
        <v>7</v>
      </c>
      <c r="T585">
        <v>7</v>
      </c>
      <c r="U585" s="58">
        <v>11</v>
      </c>
      <c r="V585">
        <v>14</v>
      </c>
      <c r="W585" s="109">
        <v>12</v>
      </c>
      <c r="X585">
        <v>11</v>
      </c>
      <c r="Y585" s="109">
        <v>10</v>
      </c>
      <c r="Z585" s="109">
        <v>29</v>
      </c>
    </row>
    <row r="586" spans="1:26" ht="12.75">
      <c r="A586" s="2">
        <v>12</v>
      </c>
      <c r="B586" s="283">
        <v>5</v>
      </c>
      <c r="C586" s="316">
        <v>6</v>
      </c>
      <c r="D586" s="338">
        <v>12</v>
      </c>
      <c r="E586" s="122">
        <v>17</v>
      </c>
      <c r="F586" s="122">
        <v>20</v>
      </c>
      <c r="G586">
        <v>81</v>
      </c>
      <c r="H586" s="58">
        <v>95</v>
      </c>
      <c r="I586">
        <v>116</v>
      </c>
      <c r="J586" s="122">
        <v>136</v>
      </c>
      <c r="K586">
        <v>157</v>
      </c>
      <c r="L586">
        <v>187</v>
      </c>
      <c r="M586">
        <v>289</v>
      </c>
      <c r="O586" s="322">
        <f t="shared" si="32"/>
        <v>5</v>
      </c>
      <c r="P586" s="327">
        <v>1</v>
      </c>
      <c r="Q586" s="340">
        <v>6</v>
      </c>
      <c r="R586" s="312">
        <v>5</v>
      </c>
      <c r="S586" s="109">
        <f t="shared" si="33"/>
        <v>3</v>
      </c>
      <c r="T586">
        <v>22</v>
      </c>
      <c r="U586" s="58">
        <v>14</v>
      </c>
      <c r="V586">
        <v>21</v>
      </c>
      <c r="W586" s="109">
        <v>20</v>
      </c>
      <c r="X586">
        <v>21</v>
      </c>
      <c r="Y586" s="545">
        <v>24</v>
      </c>
      <c r="Z586" s="545">
        <v>97</v>
      </c>
    </row>
    <row r="587" spans="1:26" ht="12.75">
      <c r="A587" s="2">
        <v>13</v>
      </c>
      <c r="B587" s="283">
        <v>2</v>
      </c>
      <c r="C587" s="316">
        <v>5</v>
      </c>
      <c r="D587" s="338">
        <v>7</v>
      </c>
      <c r="E587" s="122">
        <v>10</v>
      </c>
      <c r="F587" s="122">
        <v>11</v>
      </c>
      <c r="G587">
        <v>41</v>
      </c>
      <c r="H587" s="58">
        <v>50</v>
      </c>
      <c r="I587">
        <v>55</v>
      </c>
      <c r="J587" s="122">
        <v>61</v>
      </c>
      <c r="K587">
        <v>63</v>
      </c>
      <c r="L587">
        <v>66</v>
      </c>
      <c r="M587">
        <v>85</v>
      </c>
      <c r="O587" s="322">
        <f t="shared" si="32"/>
        <v>2</v>
      </c>
      <c r="P587" s="327">
        <v>3</v>
      </c>
      <c r="Q587" s="340">
        <v>2</v>
      </c>
      <c r="R587" s="312">
        <v>2</v>
      </c>
      <c r="S587" s="109">
        <f t="shared" si="33"/>
        <v>1</v>
      </c>
      <c r="T587">
        <v>18</v>
      </c>
      <c r="U587" s="58">
        <v>9</v>
      </c>
      <c r="V587">
        <v>5</v>
      </c>
      <c r="W587" s="109">
        <v>6</v>
      </c>
      <c r="X587">
        <v>2</v>
      </c>
      <c r="Y587" s="109">
        <v>3</v>
      </c>
      <c r="Z587" s="109">
        <v>19</v>
      </c>
    </row>
    <row r="588" spans="1:26" ht="12.75">
      <c r="A588" s="2">
        <v>14</v>
      </c>
      <c r="B588" s="283">
        <v>14</v>
      </c>
      <c r="C588" s="316">
        <v>34</v>
      </c>
      <c r="D588" s="338">
        <v>39</v>
      </c>
      <c r="E588" s="122">
        <v>43</v>
      </c>
      <c r="F588" s="122">
        <v>47</v>
      </c>
      <c r="G588">
        <v>54</v>
      </c>
      <c r="H588" s="58">
        <v>59</v>
      </c>
      <c r="I588">
        <v>71</v>
      </c>
      <c r="J588" s="122">
        <v>78</v>
      </c>
      <c r="K588">
        <v>97</v>
      </c>
      <c r="L588">
        <v>98</v>
      </c>
      <c r="M588">
        <v>102</v>
      </c>
      <c r="O588" s="322">
        <f t="shared" si="32"/>
        <v>14</v>
      </c>
      <c r="P588" s="327">
        <v>20</v>
      </c>
      <c r="Q588" s="340">
        <v>5</v>
      </c>
      <c r="R588" s="312">
        <v>4</v>
      </c>
      <c r="S588" s="109">
        <f t="shared" si="33"/>
        <v>4</v>
      </c>
      <c r="T588">
        <v>5</v>
      </c>
      <c r="U588" s="58">
        <v>5</v>
      </c>
      <c r="V588">
        <v>12</v>
      </c>
      <c r="W588" s="109">
        <v>7</v>
      </c>
      <c r="X588">
        <v>19</v>
      </c>
      <c r="Y588" s="109">
        <v>1</v>
      </c>
      <c r="Z588" s="109">
        <v>4</v>
      </c>
    </row>
    <row r="589" spans="1:26" ht="12.75">
      <c r="A589" s="2">
        <v>15</v>
      </c>
      <c r="B589" s="283">
        <v>9</v>
      </c>
      <c r="C589" s="316">
        <v>15</v>
      </c>
      <c r="D589" s="338">
        <v>34</v>
      </c>
      <c r="E589" s="122">
        <v>48</v>
      </c>
      <c r="F589" s="122">
        <v>55</v>
      </c>
      <c r="G589">
        <v>73</v>
      </c>
      <c r="H589" s="58">
        <v>78</v>
      </c>
      <c r="I589">
        <v>86</v>
      </c>
      <c r="J589" s="122">
        <v>106</v>
      </c>
      <c r="K589">
        <v>119</v>
      </c>
      <c r="L589">
        <v>135</v>
      </c>
      <c r="M589">
        <v>166</v>
      </c>
      <c r="O589" s="322">
        <f t="shared" si="32"/>
        <v>9</v>
      </c>
      <c r="P589" s="327">
        <v>6</v>
      </c>
      <c r="Q589" s="340">
        <v>19</v>
      </c>
      <c r="R589" s="312">
        <v>14</v>
      </c>
      <c r="S589" s="109">
        <f t="shared" si="33"/>
        <v>7</v>
      </c>
      <c r="T589">
        <v>6</v>
      </c>
      <c r="U589" s="58">
        <v>4</v>
      </c>
      <c r="V589">
        <v>8</v>
      </c>
      <c r="W589" s="109">
        <v>20</v>
      </c>
      <c r="X589">
        <v>13</v>
      </c>
      <c r="Y589" s="109">
        <v>15</v>
      </c>
      <c r="Z589" s="109">
        <v>31</v>
      </c>
    </row>
    <row r="590" spans="1:26" ht="12.75">
      <c r="A590" s="2">
        <v>16</v>
      </c>
      <c r="B590" s="283">
        <v>3</v>
      </c>
      <c r="C590" s="316">
        <v>3</v>
      </c>
      <c r="D590" s="338">
        <v>6</v>
      </c>
      <c r="E590" s="122">
        <v>10</v>
      </c>
      <c r="F590" s="122">
        <v>11</v>
      </c>
      <c r="G590">
        <v>18</v>
      </c>
      <c r="H590" s="58">
        <v>23</v>
      </c>
      <c r="I590">
        <v>32</v>
      </c>
      <c r="J590" s="122">
        <v>46</v>
      </c>
      <c r="K590">
        <v>51</v>
      </c>
      <c r="L590">
        <v>56</v>
      </c>
      <c r="M590">
        <v>72</v>
      </c>
      <c r="O590" s="322">
        <f t="shared" si="32"/>
        <v>3</v>
      </c>
      <c r="P590" s="327">
        <v>0</v>
      </c>
      <c r="Q590" s="340">
        <v>3</v>
      </c>
      <c r="R590" s="312">
        <v>3</v>
      </c>
      <c r="S590" s="109">
        <f t="shared" si="33"/>
        <v>1</v>
      </c>
      <c r="T590">
        <v>4</v>
      </c>
      <c r="U590" s="58">
        <v>1</v>
      </c>
      <c r="V590">
        <v>8</v>
      </c>
      <c r="W590" s="109">
        <v>14</v>
      </c>
      <c r="X590">
        <v>6</v>
      </c>
      <c r="Y590" s="109">
        <v>5</v>
      </c>
      <c r="Z590" s="109">
        <v>16</v>
      </c>
    </row>
    <row r="591" spans="1:26" ht="12.75">
      <c r="A591" s="2">
        <v>17</v>
      </c>
      <c r="B591" s="283">
        <v>26</v>
      </c>
      <c r="C591" s="316">
        <v>41</v>
      </c>
      <c r="D591" s="338">
        <v>49</v>
      </c>
      <c r="E591" s="122">
        <v>53</v>
      </c>
      <c r="F591" s="122">
        <v>62</v>
      </c>
      <c r="G591">
        <v>210</v>
      </c>
      <c r="H591" s="58">
        <v>250</v>
      </c>
      <c r="I591">
        <v>294</v>
      </c>
      <c r="J591" s="122">
        <v>343</v>
      </c>
      <c r="K591">
        <v>372</v>
      </c>
      <c r="L591">
        <v>408</v>
      </c>
      <c r="M591">
        <v>666</v>
      </c>
      <c r="O591" s="322">
        <f t="shared" si="32"/>
        <v>26</v>
      </c>
      <c r="P591" s="327">
        <v>15</v>
      </c>
      <c r="Q591" s="340">
        <v>8</v>
      </c>
      <c r="R591" s="312">
        <v>4</v>
      </c>
      <c r="S591" s="109">
        <f aca="true" t="shared" si="34" ref="S591:S598">IF(F$599&gt;0,F591-E591,"")</f>
        <v>9</v>
      </c>
      <c r="T591">
        <v>45</v>
      </c>
      <c r="U591" s="58">
        <v>40</v>
      </c>
      <c r="V591">
        <v>44</v>
      </c>
      <c r="W591" s="109">
        <v>49</v>
      </c>
      <c r="X591">
        <v>24</v>
      </c>
      <c r="Y591" s="545">
        <v>31</v>
      </c>
      <c r="Z591" s="545">
        <v>257</v>
      </c>
    </row>
    <row r="592" spans="1:26" ht="12.75">
      <c r="A592" s="2">
        <v>18</v>
      </c>
      <c r="B592" s="283">
        <v>1</v>
      </c>
      <c r="C592" s="316">
        <v>2</v>
      </c>
      <c r="D592" s="338">
        <v>14</v>
      </c>
      <c r="E592" s="122">
        <v>18</v>
      </c>
      <c r="F592" s="122">
        <v>20</v>
      </c>
      <c r="G592">
        <v>24</v>
      </c>
      <c r="H592" s="58">
        <v>24</v>
      </c>
      <c r="I592">
        <v>27</v>
      </c>
      <c r="J592" s="122">
        <v>32</v>
      </c>
      <c r="K592">
        <v>33</v>
      </c>
      <c r="L592">
        <v>41</v>
      </c>
      <c r="M592">
        <v>56</v>
      </c>
      <c r="O592" s="322">
        <f t="shared" si="32"/>
        <v>1</v>
      </c>
      <c r="P592" s="327">
        <v>1</v>
      </c>
      <c r="Q592" s="340">
        <v>12</v>
      </c>
      <c r="R592" s="312">
        <v>4</v>
      </c>
      <c r="S592" s="109">
        <f t="shared" si="34"/>
        <v>2</v>
      </c>
      <c r="T592">
        <v>2</v>
      </c>
      <c r="U592" s="58">
        <v>0</v>
      </c>
      <c r="V592">
        <v>3</v>
      </c>
      <c r="W592" s="109">
        <v>5</v>
      </c>
      <c r="X592">
        <v>1</v>
      </c>
      <c r="Y592" s="109">
        <v>8</v>
      </c>
      <c r="Z592" s="109">
        <v>15</v>
      </c>
    </row>
    <row r="593" spans="1:26" ht="12.75">
      <c r="A593" s="2">
        <v>19</v>
      </c>
      <c r="B593" s="283">
        <v>0</v>
      </c>
      <c r="C593" s="316">
        <v>0</v>
      </c>
      <c r="D593" s="338">
        <v>2</v>
      </c>
      <c r="E593" s="122">
        <v>4</v>
      </c>
      <c r="F593" s="122">
        <v>5</v>
      </c>
      <c r="G593">
        <v>6</v>
      </c>
      <c r="H593" s="58">
        <v>9</v>
      </c>
      <c r="I593">
        <v>11</v>
      </c>
      <c r="J593" s="122">
        <v>12</v>
      </c>
      <c r="K593">
        <v>12</v>
      </c>
      <c r="L593">
        <v>13</v>
      </c>
      <c r="M593">
        <v>18</v>
      </c>
      <c r="O593" s="322">
        <f t="shared" si="32"/>
        <v>0</v>
      </c>
      <c r="P593" s="327">
        <v>0</v>
      </c>
      <c r="Q593" s="340">
        <v>2</v>
      </c>
      <c r="R593" s="312">
        <v>2</v>
      </c>
      <c r="S593" s="109">
        <f t="shared" si="34"/>
        <v>1</v>
      </c>
      <c r="T593">
        <v>1</v>
      </c>
      <c r="U593" s="58">
        <v>3</v>
      </c>
      <c r="V593">
        <v>2</v>
      </c>
      <c r="W593" s="109">
        <v>1</v>
      </c>
      <c r="X593">
        <v>0</v>
      </c>
      <c r="Y593" s="109">
        <v>1</v>
      </c>
      <c r="Z593" s="109">
        <v>5</v>
      </c>
    </row>
    <row r="594" spans="1:26" ht="12.75">
      <c r="A594" s="2">
        <v>20</v>
      </c>
      <c r="B594" s="283">
        <v>12</v>
      </c>
      <c r="C594" s="316">
        <v>30</v>
      </c>
      <c r="D594" s="338">
        <v>43</v>
      </c>
      <c r="E594" s="122">
        <v>44</v>
      </c>
      <c r="F594" s="122">
        <v>44</v>
      </c>
      <c r="G594">
        <v>62</v>
      </c>
      <c r="H594" s="58">
        <v>70</v>
      </c>
      <c r="I594">
        <v>78</v>
      </c>
      <c r="J594" s="122">
        <v>98</v>
      </c>
      <c r="K594">
        <v>101</v>
      </c>
      <c r="L594">
        <v>117</v>
      </c>
      <c r="M594">
        <v>138</v>
      </c>
      <c r="O594" s="322">
        <f t="shared" si="32"/>
        <v>12</v>
      </c>
      <c r="P594" s="327">
        <v>18</v>
      </c>
      <c r="Q594" s="340">
        <v>13</v>
      </c>
      <c r="R594" s="312">
        <v>1</v>
      </c>
      <c r="S594" s="109">
        <f t="shared" si="34"/>
        <v>0</v>
      </c>
      <c r="T594">
        <v>8</v>
      </c>
      <c r="U594" s="58">
        <v>7</v>
      </c>
      <c r="V594">
        <v>6</v>
      </c>
      <c r="W594" s="109">
        <v>20</v>
      </c>
      <c r="X594">
        <v>3</v>
      </c>
      <c r="Y594" s="109">
        <v>15</v>
      </c>
      <c r="Z594" s="109">
        <v>20</v>
      </c>
    </row>
    <row r="595" spans="1:26" ht="12.75">
      <c r="A595" s="2">
        <v>21</v>
      </c>
      <c r="B595" s="283">
        <v>9</v>
      </c>
      <c r="C595" s="316">
        <v>17</v>
      </c>
      <c r="D595" s="338">
        <v>24</v>
      </c>
      <c r="E595" s="122">
        <v>37</v>
      </c>
      <c r="F595" s="122">
        <v>47</v>
      </c>
      <c r="G595">
        <v>99</v>
      </c>
      <c r="H595" s="58">
        <v>127</v>
      </c>
      <c r="I595">
        <v>161</v>
      </c>
      <c r="J595" s="122">
        <v>193</v>
      </c>
      <c r="K595">
        <v>214</v>
      </c>
      <c r="L595">
        <v>227</v>
      </c>
      <c r="M595">
        <v>246</v>
      </c>
      <c r="O595" s="322">
        <f t="shared" si="32"/>
        <v>9</v>
      </c>
      <c r="P595" s="327">
        <v>8</v>
      </c>
      <c r="Q595" s="340">
        <v>7</v>
      </c>
      <c r="R595" s="312">
        <v>13</v>
      </c>
      <c r="S595" s="109">
        <v>11</v>
      </c>
      <c r="T595">
        <v>43</v>
      </c>
      <c r="U595" s="58">
        <v>28</v>
      </c>
      <c r="V595">
        <v>34</v>
      </c>
      <c r="W595" s="109">
        <v>32</v>
      </c>
      <c r="X595">
        <v>21</v>
      </c>
      <c r="Y595" s="109">
        <v>13</v>
      </c>
      <c r="Z595" s="109">
        <v>19</v>
      </c>
    </row>
    <row r="596" spans="1:26" ht="12.75">
      <c r="A596" s="2">
        <v>22</v>
      </c>
      <c r="B596" s="283">
        <v>7</v>
      </c>
      <c r="C596" s="316">
        <v>28</v>
      </c>
      <c r="D596" s="338">
        <v>44</v>
      </c>
      <c r="E596" s="122">
        <v>54</v>
      </c>
      <c r="F596" s="122">
        <v>59</v>
      </c>
      <c r="G596">
        <v>133</v>
      </c>
      <c r="H596" s="58">
        <v>175</v>
      </c>
      <c r="I596">
        <v>214</v>
      </c>
      <c r="J596" s="122">
        <v>240</v>
      </c>
      <c r="K596">
        <v>270</v>
      </c>
      <c r="L596">
        <v>311</v>
      </c>
      <c r="M596">
        <v>352</v>
      </c>
      <c r="O596" s="322">
        <f t="shared" si="32"/>
        <v>7</v>
      </c>
      <c r="P596" s="327">
        <v>21</v>
      </c>
      <c r="Q596" s="340">
        <v>16</v>
      </c>
      <c r="R596" s="312">
        <v>4</v>
      </c>
      <c r="S596" s="109">
        <v>3</v>
      </c>
      <c r="T596">
        <v>21</v>
      </c>
      <c r="U596" s="58">
        <v>42</v>
      </c>
      <c r="V596">
        <v>25</v>
      </c>
      <c r="W596" s="109">
        <v>25</v>
      </c>
      <c r="X596">
        <v>28</v>
      </c>
      <c r="Y596" s="109">
        <v>41</v>
      </c>
      <c r="Z596" s="109">
        <v>34</v>
      </c>
    </row>
    <row r="597" spans="1:26" ht="12.75">
      <c r="A597" s="2">
        <v>23</v>
      </c>
      <c r="B597" s="283">
        <v>100</v>
      </c>
      <c r="C597" s="316">
        <v>179</v>
      </c>
      <c r="D597" s="338">
        <v>226</v>
      </c>
      <c r="E597" s="122">
        <v>252</v>
      </c>
      <c r="F597" s="122">
        <v>297</v>
      </c>
      <c r="G597">
        <v>410</v>
      </c>
      <c r="H597" s="58">
        <v>463</v>
      </c>
      <c r="I597">
        <v>520</v>
      </c>
      <c r="J597" s="122">
        <v>579</v>
      </c>
      <c r="K597">
        <v>642</v>
      </c>
      <c r="L597">
        <v>719</v>
      </c>
      <c r="M597">
        <v>753</v>
      </c>
      <c r="O597" s="322">
        <f t="shared" si="32"/>
        <v>100</v>
      </c>
      <c r="P597" s="327">
        <v>79</v>
      </c>
      <c r="Q597" s="340">
        <v>47</v>
      </c>
      <c r="R597" s="312">
        <v>20</v>
      </c>
      <c r="S597" s="109">
        <v>43</v>
      </c>
      <c r="T597">
        <v>75</v>
      </c>
      <c r="U597" s="58">
        <v>29</v>
      </c>
      <c r="V597">
        <v>52</v>
      </c>
      <c r="W597" s="109">
        <v>58</v>
      </c>
      <c r="X597">
        <v>30</v>
      </c>
      <c r="Y597" s="109">
        <v>61</v>
      </c>
      <c r="Z597" s="109">
        <v>30</v>
      </c>
    </row>
    <row r="598" spans="1:26" ht="12.75">
      <c r="A598" s="2">
        <v>24</v>
      </c>
      <c r="B598" s="283">
        <v>3</v>
      </c>
      <c r="C598" s="316">
        <v>10</v>
      </c>
      <c r="D598" s="338">
        <v>23</v>
      </c>
      <c r="E598" s="122">
        <v>27</v>
      </c>
      <c r="F598" s="122">
        <v>28</v>
      </c>
      <c r="G598">
        <v>50</v>
      </c>
      <c r="H598" s="58">
        <v>60</v>
      </c>
      <c r="I598">
        <v>71</v>
      </c>
      <c r="J598" s="122">
        <v>76</v>
      </c>
      <c r="K598">
        <v>82</v>
      </c>
      <c r="L598">
        <v>95</v>
      </c>
      <c r="M598">
        <v>113</v>
      </c>
      <c r="O598" s="325">
        <f t="shared" si="32"/>
        <v>3</v>
      </c>
      <c r="P598" s="329">
        <v>7</v>
      </c>
      <c r="Q598" s="341">
        <v>13</v>
      </c>
      <c r="R598" s="312">
        <v>3</v>
      </c>
      <c r="S598" s="109">
        <f t="shared" si="34"/>
        <v>1</v>
      </c>
      <c r="T598">
        <v>19</v>
      </c>
      <c r="U598" s="58">
        <v>5</v>
      </c>
      <c r="V598">
        <v>11</v>
      </c>
      <c r="W598" s="109">
        <v>5</v>
      </c>
      <c r="X598">
        <v>4</v>
      </c>
      <c r="Y598" s="109">
        <v>13</v>
      </c>
      <c r="Z598" s="109">
        <v>15</v>
      </c>
    </row>
    <row r="599" spans="1:26" ht="12.75">
      <c r="A599" s="7" t="s">
        <v>0</v>
      </c>
      <c r="B599" s="147">
        <f aca="true" t="shared" si="35" ref="B599:K599">SUM(B575:B598)</f>
        <v>223</v>
      </c>
      <c r="C599" s="330">
        <f t="shared" si="35"/>
        <v>433</v>
      </c>
      <c r="D599" s="147">
        <f t="shared" si="35"/>
        <v>619</v>
      </c>
      <c r="E599" s="147">
        <f t="shared" si="35"/>
        <v>741</v>
      </c>
      <c r="F599" s="147">
        <f t="shared" si="35"/>
        <v>875</v>
      </c>
      <c r="G599" s="147">
        <f t="shared" si="35"/>
        <v>1507</v>
      </c>
      <c r="H599" s="147">
        <f>SUM(H575:H598)</f>
        <v>1773</v>
      </c>
      <c r="I599" s="147">
        <f t="shared" si="35"/>
        <v>2101</v>
      </c>
      <c r="J599" s="147">
        <f t="shared" si="35"/>
        <v>2424</v>
      </c>
      <c r="K599" s="147">
        <f t="shared" si="35"/>
        <v>2738</v>
      </c>
      <c r="L599" s="147">
        <f>SUM(L575:L598)</f>
        <v>3059</v>
      </c>
      <c r="M599" s="140">
        <f>SUM(M575:M598)</f>
        <v>3842</v>
      </c>
      <c r="O599" s="151">
        <f aca="true" t="shared" si="36" ref="O599:X599">SUM(O575:O598)</f>
        <v>223</v>
      </c>
      <c r="P599" s="151">
        <f t="shared" si="36"/>
        <v>210</v>
      </c>
      <c r="Q599" s="151">
        <f t="shared" si="36"/>
        <v>186</v>
      </c>
      <c r="R599" s="147">
        <f t="shared" si="36"/>
        <v>101</v>
      </c>
      <c r="S599" s="147">
        <f>SUM(S580:S598)</f>
        <v>113</v>
      </c>
      <c r="T599" s="147">
        <f t="shared" si="36"/>
        <v>317</v>
      </c>
      <c r="U599" s="147">
        <f t="shared" si="36"/>
        <v>228</v>
      </c>
      <c r="V599" s="147">
        <f t="shared" si="36"/>
        <v>292</v>
      </c>
      <c r="W599" s="147">
        <v>314</v>
      </c>
      <c r="X599" s="147">
        <f t="shared" si="36"/>
        <v>252</v>
      </c>
      <c r="Y599" s="147">
        <v>284</v>
      </c>
      <c r="Z599" s="147">
        <v>754</v>
      </c>
    </row>
    <row r="604" spans="1:26" ht="12.75">
      <c r="A604" s="99" t="s">
        <v>20</v>
      </c>
      <c r="B604" s="117" t="str">
        <f>TITLES!$B$15</f>
        <v>WIA YOUNGER YOUTH GOAL ATTAINMENT RATE</v>
      </c>
      <c r="C604" s="118"/>
      <c r="D604" s="118"/>
      <c r="E604" s="118"/>
      <c r="F604" s="118"/>
      <c r="G604" s="118"/>
      <c r="H604" s="118"/>
      <c r="I604" s="118"/>
      <c r="J604" s="118"/>
      <c r="K604" s="118"/>
      <c r="L604" s="118"/>
      <c r="M604" s="119"/>
      <c r="O604" s="112" t="str">
        <f>B604</f>
        <v>WIA YOUNGER YOUTH GOAL ATTAINMENT RATE</v>
      </c>
      <c r="P604" s="115"/>
      <c r="Q604" s="115"/>
      <c r="R604" s="115"/>
      <c r="S604" s="115"/>
      <c r="T604" s="115"/>
      <c r="U604" s="115"/>
      <c r="V604" s="115"/>
      <c r="W604" s="115"/>
      <c r="X604" s="115"/>
      <c r="Y604" s="115"/>
      <c r="Z604" s="116"/>
    </row>
    <row r="605" spans="1:26" ht="12.75">
      <c r="A605" s="2">
        <v>1</v>
      </c>
      <c r="B605">
        <v>1</v>
      </c>
      <c r="C605">
        <v>31</v>
      </c>
      <c r="D605" s="109">
        <v>64</v>
      </c>
      <c r="E605" s="109">
        <v>85</v>
      </c>
      <c r="F605" s="109">
        <v>116</v>
      </c>
      <c r="G605">
        <v>132</v>
      </c>
      <c r="H605">
        <v>150</v>
      </c>
      <c r="I605">
        <v>174</v>
      </c>
      <c r="J605">
        <v>182</v>
      </c>
      <c r="K605" s="109">
        <v>188</v>
      </c>
      <c r="L605">
        <v>275</v>
      </c>
      <c r="M605">
        <v>317</v>
      </c>
      <c r="O605" s="108">
        <f>B605</f>
        <v>1</v>
      </c>
      <c r="P605" s="109">
        <f>IF(C$629&gt;0,C605-B605,"")</f>
        <v>30</v>
      </c>
      <c r="Q605" s="109">
        <v>32</v>
      </c>
      <c r="R605" s="109">
        <v>22</v>
      </c>
      <c r="S605" s="109">
        <v>28</v>
      </c>
      <c r="T605">
        <v>16</v>
      </c>
      <c r="U605">
        <v>19</v>
      </c>
      <c r="V605">
        <v>18</v>
      </c>
      <c r="W605">
        <v>8</v>
      </c>
      <c r="X605" s="109">
        <v>4</v>
      </c>
      <c r="Y605">
        <v>86</v>
      </c>
      <c r="Z605" s="109">
        <v>48</v>
      </c>
    </row>
    <row r="606" spans="1:26" ht="12.75">
      <c r="A606" s="2">
        <v>2</v>
      </c>
      <c r="B606">
        <v>10</v>
      </c>
      <c r="C606">
        <v>17</v>
      </c>
      <c r="D606" s="109">
        <v>21</v>
      </c>
      <c r="E606" s="109">
        <v>28</v>
      </c>
      <c r="F606" s="109">
        <v>31</v>
      </c>
      <c r="G606">
        <v>41</v>
      </c>
      <c r="H606">
        <v>57</v>
      </c>
      <c r="I606">
        <v>81</v>
      </c>
      <c r="J606">
        <v>99</v>
      </c>
      <c r="K606" s="109">
        <v>100</v>
      </c>
      <c r="L606">
        <v>132</v>
      </c>
      <c r="M606">
        <v>210</v>
      </c>
      <c r="O606" s="105">
        <f aca="true" t="shared" si="37" ref="O606:O628">B606</f>
        <v>10</v>
      </c>
      <c r="P606" s="109">
        <f aca="true" t="shared" si="38" ref="P606:P628">IF(C$629&gt;0,C606-B606,"")</f>
        <v>7</v>
      </c>
      <c r="Q606" s="109">
        <v>3</v>
      </c>
      <c r="R606" s="109">
        <v>7</v>
      </c>
      <c r="S606" s="109">
        <v>2</v>
      </c>
      <c r="T606">
        <v>6</v>
      </c>
      <c r="U606">
        <v>17</v>
      </c>
      <c r="V606">
        <v>16</v>
      </c>
      <c r="W606">
        <v>18</v>
      </c>
      <c r="X606" s="109">
        <v>0</v>
      </c>
      <c r="Y606">
        <v>27</v>
      </c>
      <c r="Z606" s="109">
        <v>80</v>
      </c>
    </row>
    <row r="607" spans="1:26" ht="12.75">
      <c r="A607" s="2">
        <v>3</v>
      </c>
      <c r="B607">
        <v>3</v>
      </c>
      <c r="C607">
        <v>14</v>
      </c>
      <c r="D607" s="109">
        <v>29</v>
      </c>
      <c r="E607" s="109">
        <v>42</v>
      </c>
      <c r="F607" s="109">
        <v>40</v>
      </c>
      <c r="G607">
        <v>57</v>
      </c>
      <c r="H607">
        <v>64</v>
      </c>
      <c r="I607">
        <v>79</v>
      </c>
      <c r="J607">
        <v>86</v>
      </c>
      <c r="K607" s="109">
        <v>97</v>
      </c>
      <c r="L607">
        <v>142</v>
      </c>
      <c r="M607">
        <v>182</v>
      </c>
      <c r="O607" s="105">
        <f t="shared" si="37"/>
        <v>3</v>
      </c>
      <c r="P607" s="109">
        <f t="shared" si="38"/>
        <v>11</v>
      </c>
      <c r="Q607" s="109">
        <v>13</v>
      </c>
      <c r="R607" s="109">
        <v>12</v>
      </c>
      <c r="S607" s="109">
        <v>6</v>
      </c>
      <c r="T607">
        <v>10</v>
      </c>
      <c r="U607">
        <v>3</v>
      </c>
      <c r="V607">
        <v>11</v>
      </c>
      <c r="W607">
        <v>7</v>
      </c>
      <c r="X607" s="109">
        <v>11</v>
      </c>
      <c r="Y607">
        <v>48</v>
      </c>
      <c r="Z607" s="109">
        <v>33</v>
      </c>
    </row>
    <row r="608" spans="1:26" ht="12.75">
      <c r="A608" s="2">
        <v>4</v>
      </c>
      <c r="B608">
        <v>23</v>
      </c>
      <c r="C608">
        <v>112</v>
      </c>
      <c r="D608" s="109">
        <v>217</v>
      </c>
      <c r="E608" s="109">
        <v>254</v>
      </c>
      <c r="F608" s="109">
        <v>211</v>
      </c>
      <c r="G608">
        <v>247</v>
      </c>
      <c r="H608">
        <v>246</v>
      </c>
      <c r="I608">
        <v>298</v>
      </c>
      <c r="J608">
        <v>317</v>
      </c>
      <c r="K608" s="109">
        <v>334</v>
      </c>
      <c r="L608">
        <v>367</v>
      </c>
      <c r="M608">
        <v>392</v>
      </c>
      <c r="O608" s="105">
        <f t="shared" si="37"/>
        <v>23</v>
      </c>
      <c r="P608" s="109">
        <f t="shared" si="38"/>
        <v>89</v>
      </c>
      <c r="Q608" s="109">
        <v>63</v>
      </c>
      <c r="R608" s="109">
        <v>29</v>
      </c>
      <c r="S608" s="109">
        <v>10</v>
      </c>
      <c r="T608">
        <v>36</v>
      </c>
      <c r="U608">
        <v>10</v>
      </c>
      <c r="V608">
        <v>18</v>
      </c>
      <c r="W608">
        <v>19</v>
      </c>
      <c r="X608" s="109">
        <v>15</v>
      </c>
      <c r="Y608">
        <v>30</v>
      </c>
      <c r="Z608" s="109">
        <v>24</v>
      </c>
    </row>
    <row r="609" spans="1:26" ht="12.75">
      <c r="A609" s="2">
        <v>5</v>
      </c>
      <c r="B609">
        <v>9</v>
      </c>
      <c r="C609">
        <v>22</v>
      </c>
      <c r="D609" s="109">
        <v>104</v>
      </c>
      <c r="E609" s="109">
        <v>121</v>
      </c>
      <c r="F609" s="109">
        <v>96</v>
      </c>
      <c r="G609">
        <v>117</v>
      </c>
      <c r="H609">
        <v>186</v>
      </c>
      <c r="I609">
        <v>260</v>
      </c>
      <c r="J609">
        <v>302</v>
      </c>
      <c r="K609" s="109">
        <v>341</v>
      </c>
      <c r="L609">
        <v>399</v>
      </c>
      <c r="M609">
        <v>755</v>
      </c>
      <c r="O609" s="105">
        <f t="shared" si="37"/>
        <v>9</v>
      </c>
      <c r="P609" s="109">
        <f t="shared" si="38"/>
        <v>13</v>
      </c>
      <c r="Q609" s="109">
        <v>66</v>
      </c>
      <c r="R609" s="109">
        <v>14</v>
      </c>
      <c r="S609" s="109">
        <v>20</v>
      </c>
      <c r="T609">
        <v>21</v>
      </c>
      <c r="U609">
        <v>56</v>
      </c>
      <c r="V609">
        <v>55</v>
      </c>
      <c r="W609">
        <v>43</v>
      </c>
      <c r="X609" s="109">
        <v>38</v>
      </c>
      <c r="Y609" s="516">
        <v>57</v>
      </c>
      <c r="Z609" s="545">
        <v>363</v>
      </c>
    </row>
    <row r="610" spans="1:26" ht="12.75">
      <c r="A610" s="2">
        <v>6</v>
      </c>
      <c r="B610">
        <v>1</v>
      </c>
      <c r="C610">
        <v>1</v>
      </c>
      <c r="D610" s="109">
        <v>0</v>
      </c>
      <c r="E610" s="109">
        <v>1</v>
      </c>
      <c r="F610" s="109">
        <v>1</v>
      </c>
      <c r="G610">
        <v>5</v>
      </c>
      <c r="H610">
        <v>6</v>
      </c>
      <c r="I610">
        <v>6</v>
      </c>
      <c r="J610">
        <v>6</v>
      </c>
      <c r="K610" s="109">
        <v>10</v>
      </c>
      <c r="L610">
        <v>16</v>
      </c>
      <c r="M610">
        <v>23</v>
      </c>
      <c r="O610" s="105">
        <f t="shared" si="37"/>
        <v>1</v>
      </c>
      <c r="P610" s="109">
        <f t="shared" si="38"/>
        <v>0</v>
      </c>
      <c r="Q610" s="109">
        <v>0</v>
      </c>
      <c r="R610" s="109">
        <v>0</v>
      </c>
      <c r="S610" s="109">
        <v>0</v>
      </c>
      <c r="T610">
        <v>4</v>
      </c>
      <c r="U610">
        <v>1</v>
      </c>
      <c r="V610">
        <v>0</v>
      </c>
      <c r="W610">
        <v>0</v>
      </c>
      <c r="X610" s="109">
        <v>4</v>
      </c>
      <c r="Y610">
        <v>6</v>
      </c>
      <c r="Z610" s="109">
        <v>4</v>
      </c>
    </row>
    <row r="611" spans="1:26" ht="12.75">
      <c r="A611" s="2">
        <v>7</v>
      </c>
      <c r="B611">
        <v>4</v>
      </c>
      <c r="C611">
        <v>12</v>
      </c>
      <c r="D611" s="109">
        <v>25</v>
      </c>
      <c r="E611" s="109">
        <v>51</v>
      </c>
      <c r="F611" s="109">
        <v>64</v>
      </c>
      <c r="G611">
        <v>69</v>
      </c>
      <c r="H611">
        <v>74</v>
      </c>
      <c r="I611">
        <v>79</v>
      </c>
      <c r="J611">
        <v>85</v>
      </c>
      <c r="K611" s="109">
        <v>95</v>
      </c>
      <c r="L611">
        <v>108</v>
      </c>
      <c r="M611">
        <v>149</v>
      </c>
      <c r="O611" s="105">
        <f t="shared" si="37"/>
        <v>4</v>
      </c>
      <c r="P611" s="109">
        <f t="shared" si="38"/>
        <v>8</v>
      </c>
      <c r="Q611" s="109">
        <v>11</v>
      </c>
      <c r="R611" s="109">
        <v>25</v>
      </c>
      <c r="S611" s="109">
        <v>16</v>
      </c>
      <c r="T611">
        <v>4</v>
      </c>
      <c r="U611">
        <v>5</v>
      </c>
      <c r="V611">
        <v>4</v>
      </c>
      <c r="W611">
        <v>5</v>
      </c>
      <c r="X611" s="109">
        <v>10</v>
      </c>
      <c r="Y611">
        <v>13</v>
      </c>
      <c r="Z611" s="109">
        <v>41</v>
      </c>
    </row>
    <row r="612" spans="1:26" ht="12.75">
      <c r="A612" s="2">
        <v>8</v>
      </c>
      <c r="B612">
        <v>14</v>
      </c>
      <c r="C612">
        <v>31</v>
      </c>
      <c r="D612" s="109">
        <v>49</v>
      </c>
      <c r="E612" s="109">
        <v>116</v>
      </c>
      <c r="F612" s="109">
        <v>168</v>
      </c>
      <c r="G612">
        <v>215</v>
      </c>
      <c r="H612">
        <v>242</v>
      </c>
      <c r="I612">
        <v>302</v>
      </c>
      <c r="J612">
        <v>353</v>
      </c>
      <c r="K612" s="109">
        <v>412</v>
      </c>
      <c r="L612">
        <v>524</v>
      </c>
      <c r="M612">
        <v>830</v>
      </c>
      <c r="O612" s="105">
        <f t="shared" si="37"/>
        <v>14</v>
      </c>
      <c r="P612" s="109">
        <f t="shared" si="38"/>
        <v>17</v>
      </c>
      <c r="Q612" s="109">
        <v>15</v>
      </c>
      <c r="R612" s="109">
        <v>30</v>
      </c>
      <c r="S612" s="109">
        <v>47</v>
      </c>
      <c r="T612">
        <v>46</v>
      </c>
      <c r="U612">
        <v>21</v>
      </c>
      <c r="V612">
        <v>43</v>
      </c>
      <c r="W612">
        <v>45</v>
      </c>
      <c r="X612" s="109">
        <v>31</v>
      </c>
      <c r="Y612">
        <v>107</v>
      </c>
      <c r="Z612" s="109">
        <v>230</v>
      </c>
    </row>
    <row r="613" spans="1:26" ht="12.75">
      <c r="A613" s="2">
        <v>9</v>
      </c>
      <c r="B613">
        <v>19</v>
      </c>
      <c r="C613">
        <v>36</v>
      </c>
      <c r="D613" s="109">
        <v>187</v>
      </c>
      <c r="E613" s="109">
        <v>197</v>
      </c>
      <c r="F613" s="109">
        <v>83</v>
      </c>
      <c r="G613">
        <v>94</v>
      </c>
      <c r="H613">
        <v>105</v>
      </c>
      <c r="I613">
        <v>117</v>
      </c>
      <c r="J613">
        <v>120</v>
      </c>
      <c r="K613" s="109">
        <v>131</v>
      </c>
      <c r="L613">
        <v>151</v>
      </c>
      <c r="M613">
        <v>228</v>
      </c>
      <c r="O613" s="105">
        <f t="shared" si="37"/>
        <v>19</v>
      </c>
      <c r="P613" s="109">
        <f t="shared" si="38"/>
        <v>17</v>
      </c>
      <c r="Q613" s="109">
        <v>61</v>
      </c>
      <c r="R613" s="109">
        <v>26</v>
      </c>
      <c r="S613" s="109">
        <v>7</v>
      </c>
      <c r="T613">
        <v>8</v>
      </c>
      <c r="U613">
        <v>11</v>
      </c>
      <c r="V613">
        <v>10</v>
      </c>
      <c r="W613">
        <v>3</v>
      </c>
      <c r="X613" s="109">
        <v>11</v>
      </c>
      <c r="Y613">
        <v>16</v>
      </c>
      <c r="Z613" s="109">
        <v>77</v>
      </c>
    </row>
    <row r="614" spans="1:26" ht="12.75">
      <c r="A614" s="2">
        <v>10</v>
      </c>
      <c r="B614">
        <v>14</v>
      </c>
      <c r="C614">
        <v>24</v>
      </c>
      <c r="D614" s="109">
        <v>12</v>
      </c>
      <c r="E614" s="109">
        <v>22</v>
      </c>
      <c r="F614" s="109">
        <v>35</v>
      </c>
      <c r="G614">
        <v>39</v>
      </c>
      <c r="H614">
        <v>84</v>
      </c>
      <c r="I614">
        <v>106</v>
      </c>
      <c r="J614">
        <v>132</v>
      </c>
      <c r="K614" s="109">
        <v>170</v>
      </c>
      <c r="L614">
        <v>206</v>
      </c>
      <c r="M614">
        <v>234</v>
      </c>
      <c r="O614" s="105">
        <f t="shared" si="37"/>
        <v>14</v>
      </c>
      <c r="P614" s="109">
        <f t="shared" si="38"/>
        <v>10</v>
      </c>
      <c r="Q614" s="109">
        <v>7</v>
      </c>
      <c r="R614" s="109">
        <v>11</v>
      </c>
      <c r="S614" s="109">
        <v>7</v>
      </c>
      <c r="T614">
        <v>4</v>
      </c>
      <c r="U614">
        <v>0</v>
      </c>
      <c r="V614">
        <v>20</v>
      </c>
      <c r="W614">
        <v>25</v>
      </c>
      <c r="X614" s="109">
        <v>38</v>
      </c>
      <c r="Y614">
        <v>31</v>
      </c>
      <c r="Z614" s="109">
        <v>24</v>
      </c>
    </row>
    <row r="615" spans="1:26" ht="12.75">
      <c r="A615" s="2">
        <v>11</v>
      </c>
      <c r="B615">
        <v>5</v>
      </c>
      <c r="C615">
        <v>14</v>
      </c>
      <c r="D615" s="109">
        <v>24</v>
      </c>
      <c r="E615" s="109">
        <v>32</v>
      </c>
      <c r="F615" s="109">
        <v>32</v>
      </c>
      <c r="G615">
        <v>49</v>
      </c>
      <c r="H615">
        <v>59</v>
      </c>
      <c r="I615">
        <v>101</v>
      </c>
      <c r="J615">
        <v>113</v>
      </c>
      <c r="K615" s="109">
        <v>128</v>
      </c>
      <c r="L615">
        <v>140</v>
      </c>
      <c r="M615">
        <v>166</v>
      </c>
      <c r="O615" s="105">
        <f t="shared" si="37"/>
        <v>5</v>
      </c>
      <c r="P615" s="109">
        <f t="shared" si="38"/>
        <v>9</v>
      </c>
      <c r="Q615" s="109">
        <v>8</v>
      </c>
      <c r="R615" s="109">
        <v>8</v>
      </c>
      <c r="S615" s="109">
        <v>2</v>
      </c>
      <c r="T615">
        <v>2</v>
      </c>
      <c r="U615">
        <v>0</v>
      </c>
      <c r="V615">
        <v>15</v>
      </c>
      <c r="W615">
        <v>12</v>
      </c>
      <c r="X615" s="109">
        <v>13</v>
      </c>
      <c r="Y615">
        <v>11</v>
      </c>
      <c r="Z615" s="109">
        <v>26</v>
      </c>
    </row>
    <row r="616" spans="1:26" ht="12.75">
      <c r="A616" s="2">
        <v>12</v>
      </c>
      <c r="B616">
        <v>66</v>
      </c>
      <c r="C616">
        <v>66</v>
      </c>
      <c r="D616" s="109">
        <v>3</v>
      </c>
      <c r="E616" s="109">
        <v>3</v>
      </c>
      <c r="F616" s="109">
        <v>4</v>
      </c>
      <c r="G616">
        <v>9</v>
      </c>
      <c r="H616">
        <v>119</v>
      </c>
      <c r="I616">
        <v>156</v>
      </c>
      <c r="J616">
        <v>182</v>
      </c>
      <c r="K616" s="109">
        <v>224</v>
      </c>
      <c r="L616">
        <v>431</v>
      </c>
      <c r="M616">
        <v>456</v>
      </c>
      <c r="O616" s="105">
        <f t="shared" si="37"/>
        <v>66</v>
      </c>
      <c r="P616" s="109">
        <f t="shared" si="38"/>
        <v>0</v>
      </c>
      <c r="Q616" s="109">
        <v>2</v>
      </c>
      <c r="R616" s="109">
        <v>0</v>
      </c>
      <c r="S616" s="109">
        <v>1</v>
      </c>
      <c r="T616">
        <v>2</v>
      </c>
      <c r="U616">
        <v>22</v>
      </c>
      <c r="V616">
        <v>25</v>
      </c>
      <c r="W616">
        <v>26</v>
      </c>
      <c r="X616" s="109">
        <v>37</v>
      </c>
      <c r="Y616" s="546">
        <v>205</v>
      </c>
      <c r="Z616" s="547">
        <v>22</v>
      </c>
    </row>
    <row r="617" spans="1:26" ht="12.75">
      <c r="A617" s="2">
        <v>13</v>
      </c>
      <c r="B617">
        <v>3</v>
      </c>
      <c r="C617">
        <v>6</v>
      </c>
      <c r="D617" s="109">
        <v>5</v>
      </c>
      <c r="E617" s="109">
        <v>8</v>
      </c>
      <c r="F617" s="109">
        <v>9</v>
      </c>
      <c r="G617">
        <v>27</v>
      </c>
      <c r="H617">
        <v>32</v>
      </c>
      <c r="I617">
        <v>46</v>
      </c>
      <c r="J617">
        <v>50</v>
      </c>
      <c r="K617" s="109">
        <v>57</v>
      </c>
      <c r="L617">
        <v>70</v>
      </c>
      <c r="M617">
        <v>97</v>
      </c>
      <c r="O617" s="105">
        <f t="shared" si="37"/>
        <v>3</v>
      </c>
      <c r="P617" s="109">
        <f t="shared" si="38"/>
        <v>3</v>
      </c>
      <c r="Q617" s="109">
        <v>1</v>
      </c>
      <c r="R617" s="109">
        <v>3</v>
      </c>
      <c r="S617" s="109">
        <v>1</v>
      </c>
      <c r="T617">
        <v>13</v>
      </c>
      <c r="U617">
        <v>3</v>
      </c>
      <c r="V617">
        <v>5</v>
      </c>
      <c r="W617">
        <v>4</v>
      </c>
      <c r="X617" s="109">
        <v>4</v>
      </c>
      <c r="Y617">
        <v>13</v>
      </c>
      <c r="Z617" s="109">
        <v>27</v>
      </c>
    </row>
    <row r="618" spans="1:26" ht="12.75">
      <c r="A618" s="2">
        <v>14</v>
      </c>
      <c r="B618">
        <v>12</v>
      </c>
      <c r="C618">
        <v>25</v>
      </c>
      <c r="D618" s="109">
        <v>36</v>
      </c>
      <c r="E618" s="109">
        <v>40</v>
      </c>
      <c r="F618" s="109">
        <v>49</v>
      </c>
      <c r="G618">
        <v>69</v>
      </c>
      <c r="H618">
        <v>97</v>
      </c>
      <c r="I618">
        <v>119</v>
      </c>
      <c r="J618">
        <v>138</v>
      </c>
      <c r="K618" s="109">
        <v>170</v>
      </c>
      <c r="L618">
        <v>234</v>
      </c>
      <c r="M618">
        <v>261</v>
      </c>
      <c r="O618" s="105">
        <f t="shared" si="37"/>
        <v>12</v>
      </c>
      <c r="P618" s="109">
        <f t="shared" si="38"/>
        <v>13</v>
      </c>
      <c r="Q618" s="109">
        <v>8</v>
      </c>
      <c r="R618" s="109">
        <v>5</v>
      </c>
      <c r="S618" s="109">
        <v>13</v>
      </c>
      <c r="T618">
        <v>19</v>
      </c>
      <c r="U618">
        <v>22</v>
      </c>
      <c r="V618">
        <v>17</v>
      </c>
      <c r="W618">
        <v>19</v>
      </c>
      <c r="X618" s="109">
        <v>31</v>
      </c>
      <c r="Y618">
        <v>73</v>
      </c>
      <c r="Z618" s="109">
        <v>27</v>
      </c>
    </row>
    <row r="619" spans="1:26" ht="12.75">
      <c r="A619" s="2">
        <v>15</v>
      </c>
      <c r="B619">
        <v>60</v>
      </c>
      <c r="C619">
        <v>82</v>
      </c>
      <c r="D619" s="109">
        <v>167</v>
      </c>
      <c r="E619" s="109">
        <v>186</v>
      </c>
      <c r="F619" s="109">
        <v>206</v>
      </c>
      <c r="G619">
        <v>278</v>
      </c>
      <c r="H619">
        <v>289</v>
      </c>
      <c r="I619">
        <v>340</v>
      </c>
      <c r="J619">
        <v>379</v>
      </c>
      <c r="K619" s="109">
        <v>440</v>
      </c>
      <c r="L619">
        <v>599</v>
      </c>
      <c r="M619" s="49">
        <v>659</v>
      </c>
      <c r="O619" s="105">
        <f t="shared" si="37"/>
        <v>60</v>
      </c>
      <c r="P619" s="109">
        <f t="shared" si="38"/>
        <v>22</v>
      </c>
      <c r="Q619" s="109">
        <v>87</v>
      </c>
      <c r="R619" s="109">
        <v>17</v>
      </c>
      <c r="S619" s="109">
        <v>21</v>
      </c>
      <c r="T619">
        <v>66</v>
      </c>
      <c r="U619">
        <v>8</v>
      </c>
      <c r="V619">
        <v>39</v>
      </c>
      <c r="W619">
        <v>39</v>
      </c>
      <c r="X619" s="109">
        <v>62</v>
      </c>
      <c r="Y619">
        <v>165</v>
      </c>
      <c r="Z619" s="109">
        <v>52</v>
      </c>
    </row>
    <row r="620" spans="1:26" ht="12.75">
      <c r="A620" s="2">
        <v>16</v>
      </c>
      <c r="B620">
        <v>26</v>
      </c>
      <c r="C620">
        <v>33</v>
      </c>
      <c r="D620" s="109">
        <v>32</v>
      </c>
      <c r="E620" s="109">
        <v>34</v>
      </c>
      <c r="F620" s="109">
        <v>36</v>
      </c>
      <c r="G620">
        <v>39</v>
      </c>
      <c r="H620">
        <v>47</v>
      </c>
      <c r="I620">
        <v>59</v>
      </c>
      <c r="J620">
        <v>67</v>
      </c>
      <c r="K620" s="109">
        <v>73</v>
      </c>
      <c r="L620">
        <v>93</v>
      </c>
      <c r="M620">
        <v>158</v>
      </c>
      <c r="O620" s="105">
        <f t="shared" si="37"/>
        <v>26</v>
      </c>
      <c r="P620" s="109">
        <f t="shared" si="38"/>
        <v>7</v>
      </c>
      <c r="Q620" s="109">
        <v>1</v>
      </c>
      <c r="R620" s="109">
        <v>0</v>
      </c>
      <c r="S620" s="109">
        <v>2</v>
      </c>
      <c r="T620">
        <v>3</v>
      </c>
      <c r="U620">
        <v>2</v>
      </c>
      <c r="V620">
        <v>5</v>
      </c>
      <c r="W620">
        <v>8</v>
      </c>
      <c r="X620" s="109">
        <v>6</v>
      </c>
      <c r="Y620">
        <v>20</v>
      </c>
      <c r="Z620" s="109">
        <v>65</v>
      </c>
    </row>
    <row r="621" spans="1:26" ht="12.75">
      <c r="A621" s="2">
        <v>17</v>
      </c>
      <c r="B621">
        <v>0</v>
      </c>
      <c r="C621">
        <v>0</v>
      </c>
      <c r="D621" s="109">
        <v>0</v>
      </c>
      <c r="E621" s="109">
        <v>0</v>
      </c>
      <c r="F621" s="109">
        <v>0</v>
      </c>
      <c r="G621">
        <v>12</v>
      </c>
      <c r="H621">
        <v>106</v>
      </c>
      <c r="I621">
        <v>160</v>
      </c>
      <c r="J621">
        <v>181</v>
      </c>
      <c r="K621" s="109">
        <v>212</v>
      </c>
      <c r="L621">
        <v>242</v>
      </c>
      <c r="M621">
        <v>371</v>
      </c>
      <c r="O621" s="105">
        <f t="shared" si="37"/>
        <v>0</v>
      </c>
      <c r="P621" s="109">
        <f t="shared" si="38"/>
        <v>0</v>
      </c>
      <c r="Q621" s="109">
        <v>0</v>
      </c>
      <c r="R621" s="109">
        <v>0</v>
      </c>
      <c r="S621" s="109">
        <v>0</v>
      </c>
      <c r="T621">
        <v>6</v>
      </c>
      <c r="U621">
        <v>13</v>
      </c>
      <c r="V621">
        <v>41</v>
      </c>
      <c r="W621">
        <v>20</v>
      </c>
      <c r="X621" s="109">
        <v>18</v>
      </c>
      <c r="Y621">
        <v>27</v>
      </c>
      <c r="Z621" s="109">
        <v>126</v>
      </c>
    </row>
    <row r="622" spans="1:26" ht="12.75">
      <c r="A622" s="2">
        <v>18</v>
      </c>
      <c r="B622">
        <v>0</v>
      </c>
      <c r="C622">
        <v>2</v>
      </c>
      <c r="D622" s="109">
        <v>8</v>
      </c>
      <c r="E622" s="109">
        <v>11</v>
      </c>
      <c r="F622" s="109">
        <v>9</v>
      </c>
      <c r="G622">
        <v>11</v>
      </c>
      <c r="H622">
        <v>12</v>
      </c>
      <c r="I622">
        <v>12</v>
      </c>
      <c r="J622">
        <v>12</v>
      </c>
      <c r="K622" s="109">
        <v>12</v>
      </c>
      <c r="L622">
        <v>18</v>
      </c>
      <c r="M622">
        <v>23</v>
      </c>
      <c r="O622" s="105">
        <f t="shared" si="37"/>
        <v>0</v>
      </c>
      <c r="P622" s="109">
        <f t="shared" si="38"/>
        <v>2</v>
      </c>
      <c r="Q622" s="109">
        <v>6</v>
      </c>
      <c r="R622" s="109">
        <v>2</v>
      </c>
      <c r="S622" s="109">
        <v>1</v>
      </c>
      <c r="T622">
        <v>1</v>
      </c>
      <c r="U622">
        <v>1</v>
      </c>
      <c r="V622">
        <v>0</v>
      </c>
      <c r="W622">
        <v>0</v>
      </c>
      <c r="X622" s="109">
        <v>0</v>
      </c>
      <c r="Y622">
        <v>6</v>
      </c>
      <c r="Z622" s="109">
        <v>5</v>
      </c>
    </row>
    <row r="623" spans="1:26" ht="12.75">
      <c r="A623" s="2">
        <v>19</v>
      </c>
      <c r="B623">
        <v>7</v>
      </c>
      <c r="C623">
        <v>7</v>
      </c>
      <c r="D623" s="109">
        <v>7</v>
      </c>
      <c r="E623" s="109">
        <v>73</v>
      </c>
      <c r="F623" s="109">
        <v>71</v>
      </c>
      <c r="G623">
        <v>90</v>
      </c>
      <c r="H623">
        <v>108</v>
      </c>
      <c r="I623">
        <v>121</v>
      </c>
      <c r="J623">
        <v>126</v>
      </c>
      <c r="K623" s="109">
        <v>127</v>
      </c>
      <c r="L623">
        <v>139</v>
      </c>
      <c r="M623">
        <v>220</v>
      </c>
      <c r="O623" s="105">
        <f t="shared" si="37"/>
        <v>7</v>
      </c>
      <c r="P623" s="109">
        <f t="shared" si="38"/>
        <v>0</v>
      </c>
      <c r="Q623" s="109">
        <v>0</v>
      </c>
      <c r="R623" s="109">
        <v>65</v>
      </c>
      <c r="S623" s="109">
        <v>0</v>
      </c>
      <c r="T623">
        <v>3</v>
      </c>
      <c r="U623">
        <v>0</v>
      </c>
      <c r="V623">
        <v>8</v>
      </c>
      <c r="W623">
        <v>5</v>
      </c>
      <c r="X623" s="109">
        <v>0</v>
      </c>
      <c r="Y623">
        <v>12</v>
      </c>
      <c r="Z623" s="109">
        <v>72</v>
      </c>
    </row>
    <row r="624" spans="1:26" ht="12.75">
      <c r="A624" s="2">
        <v>20</v>
      </c>
      <c r="B624">
        <v>152</v>
      </c>
      <c r="C624">
        <v>235</v>
      </c>
      <c r="D624" s="109">
        <v>260</v>
      </c>
      <c r="E624" s="109">
        <v>274</v>
      </c>
      <c r="F624" s="109">
        <v>340</v>
      </c>
      <c r="G624">
        <v>373</v>
      </c>
      <c r="H624">
        <v>418</v>
      </c>
      <c r="I624">
        <v>444</v>
      </c>
      <c r="J624">
        <v>450</v>
      </c>
      <c r="K624" s="109">
        <v>584</v>
      </c>
      <c r="L624">
        <v>716</v>
      </c>
      <c r="M624">
        <v>814</v>
      </c>
      <c r="O624" s="105">
        <f t="shared" si="37"/>
        <v>152</v>
      </c>
      <c r="P624" s="109">
        <f t="shared" si="38"/>
        <v>83</v>
      </c>
      <c r="Q624" s="109">
        <v>11</v>
      </c>
      <c r="R624" s="109">
        <v>3</v>
      </c>
      <c r="S624" s="109">
        <v>102</v>
      </c>
      <c r="T624">
        <v>27</v>
      </c>
      <c r="U624">
        <v>0</v>
      </c>
      <c r="V624">
        <v>16</v>
      </c>
      <c r="W624">
        <v>6</v>
      </c>
      <c r="X624" s="109">
        <v>106</v>
      </c>
      <c r="Y624">
        <v>22</v>
      </c>
      <c r="Z624" s="109">
        <v>53</v>
      </c>
    </row>
    <row r="625" spans="1:26" ht="12.75">
      <c r="A625" s="2">
        <v>21</v>
      </c>
      <c r="B625">
        <v>6</v>
      </c>
      <c r="C625">
        <v>18</v>
      </c>
      <c r="D625" s="109">
        <v>17</v>
      </c>
      <c r="E625" s="109">
        <v>24</v>
      </c>
      <c r="F625" s="109">
        <v>25</v>
      </c>
      <c r="G625">
        <v>53</v>
      </c>
      <c r="H625">
        <v>192</v>
      </c>
      <c r="I625">
        <v>295</v>
      </c>
      <c r="J625">
        <v>308</v>
      </c>
      <c r="K625" s="109">
        <v>318</v>
      </c>
      <c r="L625">
        <v>416</v>
      </c>
      <c r="M625">
        <v>452</v>
      </c>
      <c r="O625" s="105">
        <f t="shared" si="37"/>
        <v>6</v>
      </c>
      <c r="P625" s="109">
        <f t="shared" si="38"/>
        <v>12</v>
      </c>
      <c r="Q625" s="109">
        <v>0</v>
      </c>
      <c r="R625" s="109">
        <v>7</v>
      </c>
      <c r="S625" s="109">
        <v>3</v>
      </c>
      <c r="T625">
        <v>13</v>
      </c>
      <c r="U625">
        <v>58</v>
      </c>
      <c r="V625">
        <v>81</v>
      </c>
      <c r="W625">
        <v>13</v>
      </c>
      <c r="X625" s="109">
        <v>11</v>
      </c>
      <c r="Y625">
        <v>50</v>
      </c>
      <c r="Z625" s="109">
        <v>41</v>
      </c>
    </row>
    <row r="626" spans="1:26" ht="12.75">
      <c r="A626" s="2">
        <v>22</v>
      </c>
      <c r="B626">
        <v>1</v>
      </c>
      <c r="C626">
        <v>7</v>
      </c>
      <c r="D626" s="109">
        <v>9</v>
      </c>
      <c r="E626" s="109">
        <v>13</v>
      </c>
      <c r="F626" s="109">
        <v>15</v>
      </c>
      <c r="G626">
        <v>45</v>
      </c>
      <c r="H626">
        <v>46</v>
      </c>
      <c r="I626">
        <v>59</v>
      </c>
      <c r="J626">
        <v>61</v>
      </c>
      <c r="K626" s="109">
        <v>64</v>
      </c>
      <c r="L626">
        <v>146</v>
      </c>
      <c r="M626">
        <v>406</v>
      </c>
      <c r="O626" s="105">
        <f t="shared" si="37"/>
        <v>1</v>
      </c>
      <c r="P626" s="109">
        <f t="shared" si="38"/>
        <v>6</v>
      </c>
      <c r="Q626" s="109">
        <v>4</v>
      </c>
      <c r="R626" s="109">
        <v>3</v>
      </c>
      <c r="S626" s="109">
        <v>2</v>
      </c>
      <c r="T626">
        <v>9</v>
      </c>
      <c r="U626">
        <v>0</v>
      </c>
      <c r="V626">
        <v>2</v>
      </c>
      <c r="W626">
        <v>2</v>
      </c>
      <c r="X626" s="109">
        <v>2</v>
      </c>
      <c r="Y626">
        <v>81</v>
      </c>
      <c r="Z626" s="109">
        <v>231</v>
      </c>
    </row>
    <row r="627" spans="1:26" ht="12.75">
      <c r="A627" s="2">
        <v>23</v>
      </c>
      <c r="B627">
        <v>128</v>
      </c>
      <c r="C627">
        <v>242</v>
      </c>
      <c r="D627" s="109">
        <v>407</v>
      </c>
      <c r="E627" s="109">
        <v>638</v>
      </c>
      <c r="F627" s="109">
        <v>750</v>
      </c>
      <c r="G627">
        <v>912</v>
      </c>
      <c r="H627">
        <v>1111</v>
      </c>
      <c r="I627">
        <v>1322</v>
      </c>
      <c r="J627">
        <v>1491</v>
      </c>
      <c r="K627" s="109">
        <v>1628</v>
      </c>
      <c r="L627">
        <v>1810</v>
      </c>
      <c r="M627">
        <v>2145</v>
      </c>
      <c r="O627" s="105">
        <f t="shared" si="37"/>
        <v>128</v>
      </c>
      <c r="P627" s="109">
        <f t="shared" si="38"/>
        <v>114</v>
      </c>
      <c r="Q627" s="109">
        <v>151</v>
      </c>
      <c r="R627" s="109">
        <v>178</v>
      </c>
      <c r="S627" s="109">
        <v>123</v>
      </c>
      <c r="T627">
        <v>131</v>
      </c>
      <c r="U627">
        <v>164</v>
      </c>
      <c r="V627">
        <v>164</v>
      </c>
      <c r="W627">
        <v>152</v>
      </c>
      <c r="X627" s="109">
        <v>114</v>
      </c>
      <c r="Y627">
        <v>163</v>
      </c>
      <c r="Z627" s="109">
        <v>318</v>
      </c>
    </row>
    <row r="628" spans="1:26" ht="12.75">
      <c r="A628" s="2">
        <v>24</v>
      </c>
      <c r="B628">
        <v>8</v>
      </c>
      <c r="C628">
        <v>20</v>
      </c>
      <c r="D628" s="109">
        <v>66</v>
      </c>
      <c r="E628" s="109">
        <v>80</v>
      </c>
      <c r="F628" s="109">
        <v>38</v>
      </c>
      <c r="G628">
        <v>51</v>
      </c>
      <c r="H628">
        <v>85</v>
      </c>
      <c r="I628">
        <v>99</v>
      </c>
      <c r="J628">
        <v>105</v>
      </c>
      <c r="K628" s="109">
        <v>121</v>
      </c>
      <c r="L628">
        <v>128</v>
      </c>
      <c r="M628">
        <v>167</v>
      </c>
      <c r="O628" s="105">
        <f t="shared" si="37"/>
        <v>8</v>
      </c>
      <c r="P628" s="109">
        <f t="shared" si="38"/>
        <v>12</v>
      </c>
      <c r="Q628" s="109">
        <v>26</v>
      </c>
      <c r="R628" s="109">
        <v>8</v>
      </c>
      <c r="S628" s="109">
        <v>1</v>
      </c>
      <c r="T628">
        <v>9</v>
      </c>
      <c r="U628">
        <v>7</v>
      </c>
      <c r="V628">
        <v>11</v>
      </c>
      <c r="W628">
        <v>6</v>
      </c>
      <c r="X628" s="109">
        <v>6</v>
      </c>
      <c r="Y628">
        <v>6</v>
      </c>
      <c r="Z628" s="109">
        <v>32</v>
      </c>
    </row>
    <row r="629" spans="1:26" ht="12.75">
      <c r="A629" s="7" t="s">
        <v>0</v>
      </c>
      <c r="B629" s="125">
        <f aca="true" t="shared" si="39" ref="B629:M629">SUM(B605:B628)</f>
        <v>572</v>
      </c>
      <c r="C629" s="125">
        <f t="shared" si="39"/>
        <v>1057</v>
      </c>
      <c r="D629" s="125">
        <f t="shared" si="39"/>
        <v>1749</v>
      </c>
      <c r="E629" s="125">
        <f t="shared" si="39"/>
        <v>2333</v>
      </c>
      <c r="F629" s="125">
        <v>2429</v>
      </c>
      <c r="G629">
        <v>3033</v>
      </c>
      <c r="H629">
        <f>SUM(H605:H628)</f>
        <v>3935</v>
      </c>
      <c r="I629">
        <f>SUM(I605:I628)</f>
        <v>4835</v>
      </c>
      <c r="J629">
        <f>SUM(J605:J628)</f>
        <v>5345</v>
      </c>
      <c r="K629" s="125">
        <v>6036</v>
      </c>
      <c r="L629" s="125">
        <f t="shared" si="39"/>
        <v>7502</v>
      </c>
      <c r="M629" s="125">
        <f t="shared" si="39"/>
        <v>9715</v>
      </c>
      <c r="N629" s="139"/>
      <c r="O629" s="147">
        <f>SUM(O605:O628)</f>
        <v>572</v>
      </c>
      <c r="P629" s="147">
        <f>SUM(P605:P628)</f>
        <v>485</v>
      </c>
      <c r="Q629" s="147">
        <f>SUM(Q605:Q628)</f>
        <v>576</v>
      </c>
      <c r="R629" s="147">
        <f>SUM(R605:R628)</f>
        <v>475</v>
      </c>
      <c r="S629" s="147">
        <v>415</v>
      </c>
      <c r="T629">
        <v>458</v>
      </c>
      <c r="U629">
        <v>443</v>
      </c>
      <c r="V629">
        <v>624</v>
      </c>
      <c r="W629">
        <v>485</v>
      </c>
      <c r="X629" s="147">
        <v>572</v>
      </c>
      <c r="Y629" s="147">
        <f>SUM(Y605:Y628)</f>
        <v>1275</v>
      </c>
      <c r="Z629" s="147">
        <f>SUM(Z605:Z628)</f>
        <v>2021</v>
      </c>
    </row>
    <row r="634" spans="1:26" ht="12.75">
      <c r="A634" s="100" t="s">
        <v>22</v>
      </c>
      <c r="B634" s="117" t="str">
        <f>TITLES!$B$15</f>
        <v>WIA YOUNGER YOUTH GOAL ATTAINMENT RATE</v>
      </c>
      <c r="C634" s="118"/>
      <c r="D634" s="118"/>
      <c r="E634" s="118"/>
      <c r="F634" s="118"/>
      <c r="G634" s="118"/>
      <c r="H634" s="118"/>
      <c r="I634" s="118"/>
      <c r="J634" s="118"/>
      <c r="K634" s="118"/>
      <c r="L634" s="118"/>
      <c r="M634" s="119"/>
      <c r="O634" s="112" t="str">
        <f>B634</f>
        <v>WIA YOUNGER YOUTH GOAL ATTAINMENT RATE</v>
      </c>
      <c r="P634" s="115"/>
      <c r="Q634" s="115"/>
      <c r="R634" s="115"/>
      <c r="S634" s="115"/>
      <c r="T634" s="115"/>
      <c r="U634" s="115"/>
      <c r="V634" s="115"/>
      <c r="W634" s="115"/>
      <c r="X634" s="115"/>
      <c r="Y634" s="115"/>
      <c r="Z634" s="116"/>
    </row>
    <row r="635" spans="1:26" ht="12.75">
      <c r="A635" s="2">
        <v>1</v>
      </c>
      <c r="B635">
        <v>9</v>
      </c>
      <c r="C635">
        <v>40</v>
      </c>
      <c r="D635" s="109">
        <v>73</v>
      </c>
      <c r="E635" s="109">
        <v>96</v>
      </c>
      <c r="F635" s="109">
        <v>127</v>
      </c>
      <c r="G635">
        <v>143</v>
      </c>
      <c r="H635">
        <v>165</v>
      </c>
      <c r="I635">
        <v>193</v>
      </c>
      <c r="J635">
        <v>203</v>
      </c>
      <c r="K635" s="109">
        <v>208</v>
      </c>
      <c r="L635">
        <v>281</v>
      </c>
      <c r="M635">
        <v>348</v>
      </c>
      <c r="O635">
        <v>9</v>
      </c>
      <c r="P635" s="109">
        <f>IF(C$659&gt;0,C635-B635,"")</f>
        <v>31</v>
      </c>
      <c r="Q635" s="109">
        <v>41</v>
      </c>
      <c r="R635" s="109">
        <v>32</v>
      </c>
      <c r="S635" s="109">
        <v>38</v>
      </c>
      <c r="T635">
        <v>26</v>
      </c>
      <c r="U635">
        <v>33</v>
      </c>
      <c r="V635">
        <v>33</v>
      </c>
      <c r="W635">
        <v>24</v>
      </c>
      <c r="X635" s="109">
        <v>4</v>
      </c>
      <c r="Y635">
        <v>92</v>
      </c>
      <c r="Z635" s="109">
        <v>54</v>
      </c>
    </row>
    <row r="636" spans="1:26" ht="12.75">
      <c r="A636" s="2">
        <v>2</v>
      </c>
      <c r="B636">
        <v>10</v>
      </c>
      <c r="C636">
        <v>17</v>
      </c>
      <c r="D636" s="109">
        <v>21</v>
      </c>
      <c r="E636" s="109">
        <v>31</v>
      </c>
      <c r="F636" s="109">
        <v>37</v>
      </c>
      <c r="G636">
        <v>44</v>
      </c>
      <c r="H636">
        <v>60</v>
      </c>
      <c r="I636">
        <v>83</v>
      </c>
      <c r="J636">
        <v>101</v>
      </c>
      <c r="K636" s="109">
        <v>102</v>
      </c>
      <c r="L636">
        <v>132</v>
      </c>
      <c r="M636">
        <v>212</v>
      </c>
      <c r="O636">
        <v>10</v>
      </c>
      <c r="P636" s="109">
        <f aca="true" t="shared" si="40" ref="P636:P658">IF(C$659&gt;0,C636-B636,"")</f>
        <v>7</v>
      </c>
      <c r="Q636" s="109">
        <v>3</v>
      </c>
      <c r="R636" s="109">
        <v>10</v>
      </c>
      <c r="S636" s="109">
        <v>7</v>
      </c>
      <c r="T636">
        <v>8</v>
      </c>
      <c r="U636">
        <v>19</v>
      </c>
      <c r="V636">
        <v>18</v>
      </c>
      <c r="W636">
        <v>20</v>
      </c>
      <c r="X636" s="109">
        <v>0</v>
      </c>
      <c r="Y636">
        <v>27</v>
      </c>
      <c r="Z636" s="109">
        <v>80</v>
      </c>
    </row>
    <row r="637" spans="1:26" ht="12.75">
      <c r="A637" s="2">
        <v>3</v>
      </c>
      <c r="B637">
        <v>7</v>
      </c>
      <c r="C637">
        <v>19</v>
      </c>
      <c r="D637" s="109">
        <v>44</v>
      </c>
      <c r="E637" s="109">
        <v>57</v>
      </c>
      <c r="F637" s="109">
        <v>46</v>
      </c>
      <c r="G637">
        <v>63</v>
      </c>
      <c r="H637">
        <v>70</v>
      </c>
      <c r="I637">
        <v>85</v>
      </c>
      <c r="J637">
        <v>92</v>
      </c>
      <c r="K637" s="109">
        <v>105</v>
      </c>
      <c r="L637">
        <v>151</v>
      </c>
      <c r="M637">
        <v>197</v>
      </c>
      <c r="O637">
        <v>7</v>
      </c>
      <c r="P637" s="109">
        <f t="shared" si="40"/>
        <v>12</v>
      </c>
      <c r="Q637" s="109">
        <v>16</v>
      </c>
      <c r="R637" s="109">
        <v>14</v>
      </c>
      <c r="S637" s="109">
        <v>7</v>
      </c>
      <c r="T637">
        <v>11</v>
      </c>
      <c r="U637">
        <v>4</v>
      </c>
      <c r="V637">
        <v>12</v>
      </c>
      <c r="W637">
        <v>8</v>
      </c>
      <c r="X637" s="109">
        <v>13</v>
      </c>
      <c r="Y637">
        <v>53</v>
      </c>
      <c r="Z637" s="109">
        <v>36</v>
      </c>
    </row>
    <row r="638" spans="1:26" ht="12.75">
      <c r="A638" s="2">
        <v>4</v>
      </c>
      <c r="B638">
        <v>32</v>
      </c>
      <c r="C638">
        <v>124</v>
      </c>
      <c r="D638" s="109">
        <v>230</v>
      </c>
      <c r="E638" s="109">
        <v>264</v>
      </c>
      <c r="F638" s="109">
        <v>218</v>
      </c>
      <c r="G638">
        <v>253</v>
      </c>
      <c r="H638">
        <v>255</v>
      </c>
      <c r="I638">
        <v>312</v>
      </c>
      <c r="J638">
        <v>335</v>
      </c>
      <c r="K638" s="109">
        <v>370</v>
      </c>
      <c r="L638">
        <v>378</v>
      </c>
      <c r="M638">
        <v>425</v>
      </c>
      <c r="O638">
        <v>32</v>
      </c>
      <c r="P638" s="109">
        <f t="shared" si="40"/>
        <v>92</v>
      </c>
      <c r="Q638" s="109">
        <v>74</v>
      </c>
      <c r="R638" s="109">
        <v>36</v>
      </c>
      <c r="S638" s="109">
        <v>14</v>
      </c>
      <c r="T638">
        <v>39</v>
      </c>
      <c r="U638">
        <v>16</v>
      </c>
      <c r="V638">
        <v>27</v>
      </c>
      <c r="W638">
        <v>29</v>
      </c>
      <c r="X638" s="109">
        <v>33</v>
      </c>
      <c r="Y638">
        <v>37</v>
      </c>
      <c r="Z638" s="109">
        <v>25</v>
      </c>
    </row>
    <row r="639" spans="1:26" ht="12.75">
      <c r="A639" s="2">
        <v>5</v>
      </c>
      <c r="B639">
        <v>9</v>
      </c>
      <c r="C639">
        <v>23</v>
      </c>
      <c r="D639" s="109">
        <v>105</v>
      </c>
      <c r="E639" s="109">
        <v>122</v>
      </c>
      <c r="F639" s="109">
        <v>97</v>
      </c>
      <c r="G639">
        <v>118</v>
      </c>
      <c r="H639">
        <v>190</v>
      </c>
      <c r="I639">
        <v>266</v>
      </c>
      <c r="J639">
        <v>309</v>
      </c>
      <c r="K639" s="109">
        <v>351</v>
      </c>
      <c r="L639">
        <v>407</v>
      </c>
      <c r="M639">
        <v>821</v>
      </c>
      <c r="O639">
        <v>9</v>
      </c>
      <c r="P639" s="109">
        <f t="shared" si="40"/>
        <v>14</v>
      </c>
      <c r="Q639" s="109">
        <v>66</v>
      </c>
      <c r="R639" s="109">
        <v>14</v>
      </c>
      <c r="S639" s="109">
        <v>20</v>
      </c>
      <c r="T639">
        <v>21</v>
      </c>
      <c r="U639">
        <v>59</v>
      </c>
      <c r="V639">
        <v>57</v>
      </c>
      <c r="W639">
        <v>44</v>
      </c>
      <c r="X639" s="109">
        <v>41</v>
      </c>
      <c r="Y639">
        <v>59</v>
      </c>
      <c r="Z639" s="109">
        <v>414</v>
      </c>
    </row>
    <row r="640" spans="1:26" ht="12.75">
      <c r="A640" s="2">
        <v>6</v>
      </c>
      <c r="B640">
        <v>11</v>
      </c>
      <c r="C640">
        <v>11</v>
      </c>
      <c r="D640" s="109">
        <v>10</v>
      </c>
      <c r="E640" s="109">
        <v>14</v>
      </c>
      <c r="F640" s="109">
        <v>13</v>
      </c>
      <c r="G640">
        <v>18</v>
      </c>
      <c r="H640">
        <v>21</v>
      </c>
      <c r="I640">
        <v>21</v>
      </c>
      <c r="J640">
        <v>21</v>
      </c>
      <c r="K640" s="109">
        <v>27</v>
      </c>
      <c r="L640">
        <v>29</v>
      </c>
      <c r="M640">
        <v>49</v>
      </c>
      <c r="O640">
        <v>11</v>
      </c>
      <c r="P640" s="109">
        <f t="shared" si="40"/>
        <v>0</v>
      </c>
      <c r="Q640" s="109">
        <v>8</v>
      </c>
      <c r="R640" s="109">
        <v>10</v>
      </c>
      <c r="S640" s="109">
        <v>9</v>
      </c>
      <c r="T640">
        <v>14</v>
      </c>
      <c r="U640">
        <v>10</v>
      </c>
      <c r="V640">
        <v>8</v>
      </c>
      <c r="W640">
        <v>8</v>
      </c>
      <c r="X640" s="109">
        <v>6</v>
      </c>
      <c r="Y640">
        <v>12</v>
      </c>
      <c r="Z640" s="109">
        <v>11</v>
      </c>
    </row>
    <row r="641" spans="1:26" ht="12.75">
      <c r="A641" s="2">
        <v>7</v>
      </c>
      <c r="B641">
        <v>15</v>
      </c>
      <c r="C641">
        <v>23</v>
      </c>
      <c r="D641" s="109">
        <v>44</v>
      </c>
      <c r="E641" s="109">
        <v>68</v>
      </c>
      <c r="F641" s="109">
        <v>78</v>
      </c>
      <c r="G641">
        <v>81</v>
      </c>
      <c r="H641">
        <v>83</v>
      </c>
      <c r="I641">
        <v>89</v>
      </c>
      <c r="J641">
        <v>96</v>
      </c>
      <c r="K641" s="109">
        <v>111</v>
      </c>
      <c r="L641">
        <v>114</v>
      </c>
      <c r="M641">
        <v>166</v>
      </c>
      <c r="O641">
        <v>15</v>
      </c>
      <c r="P641" s="109">
        <f t="shared" si="40"/>
        <v>8</v>
      </c>
      <c r="Q641" s="109">
        <v>30</v>
      </c>
      <c r="R641" s="109">
        <v>42</v>
      </c>
      <c r="S641" s="109">
        <v>29</v>
      </c>
      <c r="T641">
        <v>15</v>
      </c>
      <c r="U641">
        <v>13</v>
      </c>
      <c r="V641">
        <v>13</v>
      </c>
      <c r="W641">
        <v>14</v>
      </c>
      <c r="X641" s="109">
        <v>17</v>
      </c>
      <c r="Y641">
        <v>15</v>
      </c>
      <c r="Z641" s="109">
        <v>47</v>
      </c>
    </row>
    <row r="642" spans="1:26" ht="12.75">
      <c r="A642" s="2">
        <v>8</v>
      </c>
      <c r="B642">
        <v>54</v>
      </c>
      <c r="C642">
        <v>98</v>
      </c>
      <c r="D642" s="109">
        <v>124</v>
      </c>
      <c r="E642" s="109">
        <v>156</v>
      </c>
      <c r="F642" s="109">
        <v>213</v>
      </c>
      <c r="G642">
        <v>260</v>
      </c>
      <c r="H642">
        <v>318</v>
      </c>
      <c r="I642">
        <v>368</v>
      </c>
      <c r="J642">
        <v>425</v>
      </c>
      <c r="K642" s="109">
        <v>467</v>
      </c>
      <c r="L642">
        <v>559</v>
      </c>
      <c r="M642">
        <v>881</v>
      </c>
      <c r="O642">
        <v>54</v>
      </c>
      <c r="P642" s="109">
        <f t="shared" si="40"/>
        <v>44</v>
      </c>
      <c r="Q642" s="109">
        <v>78</v>
      </c>
      <c r="R642" s="109">
        <v>59</v>
      </c>
      <c r="S642" s="109">
        <v>84</v>
      </c>
      <c r="T642">
        <v>80</v>
      </c>
      <c r="U642">
        <v>83</v>
      </c>
      <c r="V642">
        <v>89</v>
      </c>
      <c r="W642">
        <v>96</v>
      </c>
      <c r="X642" s="109">
        <v>41</v>
      </c>
      <c r="Y642">
        <v>145</v>
      </c>
      <c r="Z642" s="109">
        <v>239</v>
      </c>
    </row>
    <row r="643" spans="1:26" ht="12.75">
      <c r="A643" s="2">
        <v>9</v>
      </c>
      <c r="B643">
        <v>34</v>
      </c>
      <c r="C643">
        <v>56</v>
      </c>
      <c r="D643" s="109">
        <v>216</v>
      </c>
      <c r="E643" s="109">
        <v>231</v>
      </c>
      <c r="F643" s="109">
        <v>108</v>
      </c>
      <c r="G643">
        <v>120</v>
      </c>
      <c r="H643">
        <v>138</v>
      </c>
      <c r="I643">
        <v>151</v>
      </c>
      <c r="J643">
        <v>159</v>
      </c>
      <c r="K643" s="109">
        <v>182</v>
      </c>
      <c r="L643">
        <v>188</v>
      </c>
      <c r="M643">
        <v>330</v>
      </c>
      <c r="O643">
        <v>34</v>
      </c>
      <c r="P643" s="109">
        <f t="shared" si="40"/>
        <v>22</v>
      </c>
      <c r="Q643" s="109">
        <v>77</v>
      </c>
      <c r="R643" s="109">
        <v>46</v>
      </c>
      <c r="S643" s="109">
        <v>24</v>
      </c>
      <c r="T643">
        <v>19</v>
      </c>
      <c r="U643">
        <v>25</v>
      </c>
      <c r="V643">
        <v>20</v>
      </c>
      <c r="W643">
        <v>13</v>
      </c>
      <c r="X643" s="109">
        <v>25</v>
      </c>
      <c r="Y643">
        <v>26</v>
      </c>
      <c r="Z643" s="109">
        <v>132</v>
      </c>
    </row>
    <row r="644" spans="1:26" ht="12.75">
      <c r="A644" s="2">
        <v>10</v>
      </c>
      <c r="B644">
        <v>40</v>
      </c>
      <c r="C644">
        <v>52</v>
      </c>
      <c r="D644" s="109">
        <v>35</v>
      </c>
      <c r="E644" s="109">
        <v>49</v>
      </c>
      <c r="F644" s="109">
        <v>58</v>
      </c>
      <c r="G644">
        <v>62</v>
      </c>
      <c r="H644">
        <v>111</v>
      </c>
      <c r="I644">
        <v>131</v>
      </c>
      <c r="J644">
        <v>160</v>
      </c>
      <c r="K644" s="109">
        <v>209</v>
      </c>
      <c r="L644">
        <v>229</v>
      </c>
      <c r="M644">
        <v>267</v>
      </c>
      <c r="O644">
        <v>40</v>
      </c>
      <c r="P644" s="109">
        <f t="shared" si="40"/>
        <v>12</v>
      </c>
      <c r="Q644" s="109">
        <v>30</v>
      </c>
      <c r="R644" s="109">
        <v>38</v>
      </c>
      <c r="S644" s="109">
        <v>29</v>
      </c>
      <c r="T644">
        <v>26</v>
      </c>
      <c r="U644">
        <v>26</v>
      </c>
      <c r="V644">
        <v>44</v>
      </c>
      <c r="W644">
        <v>51</v>
      </c>
      <c r="X644" s="109">
        <v>59</v>
      </c>
      <c r="Y644">
        <v>71</v>
      </c>
      <c r="Z644" s="109">
        <v>34</v>
      </c>
    </row>
    <row r="645" spans="1:26" ht="12.75">
      <c r="A645" s="2">
        <v>11</v>
      </c>
      <c r="B645">
        <v>8</v>
      </c>
      <c r="C645">
        <v>16</v>
      </c>
      <c r="D645" s="109">
        <v>26</v>
      </c>
      <c r="E645" s="109">
        <v>37</v>
      </c>
      <c r="F645" s="109">
        <v>40</v>
      </c>
      <c r="G645">
        <v>58</v>
      </c>
      <c r="H645">
        <v>69</v>
      </c>
      <c r="I645">
        <v>111</v>
      </c>
      <c r="J645">
        <v>124</v>
      </c>
      <c r="K645" s="109">
        <v>140</v>
      </c>
      <c r="L645">
        <v>150</v>
      </c>
      <c r="M645">
        <v>204</v>
      </c>
      <c r="O645">
        <v>8</v>
      </c>
      <c r="P645" s="109">
        <f t="shared" si="40"/>
        <v>8</v>
      </c>
      <c r="Q645" s="109">
        <v>8</v>
      </c>
      <c r="R645" s="109">
        <v>11</v>
      </c>
      <c r="S645" s="109">
        <v>5</v>
      </c>
      <c r="T645">
        <v>3</v>
      </c>
      <c r="U645">
        <v>1</v>
      </c>
      <c r="V645">
        <v>15</v>
      </c>
      <c r="W645">
        <v>13</v>
      </c>
      <c r="X645" s="109">
        <v>14</v>
      </c>
      <c r="Y645">
        <v>12</v>
      </c>
      <c r="Z645" s="109">
        <v>51</v>
      </c>
    </row>
    <row r="646" spans="1:26" ht="12.75">
      <c r="A646" s="2">
        <v>12</v>
      </c>
      <c r="B646">
        <v>72</v>
      </c>
      <c r="C646">
        <v>75</v>
      </c>
      <c r="D646" s="109">
        <v>8</v>
      </c>
      <c r="E646" s="109">
        <v>10</v>
      </c>
      <c r="F646" s="109">
        <v>18</v>
      </c>
      <c r="G646">
        <v>23</v>
      </c>
      <c r="H646">
        <v>137</v>
      </c>
      <c r="I646">
        <v>173</v>
      </c>
      <c r="J646">
        <v>194</v>
      </c>
      <c r="K646" s="109">
        <v>237</v>
      </c>
      <c r="L646">
        <v>453</v>
      </c>
      <c r="M646">
        <v>498</v>
      </c>
      <c r="O646">
        <v>72</v>
      </c>
      <c r="P646" s="109">
        <f t="shared" si="40"/>
        <v>3</v>
      </c>
      <c r="Q646" s="109">
        <v>6</v>
      </c>
      <c r="R646" s="109">
        <v>6</v>
      </c>
      <c r="S646" s="109">
        <v>13</v>
      </c>
      <c r="T646">
        <v>10</v>
      </c>
      <c r="U646">
        <v>34</v>
      </c>
      <c r="V646">
        <v>33</v>
      </c>
      <c r="W646">
        <v>28</v>
      </c>
      <c r="X646" s="109">
        <v>37</v>
      </c>
      <c r="Y646">
        <v>216</v>
      </c>
      <c r="Z646" s="109">
        <v>41</v>
      </c>
    </row>
    <row r="647" spans="1:26" ht="12.75">
      <c r="A647" s="2">
        <v>13</v>
      </c>
      <c r="B647">
        <v>5</v>
      </c>
      <c r="C647">
        <v>8</v>
      </c>
      <c r="D647" s="109">
        <v>7</v>
      </c>
      <c r="E647" s="109">
        <v>11</v>
      </c>
      <c r="F647" s="109">
        <v>13</v>
      </c>
      <c r="G647">
        <v>33</v>
      </c>
      <c r="H647">
        <v>36</v>
      </c>
      <c r="I647">
        <v>52</v>
      </c>
      <c r="J647">
        <v>56</v>
      </c>
      <c r="K647" s="109">
        <v>64</v>
      </c>
      <c r="L647">
        <v>77</v>
      </c>
      <c r="M647">
        <v>105</v>
      </c>
      <c r="O647">
        <v>5</v>
      </c>
      <c r="P647" s="109">
        <f t="shared" si="40"/>
        <v>3</v>
      </c>
      <c r="Q647" s="109">
        <v>3</v>
      </c>
      <c r="R647" s="109">
        <v>6</v>
      </c>
      <c r="S647" s="109">
        <v>4</v>
      </c>
      <c r="T647">
        <v>15</v>
      </c>
      <c r="U647">
        <v>3</v>
      </c>
      <c r="V647">
        <v>6</v>
      </c>
      <c r="W647">
        <v>4</v>
      </c>
      <c r="X647" s="109">
        <v>5</v>
      </c>
      <c r="Y647">
        <v>14</v>
      </c>
      <c r="Z647" s="109">
        <v>27</v>
      </c>
    </row>
    <row r="648" spans="1:26" ht="12.75">
      <c r="A648" s="2">
        <v>14</v>
      </c>
      <c r="B648">
        <v>13</v>
      </c>
      <c r="C648">
        <v>26</v>
      </c>
      <c r="D648" s="109">
        <v>38</v>
      </c>
      <c r="E648" s="109">
        <v>43</v>
      </c>
      <c r="F648" s="109">
        <v>55</v>
      </c>
      <c r="G648">
        <v>77</v>
      </c>
      <c r="H648">
        <v>105</v>
      </c>
      <c r="I648">
        <v>130</v>
      </c>
      <c r="J648">
        <v>152</v>
      </c>
      <c r="K648" s="109">
        <v>186</v>
      </c>
      <c r="L648">
        <v>255</v>
      </c>
      <c r="M648">
        <v>282</v>
      </c>
      <c r="O648">
        <v>13</v>
      </c>
      <c r="P648" s="109">
        <f t="shared" si="40"/>
        <v>13</v>
      </c>
      <c r="Q648" s="109">
        <v>9</v>
      </c>
      <c r="R648" s="109">
        <v>6</v>
      </c>
      <c r="S648" s="109">
        <v>16</v>
      </c>
      <c r="T648">
        <v>21</v>
      </c>
      <c r="U648">
        <v>22</v>
      </c>
      <c r="V648">
        <v>18</v>
      </c>
      <c r="W648">
        <v>22</v>
      </c>
      <c r="X648" s="109">
        <v>35</v>
      </c>
      <c r="Y648">
        <v>78</v>
      </c>
      <c r="Z648" s="109">
        <v>28</v>
      </c>
    </row>
    <row r="649" spans="1:26" ht="12.75">
      <c r="A649" s="2">
        <v>15</v>
      </c>
      <c r="B649">
        <v>82</v>
      </c>
      <c r="C649">
        <v>101</v>
      </c>
      <c r="D649" s="109">
        <v>191</v>
      </c>
      <c r="E649" s="109">
        <v>211</v>
      </c>
      <c r="F649" s="109">
        <v>229</v>
      </c>
      <c r="G649">
        <v>303</v>
      </c>
      <c r="H649">
        <v>321</v>
      </c>
      <c r="I649">
        <v>372</v>
      </c>
      <c r="J649">
        <v>411</v>
      </c>
      <c r="K649" s="109">
        <v>472</v>
      </c>
      <c r="L649">
        <v>613</v>
      </c>
      <c r="M649" s="109">
        <v>697</v>
      </c>
      <c r="O649">
        <v>82</v>
      </c>
      <c r="P649" s="109">
        <f t="shared" si="40"/>
        <v>19</v>
      </c>
      <c r="Q649" s="109">
        <v>105</v>
      </c>
      <c r="R649" s="109">
        <v>32</v>
      </c>
      <c r="S649" s="109">
        <v>35</v>
      </c>
      <c r="T649">
        <v>82</v>
      </c>
      <c r="U649">
        <v>26</v>
      </c>
      <c r="V649">
        <v>53</v>
      </c>
      <c r="W649">
        <v>52</v>
      </c>
      <c r="X649" s="109">
        <v>64</v>
      </c>
      <c r="Y649">
        <v>167</v>
      </c>
      <c r="Z649" s="109">
        <v>78</v>
      </c>
    </row>
    <row r="650" spans="1:26" ht="12.75">
      <c r="A650" s="2">
        <v>16</v>
      </c>
      <c r="B650">
        <v>38</v>
      </c>
      <c r="C650">
        <v>47</v>
      </c>
      <c r="D650" s="109">
        <v>48</v>
      </c>
      <c r="E650" s="109">
        <v>47</v>
      </c>
      <c r="F650" s="109">
        <v>51</v>
      </c>
      <c r="G650">
        <v>54</v>
      </c>
      <c r="H650">
        <v>64</v>
      </c>
      <c r="I650">
        <v>77</v>
      </c>
      <c r="J650">
        <v>85</v>
      </c>
      <c r="K650" s="109">
        <v>91</v>
      </c>
      <c r="L650">
        <v>100</v>
      </c>
      <c r="M650">
        <v>175</v>
      </c>
      <c r="O650">
        <v>38</v>
      </c>
      <c r="P650" s="109">
        <f t="shared" si="40"/>
        <v>9</v>
      </c>
      <c r="Q650" s="109">
        <v>12</v>
      </c>
      <c r="R650" s="109">
        <v>7</v>
      </c>
      <c r="S650" s="109">
        <v>13</v>
      </c>
      <c r="T650">
        <v>11</v>
      </c>
      <c r="U650">
        <v>12</v>
      </c>
      <c r="V650">
        <v>15</v>
      </c>
      <c r="W650">
        <v>17</v>
      </c>
      <c r="X650" s="109">
        <v>6</v>
      </c>
      <c r="Y650">
        <v>22</v>
      </c>
      <c r="Z650" s="109">
        <v>69</v>
      </c>
    </row>
    <row r="651" spans="1:26" ht="12.75">
      <c r="A651" s="2">
        <v>17</v>
      </c>
      <c r="B651">
        <v>0</v>
      </c>
      <c r="C651">
        <v>0</v>
      </c>
      <c r="D651" s="109">
        <v>0</v>
      </c>
      <c r="E651" s="109">
        <v>0</v>
      </c>
      <c r="F651" s="109"/>
      <c r="G651">
        <v>18</v>
      </c>
      <c r="H651">
        <v>112</v>
      </c>
      <c r="I651">
        <v>176</v>
      </c>
      <c r="J651">
        <v>214</v>
      </c>
      <c r="K651" s="109">
        <v>244</v>
      </c>
      <c r="L651">
        <v>274</v>
      </c>
      <c r="M651">
        <v>408</v>
      </c>
      <c r="O651">
        <v>0</v>
      </c>
      <c r="P651" s="109">
        <f t="shared" si="40"/>
        <v>0</v>
      </c>
      <c r="Q651" s="109">
        <v>0</v>
      </c>
      <c r="R651" s="109">
        <v>0</v>
      </c>
      <c r="S651" s="109">
        <v>0</v>
      </c>
      <c r="T651">
        <v>12</v>
      </c>
      <c r="U651">
        <v>13</v>
      </c>
      <c r="V651">
        <v>48</v>
      </c>
      <c r="W651">
        <v>37</v>
      </c>
      <c r="X651" s="109">
        <v>19</v>
      </c>
      <c r="Y651">
        <v>27</v>
      </c>
      <c r="Z651" s="109">
        <v>131</v>
      </c>
    </row>
    <row r="652" spans="1:26" ht="12.75">
      <c r="A652" s="2">
        <v>18</v>
      </c>
      <c r="B652">
        <v>1</v>
      </c>
      <c r="C652">
        <v>4</v>
      </c>
      <c r="D652" s="109">
        <v>10</v>
      </c>
      <c r="E652" s="109">
        <v>13</v>
      </c>
      <c r="F652" s="109">
        <v>11</v>
      </c>
      <c r="G652">
        <v>13</v>
      </c>
      <c r="H652">
        <v>17</v>
      </c>
      <c r="I652">
        <v>17</v>
      </c>
      <c r="J652">
        <v>17</v>
      </c>
      <c r="K652" s="109">
        <v>14</v>
      </c>
      <c r="L652">
        <v>20</v>
      </c>
      <c r="M652">
        <v>27</v>
      </c>
      <c r="O652">
        <v>1</v>
      </c>
      <c r="P652" s="109">
        <f t="shared" si="40"/>
        <v>3</v>
      </c>
      <c r="Q652" s="109">
        <v>7</v>
      </c>
      <c r="R652" s="109">
        <v>3</v>
      </c>
      <c r="S652" s="109">
        <v>2</v>
      </c>
      <c r="T652">
        <v>1</v>
      </c>
      <c r="U652">
        <v>4</v>
      </c>
      <c r="V652">
        <v>3</v>
      </c>
      <c r="W652">
        <v>3</v>
      </c>
      <c r="X652" s="109">
        <v>0</v>
      </c>
      <c r="Y652">
        <v>7</v>
      </c>
      <c r="Z652" s="109">
        <v>6</v>
      </c>
    </row>
    <row r="653" spans="1:26" ht="12.75">
      <c r="A653" s="2">
        <v>19</v>
      </c>
      <c r="B653">
        <v>36</v>
      </c>
      <c r="C653">
        <v>30</v>
      </c>
      <c r="D653" s="109">
        <v>28</v>
      </c>
      <c r="E653" s="109">
        <v>95</v>
      </c>
      <c r="F653" s="109">
        <v>93</v>
      </c>
      <c r="G653">
        <v>112</v>
      </c>
      <c r="H653">
        <v>140</v>
      </c>
      <c r="I653">
        <v>153</v>
      </c>
      <c r="J653">
        <v>162</v>
      </c>
      <c r="K653" s="109">
        <v>164</v>
      </c>
      <c r="L653">
        <v>169</v>
      </c>
      <c r="M653">
        <v>289</v>
      </c>
      <c r="O653">
        <v>36</v>
      </c>
      <c r="P653" s="109">
        <f t="shared" si="40"/>
        <v>-6</v>
      </c>
      <c r="Q653" s="109">
        <v>5</v>
      </c>
      <c r="R653" s="109">
        <v>70</v>
      </c>
      <c r="S653" s="109">
        <v>5</v>
      </c>
      <c r="T653">
        <v>8</v>
      </c>
      <c r="U653">
        <v>15</v>
      </c>
      <c r="V653">
        <v>23</v>
      </c>
      <c r="W653">
        <v>24</v>
      </c>
      <c r="X653" s="109">
        <v>0</v>
      </c>
      <c r="Y653">
        <v>28</v>
      </c>
      <c r="Z653" s="109">
        <v>114</v>
      </c>
    </row>
    <row r="654" spans="1:26" ht="12.75">
      <c r="A654" s="2">
        <v>20</v>
      </c>
      <c r="B654">
        <v>159</v>
      </c>
      <c r="C654">
        <v>243</v>
      </c>
      <c r="D654" s="109">
        <v>271</v>
      </c>
      <c r="E654" s="109">
        <v>286</v>
      </c>
      <c r="F654" s="109">
        <v>348</v>
      </c>
      <c r="G654">
        <v>382</v>
      </c>
      <c r="H654">
        <v>426</v>
      </c>
      <c r="I654">
        <v>453</v>
      </c>
      <c r="J654">
        <v>462</v>
      </c>
      <c r="K654" s="109">
        <v>596</v>
      </c>
      <c r="L654">
        <v>740</v>
      </c>
      <c r="M654">
        <v>919</v>
      </c>
      <c r="O654">
        <v>159</v>
      </c>
      <c r="P654" s="109">
        <f t="shared" si="40"/>
        <v>84</v>
      </c>
      <c r="Q654" s="109">
        <v>18</v>
      </c>
      <c r="R654" s="109">
        <v>10</v>
      </c>
      <c r="S654" s="109">
        <v>107</v>
      </c>
      <c r="T654">
        <v>32</v>
      </c>
      <c r="U654">
        <v>2</v>
      </c>
      <c r="V654">
        <v>18</v>
      </c>
      <c r="W654">
        <v>11</v>
      </c>
      <c r="X654" s="109">
        <v>107</v>
      </c>
      <c r="Y654">
        <v>24</v>
      </c>
      <c r="Z654" s="109">
        <v>132</v>
      </c>
    </row>
    <row r="655" spans="1:26" ht="12.75">
      <c r="A655" s="2">
        <v>21</v>
      </c>
      <c r="B655">
        <v>19</v>
      </c>
      <c r="C655">
        <v>33</v>
      </c>
      <c r="D655" s="109">
        <v>32</v>
      </c>
      <c r="E655" s="109">
        <v>40</v>
      </c>
      <c r="F655" s="109">
        <v>42</v>
      </c>
      <c r="G655">
        <v>69</v>
      </c>
      <c r="H655">
        <v>214</v>
      </c>
      <c r="I655">
        <v>316</v>
      </c>
      <c r="J655">
        <v>334</v>
      </c>
      <c r="K655" s="109">
        <v>342</v>
      </c>
      <c r="L655">
        <v>431</v>
      </c>
      <c r="M655">
        <v>489</v>
      </c>
      <c r="O655">
        <v>19</v>
      </c>
      <c r="P655" s="109">
        <f t="shared" si="40"/>
        <v>14</v>
      </c>
      <c r="Q655" s="109">
        <v>12</v>
      </c>
      <c r="R655" s="109">
        <v>17</v>
      </c>
      <c r="S655" s="109">
        <v>11</v>
      </c>
      <c r="T655">
        <v>20</v>
      </c>
      <c r="U655">
        <v>72</v>
      </c>
      <c r="V655">
        <v>95</v>
      </c>
      <c r="W655">
        <v>30</v>
      </c>
      <c r="X655" s="109">
        <v>12</v>
      </c>
      <c r="Y655">
        <v>58</v>
      </c>
      <c r="Z655" s="109">
        <v>49</v>
      </c>
    </row>
    <row r="656" spans="1:26" ht="12.75">
      <c r="A656" s="2">
        <v>22</v>
      </c>
      <c r="B656">
        <v>9</v>
      </c>
      <c r="C656">
        <v>47</v>
      </c>
      <c r="D656" s="109">
        <v>36</v>
      </c>
      <c r="E656" s="109">
        <v>42</v>
      </c>
      <c r="F656" s="109">
        <v>46</v>
      </c>
      <c r="G656">
        <v>78</v>
      </c>
      <c r="H656">
        <v>83</v>
      </c>
      <c r="I656">
        <v>120</v>
      </c>
      <c r="J656">
        <v>133</v>
      </c>
      <c r="K656" s="109">
        <v>131</v>
      </c>
      <c r="L656">
        <v>189</v>
      </c>
      <c r="M656">
        <v>470</v>
      </c>
      <c r="O656">
        <v>9</v>
      </c>
      <c r="P656" s="109">
        <f t="shared" si="40"/>
        <v>38</v>
      </c>
      <c r="Q656" s="109">
        <v>11</v>
      </c>
      <c r="R656" s="109">
        <v>7</v>
      </c>
      <c r="S656" s="109">
        <v>6</v>
      </c>
      <c r="T656">
        <v>15</v>
      </c>
      <c r="U656">
        <v>11</v>
      </c>
      <c r="V656">
        <v>19</v>
      </c>
      <c r="W656">
        <v>30</v>
      </c>
      <c r="X656" s="109">
        <v>8</v>
      </c>
      <c r="Y656">
        <v>83</v>
      </c>
      <c r="Z656" s="109">
        <v>232</v>
      </c>
    </row>
    <row r="657" spans="1:26" ht="12.75">
      <c r="A657" s="2">
        <v>23</v>
      </c>
      <c r="B657">
        <v>306</v>
      </c>
      <c r="C657">
        <v>521</v>
      </c>
      <c r="D657" s="109">
        <v>712</v>
      </c>
      <c r="E657" s="109">
        <v>932</v>
      </c>
      <c r="F657" s="109">
        <v>1120</v>
      </c>
      <c r="G657">
        <v>1244</v>
      </c>
      <c r="H657">
        <v>1433</v>
      </c>
      <c r="I657">
        <v>1707</v>
      </c>
      <c r="J657">
        <v>1873</v>
      </c>
      <c r="K657" s="109">
        <v>2044</v>
      </c>
      <c r="L657">
        <v>2137</v>
      </c>
      <c r="M657">
        <v>2597</v>
      </c>
      <c r="O657">
        <v>306</v>
      </c>
      <c r="P657" s="109">
        <f t="shared" si="40"/>
        <v>215</v>
      </c>
      <c r="Q657" s="109">
        <v>310</v>
      </c>
      <c r="R657" s="109">
        <v>304</v>
      </c>
      <c r="S657" s="109">
        <v>317</v>
      </c>
      <c r="T657">
        <v>270</v>
      </c>
      <c r="U657">
        <v>269</v>
      </c>
      <c r="V657">
        <v>313</v>
      </c>
      <c r="W657">
        <v>275</v>
      </c>
      <c r="X657" s="109">
        <v>208</v>
      </c>
      <c r="Y657">
        <v>231</v>
      </c>
      <c r="Z657" s="109">
        <v>378</v>
      </c>
    </row>
    <row r="658" spans="1:26" ht="12.75">
      <c r="A658" s="2">
        <v>24</v>
      </c>
      <c r="B658">
        <v>9</v>
      </c>
      <c r="C658">
        <v>22</v>
      </c>
      <c r="D658" s="109">
        <v>70</v>
      </c>
      <c r="E658" s="109">
        <v>90</v>
      </c>
      <c r="F658" s="109">
        <v>44</v>
      </c>
      <c r="G658">
        <v>61</v>
      </c>
      <c r="H658">
        <v>91</v>
      </c>
      <c r="I658">
        <v>112</v>
      </c>
      <c r="J658">
        <v>125</v>
      </c>
      <c r="K658" s="109">
        <v>140</v>
      </c>
      <c r="L658">
        <v>156</v>
      </c>
      <c r="M658">
        <v>218</v>
      </c>
      <c r="O658">
        <v>9</v>
      </c>
      <c r="P658" s="109">
        <f t="shared" si="40"/>
        <v>13</v>
      </c>
      <c r="Q658" s="109">
        <v>34</v>
      </c>
      <c r="R658" s="109">
        <v>14</v>
      </c>
      <c r="S658" s="109">
        <v>4</v>
      </c>
      <c r="T658">
        <v>15</v>
      </c>
      <c r="U658">
        <v>9</v>
      </c>
      <c r="V658">
        <v>20</v>
      </c>
      <c r="W658">
        <v>16</v>
      </c>
      <c r="X658" s="109">
        <v>10</v>
      </c>
      <c r="Y658">
        <v>30</v>
      </c>
      <c r="Z658" s="109">
        <v>49</v>
      </c>
    </row>
    <row r="659" spans="1:26" ht="12.75">
      <c r="A659" s="7" t="s">
        <v>0</v>
      </c>
      <c r="B659" s="125">
        <f aca="true" t="shared" si="41" ref="B659:M659">SUM(B635:B658)</f>
        <v>978</v>
      </c>
      <c r="C659" s="125">
        <f t="shared" si="41"/>
        <v>1636</v>
      </c>
      <c r="D659" s="125">
        <f t="shared" si="41"/>
        <v>2379</v>
      </c>
      <c r="E659" s="125">
        <f t="shared" si="41"/>
        <v>2945</v>
      </c>
      <c r="F659" s="125">
        <v>3105</v>
      </c>
      <c r="G659" s="333">
        <v>3689</v>
      </c>
      <c r="H659" s="333">
        <f>SUM(H635:H658)</f>
        <v>4659</v>
      </c>
      <c r="I659">
        <f>SUM(I635:I658)</f>
        <v>5668</v>
      </c>
      <c r="J659" s="125">
        <v>6243</v>
      </c>
      <c r="K659" s="125">
        <v>6997</v>
      </c>
      <c r="L659" s="125">
        <f t="shared" si="41"/>
        <v>8232</v>
      </c>
      <c r="M659" s="125">
        <f t="shared" si="41"/>
        <v>11074</v>
      </c>
      <c r="N659" s="139"/>
      <c r="O659" s="273">
        <f>SUM(O635:O658)</f>
        <v>978</v>
      </c>
      <c r="P659" s="125">
        <f>SUM(P635:P658)</f>
        <v>658</v>
      </c>
      <c r="Q659" s="125">
        <f>SUM(Q635:Q658)</f>
        <v>963</v>
      </c>
      <c r="R659" s="125">
        <f>SUM(R635:R658)</f>
        <v>794</v>
      </c>
      <c r="S659" s="125">
        <v>799</v>
      </c>
      <c r="T659">
        <v>776</v>
      </c>
      <c r="U659">
        <v>781</v>
      </c>
      <c r="V659">
        <v>1000</v>
      </c>
      <c r="W659">
        <f>SUM(W635:W658)</f>
        <v>869</v>
      </c>
      <c r="X659" s="125">
        <v>764</v>
      </c>
      <c r="Y659" s="125">
        <f>SUM(Y635:Y658)</f>
        <v>1534</v>
      </c>
      <c r="Z659" s="125">
        <f>SUM(Z635:Z658)</f>
        <v>2457</v>
      </c>
    </row>
    <row r="664" spans="1:26" ht="12.75">
      <c r="A664" s="99" t="s">
        <v>21</v>
      </c>
      <c r="B664" s="117" t="str">
        <f>'[2]TITLES'!$B$13</f>
        <v>WIA YOUNGER YOUTH EXITERS WITH POSITIVE OUTCOMES</v>
      </c>
      <c r="C664" s="118"/>
      <c r="D664" s="118"/>
      <c r="E664" s="118"/>
      <c r="F664" s="118"/>
      <c r="G664" s="118"/>
      <c r="H664" s="118"/>
      <c r="I664" s="118"/>
      <c r="J664" s="118"/>
      <c r="K664" s="118"/>
      <c r="L664" s="118"/>
      <c r="M664" s="119"/>
      <c r="O664" s="112" t="str">
        <f>B664</f>
        <v>WIA YOUNGER YOUTH EXITERS WITH POSITIVE OUTCOMES</v>
      </c>
      <c r="P664" s="115"/>
      <c r="Q664" s="115"/>
      <c r="R664" s="115"/>
      <c r="S664" s="115"/>
      <c r="T664" s="115"/>
      <c r="U664" s="115"/>
      <c r="V664" s="115"/>
      <c r="W664" s="115"/>
      <c r="X664" s="115"/>
      <c r="Y664" s="115"/>
      <c r="Z664" s="116"/>
    </row>
    <row r="665" spans="1:26" ht="12.75">
      <c r="A665" s="2">
        <v>1</v>
      </c>
      <c r="B665">
        <v>0</v>
      </c>
      <c r="C665">
        <v>10</v>
      </c>
      <c r="D665">
        <v>13</v>
      </c>
      <c r="E665" s="122">
        <v>13</v>
      </c>
      <c r="F665" s="158">
        <v>20</v>
      </c>
      <c r="G665" s="427">
        <v>22</v>
      </c>
      <c r="H665">
        <v>27</v>
      </c>
      <c r="I665" s="483">
        <v>32</v>
      </c>
      <c r="J665">
        <v>33</v>
      </c>
      <c r="K665">
        <v>33</v>
      </c>
      <c r="L665">
        <v>72</v>
      </c>
      <c r="M665">
        <v>121</v>
      </c>
      <c r="O665">
        <v>0</v>
      </c>
      <c r="P665">
        <v>10</v>
      </c>
      <c r="Q665">
        <v>3</v>
      </c>
      <c r="R665" s="109">
        <v>0</v>
      </c>
      <c r="S665" s="109">
        <v>7</v>
      </c>
      <c r="T665" s="427">
        <v>2</v>
      </c>
      <c r="U665">
        <v>5</v>
      </c>
      <c r="V665" s="483">
        <v>5</v>
      </c>
      <c r="W665">
        <v>1</v>
      </c>
      <c r="X665">
        <v>0</v>
      </c>
      <c r="Y665">
        <v>39</v>
      </c>
      <c r="Z665">
        <v>49</v>
      </c>
    </row>
    <row r="666" spans="1:26" ht="12.75">
      <c r="A666" s="2">
        <v>2</v>
      </c>
      <c r="B666">
        <v>3</v>
      </c>
      <c r="C666">
        <v>4</v>
      </c>
      <c r="D666">
        <v>7</v>
      </c>
      <c r="E666" s="122">
        <v>8</v>
      </c>
      <c r="F666" s="158">
        <v>11</v>
      </c>
      <c r="G666" s="427">
        <v>13</v>
      </c>
      <c r="H666">
        <v>17</v>
      </c>
      <c r="I666" s="483">
        <v>22</v>
      </c>
      <c r="J666">
        <v>22</v>
      </c>
      <c r="K666">
        <v>23</v>
      </c>
      <c r="L666">
        <v>35</v>
      </c>
      <c r="M666">
        <v>85</v>
      </c>
      <c r="O666">
        <v>3</v>
      </c>
      <c r="P666">
        <v>1</v>
      </c>
      <c r="Q666">
        <v>3</v>
      </c>
      <c r="R666" s="109">
        <v>1</v>
      </c>
      <c r="S666" s="109">
        <v>3</v>
      </c>
      <c r="T666" s="427">
        <v>2</v>
      </c>
      <c r="U666">
        <v>4</v>
      </c>
      <c r="V666" s="483">
        <v>5</v>
      </c>
      <c r="W666">
        <v>0</v>
      </c>
      <c r="X666">
        <v>1</v>
      </c>
      <c r="Y666">
        <v>12</v>
      </c>
      <c r="Z666">
        <v>50</v>
      </c>
    </row>
    <row r="667" spans="1:26" ht="12.75">
      <c r="A667" s="2">
        <v>3</v>
      </c>
      <c r="B667">
        <v>5</v>
      </c>
      <c r="C667">
        <v>6</v>
      </c>
      <c r="D667">
        <v>10</v>
      </c>
      <c r="E667" s="122">
        <v>16</v>
      </c>
      <c r="F667" s="158">
        <v>17</v>
      </c>
      <c r="G667" s="427">
        <v>23</v>
      </c>
      <c r="H667">
        <v>25</v>
      </c>
      <c r="I667" s="483">
        <v>29</v>
      </c>
      <c r="J667">
        <v>31</v>
      </c>
      <c r="K667">
        <v>36</v>
      </c>
      <c r="L667">
        <v>48</v>
      </c>
      <c r="M667">
        <v>76</v>
      </c>
      <c r="O667">
        <v>5</v>
      </c>
      <c r="P667">
        <v>1</v>
      </c>
      <c r="Q667">
        <v>4</v>
      </c>
      <c r="R667" s="109">
        <v>6</v>
      </c>
      <c r="S667" s="109">
        <v>1</v>
      </c>
      <c r="T667" s="427">
        <v>6</v>
      </c>
      <c r="U667">
        <v>2</v>
      </c>
      <c r="V667" s="483">
        <v>4</v>
      </c>
      <c r="W667">
        <v>2</v>
      </c>
      <c r="X667">
        <v>5</v>
      </c>
      <c r="Y667">
        <v>12</v>
      </c>
      <c r="Z667">
        <v>28</v>
      </c>
    </row>
    <row r="668" spans="1:26" ht="12.75">
      <c r="A668" s="2">
        <v>4</v>
      </c>
      <c r="B668">
        <v>4</v>
      </c>
      <c r="C668">
        <v>65</v>
      </c>
      <c r="D668">
        <v>89</v>
      </c>
      <c r="E668" s="122">
        <v>95</v>
      </c>
      <c r="F668" s="158">
        <v>97</v>
      </c>
      <c r="G668" s="427">
        <v>119</v>
      </c>
      <c r="H668">
        <v>142</v>
      </c>
      <c r="I668" s="483">
        <v>147</v>
      </c>
      <c r="J668">
        <v>147</v>
      </c>
      <c r="K668">
        <v>148</v>
      </c>
      <c r="L668">
        <v>156</v>
      </c>
      <c r="M668">
        <v>159</v>
      </c>
      <c r="O668">
        <v>4</v>
      </c>
      <c r="P668">
        <v>64</v>
      </c>
      <c r="Q668">
        <v>25</v>
      </c>
      <c r="R668" s="109">
        <v>6</v>
      </c>
      <c r="S668" s="109">
        <v>2</v>
      </c>
      <c r="T668" s="427">
        <v>22</v>
      </c>
      <c r="U668">
        <v>23</v>
      </c>
      <c r="V668" s="483">
        <v>6</v>
      </c>
      <c r="W668">
        <v>0</v>
      </c>
      <c r="X668">
        <v>1</v>
      </c>
      <c r="Y668">
        <v>8</v>
      </c>
      <c r="Z668">
        <v>3</v>
      </c>
    </row>
    <row r="669" spans="1:26" ht="12.75">
      <c r="A669" s="2">
        <v>5</v>
      </c>
      <c r="B669">
        <v>4</v>
      </c>
      <c r="C669">
        <v>6</v>
      </c>
      <c r="D669">
        <v>8</v>
      </c>
      <c r="E669" s="122">
        <v>9</v>
      </c>
      <c r="F669" s="158">
        <v>10</v>
      </c>
      <c r="G669" s="427">
        <v>12</v>
      </c>
      <c r="H669">
        <v>21</v>
      </c>
      <c r="I669" s="483">
        <v>41</v>
      </c>
      <c r="J669">
        <v>48</v>
      </c>
      <c r="K669">
        <v>61</v>
      </c>
      <c r="L669">
        <v>65</v>
      </c>
      <c r="M669">
        <v>76</v>
      </c>
      <c r="O669">
        <v>4</v>
      </c>
      <c r="P669">
        <v>2</v>
      </c>
      <c r="Q669">
        <v>2</v>
      </c>
      <c r="R669" s="109">
        <v>1</v>
      </c>
      <c r="S669" s="109">
        <v>1</v>
      </c>
      <c r="T669" s="427">
        <v>2</v>
      </c>
      <c r="U669">
        <v>9</v>
      </c>
      <c r="V669" s="483">
        <v>20</v>
      </c>
      <c r="W669">
        <v>7</v>
      </c>
      <c r="X669">
        <v>13</v>
      </c>
      <c r="Y669">
        <v>4</v>
      </c>
      <c r="Z669">
        <v>11</v>
      </c>
    </row>
    <row r="670" spans="1:26" ht="12.75">
      <c r="A670" s="2">
        <v>6</v>
      </c>
      <c r="B670">
        <v>1</v>
      </c>
      <c r="C670">
        <v>1</v>
      </c>
      <c r="D670">
        <v>1</v>
      </c>
      <c r="E670" s="122">
        <v>1</v>
      </c>
      <c r="F670" s="158">
        <v>1</v>
      </c>
      <c r="G670" s="427">
        <v>1</v>
      </c>
      <c r="H670">
        <v>1</v>
      </c>
      <c r="I670" s="483">
        <v>1</v>
      </c>
      <c r="J670">
        <v>1</v>
      </c>
      <c r="K670">
        <v>1</v>
      </c>
      <c r="L670">
        <v>5</v>
      </c>
      <c r="M670">
        <v>7</v>
      </c>
      <c r="O670">
        <v>1</v>
      </c>
      <c r="P670">
        <v>0</v>
      </c>
      <c r="Q670">
        <v>0</v>
      </c>
      <c r="R670" s="109">
        <v>0</v>
      </c>
      <c r="S670" s="109">
        <v>0</v>
      </c>
      <c r="T670" s="427">
        <v>0</v>
      </c>
      <c r="U670">
        <v>0</v>
      </c>
      <c r="V670" s="483">
        <v>0</v>
      </c>
      <c r="W670">
        <v>0</v>
      </c>
      <c r="X670">
        <v>0</v>
      </c>
      <c r="Y670">
        <v>4</v>
      </c>
      <c r="Z670">
        <v>2</v>
      </c>
    </row>
    <row r="671" spans="1:26" ht="12.75">
      <c r="A671" s="2">
        <v>7</v>
      </c>
      <c r="B671">
        <v>0</v>
      </c>
      <c r="C671">
        <v>0</v>
      </c>
      <c r="E671" s="122">
        <v>1</v>
      </c>
      <c r="F671" s="158">
        <v>2</v>
      </c>
      <c r="G671" s="427">
        <v>2</v>
      </c>
      <c r="H671">
        <v>2</v>
      </c>
      <c r="I671" s="483">
        <v>2</v>
      </c>
      <c r="J671">
        <v>4</v>
      </c>
      <c r="K671">
        <v>6</v>
      </c>
      <c r="L671">
        <v>11</v>
      </c>
      <c r="M671">
        <v>16</v>
      </c>
      <c r="O671">
        <v>0</v>
      </c>
      <c r="P671">
        <v>0</v>
      </c>
      <c r="Q671">
        <v>0</v>
      </c>
      <c r="R671" s="109">
        <v>1</v>
      </c>
      <c r="S671" s="109">
        <v>1</v>
      </c>
      <c r="T671" s="427">
        <v>0</v>
      </c>
      <c r="U671">
        <v>0</v>
      </c>
      <c r="V671" s="483">
        <v>0</v>
      </c>
      <c r="W671">
        <v>2</v>
      </c>
      <c r="X671">
        <v>2</v>
      </c>
      <c r="Y671">
        <v>5</v>
      </c>
      <c r="Z671">
        <v>5</v>
      </c>
    </row>
    <row r="672" spans="1:26" ht="12.75">
      <c r="A672" s="2">
        <v>8</v>
      </c>
      <c r="B672">
        <v>5</v>
      </c>
      <c r="C672">
        <v>13</v>
      </c>
      <c r="D672">
        <v>12</v>
      </c>
      <c r="E672" s="122">
        <v>42</v>
      </c>
      <c r="F672" s="158">
        <v>53</v>
      </c>
      <c r="G672" s="427">
        <v>59</v>
      </c>
      <c r="H672">
        <v>75</v>
      </c>
      <c r="I672" s="483">
        <v>88</v>
      </c>
      <c r="J672">
        <v>100</v>
      </c>
      <c r="K672">
        <v>120</v>
      </c>
      <c r="L672">
        <v>167</v>
      </c>
      <c r="M672">
        <v>457</v>
      </c>
      <c r="O672">
        <v>5</v>
      </c>
      <c r="P672">
        <v>8</v>
      </c>
      <c r="Q672">
        <v>3</v>
      </c>
      <c r="R672" s="109">
        <v>30</v>
      </c>
      <c r="S672" s="109">
        <v>11</v>
      </c>
      <c r="T672" s="427">
        <v>6</v>
      </c>
      <c r="U672">
        <v>16</v>
      </c>
      <c r="V672" s="483">
        <v>13</v>
      </c>
      <c r="W672">
        <v>13</v>
      </c>
      <c r="X672">
        <v>20</v>
      </c>
      <c r="Y672" s="516">
        <v>47</v>
      </c>
      <c r="Z672" s="516">
        <v>290</v>
      </c>
    </row>
    <row r="673" spans="1:26" ht="12.75">
      <c r="A673" s="2">
        <v>9</v>
      </c>
      <c r="B673">
        <v>6</v>
      </c>
      <c r="C673">
        <v>21</v>
      </c>
      <c r="D673">
        <v>28</v>
      </c>
      <c r="E673" s="122">
        <v>32</v>
      </c>
      <c r="F673" s="158">
        <v>33</v>
      </c>
      <c r="G673" s="427">
        <v>40</v>
      </c>
      <c r="H673">
        <v>43</v>
      </c>
      <c r="I673" s="483">
        <v>49</v>
      </c>
      <c r="J673">
        <v>53</v>
      </c>
      <c r="K673">
        <v>58</v>
      </c>
      <c r="L673">
        <v>72</v>
      </c>
      <c r="M673">
        <v>100</v>
      </c>
      <c r="O673">
        <v>6</v>
      </c>
      <c r="P673">
        <v>15</v>
      </c>
      <c r="Q673">
        <v>7</v>
      </c>
      <c r="R673" s="109">
        <v>4</v>
      </c>
      <c r="S673" s="109">
        <v>7</v>
      </c>
      <c r="T673" s="427">
        <v>7</v>
      </c>
      <c r="U673">
        <v>3</v>
      </c>
      <c r="V673" s="483">
        <v>6</v>
      </c>
      <c r="W673">
        <v>4</v>
      </c>
      <c r="X673">
        <v>5</v>
      </c>
      <c r="Y673">
        <v>14</v>
      </c>
      <c r="Z673">
        <v>28</v>
      </c>
    </row>
    <row r="674" spans="1:26" ht="12.75">
      <c r="A674" s="2">
        <v>10</v>
      </c>
      <c r="B674">
        <v>1</v>
      </c>
      <c r="C674">
        <v>2</v>
      </c>
      <c r="D674">
        <v>7</v>
      </c>
      <c r="E674" s="122">
        <v>10</v>
      </c>
      <c r="F674" s="158">
        <v>11</v>
      </c>
      <c r="G674" s="427">
        <v>15</v>
      </c>
      <c r="H674">
        <v>15</v>
      </c>
      <c r="I674" s="483">
        <v>17</v>
      </c>
      <c r="J674">
        <v>27</v>
      </c>
      <c r="K674">
        <v>29</v>
      </c>
      <c r="L674">
        <v>56</v>
      </c>
      <c r="M674">
        <v>103</v>
      </c>
      <c r="O674">
        <v>1</v>
      </c>
      <c r="P674">
        <v>1</v>
      </c>
      <c r="Q674">
        <v>5</v>
      </c>
      <c r="R674" s="109">
        <v>3</v>
      </c>
      <c r="S674" s="109">
        <v>1</v>
      </c>
      <c r="T674" s="427">
        <v>4</v>
      </c>
      <c r="U674">
        <v>0</v>
      </c>
      <c r="V674" s="483">
        <v>2</v>
      </c>
      <c r="W674">
        <v>10</v>
      </c>
      <c r="X674">
        <v>2</v>
      </c>
      <c r="Y674">
        <v>27</v>
      </c>
      <c r="Z674">
        <v>47</v>
      </c>
    </row>
    <row r="675" spans="1:26" ht="12.75">
      <c r="A675" s="2">
        <v>11</v>
      </c>
      <c r="B675">
        <v>5</v>
      </c>
      <c r="C675">
        <v>16</v>
      </c>
      <c r="D675">
        <v>24</v>
      </c>
      <c r="E675" s="122">
        <v>34</v>
      </c>
      <c r="F675" s="158">
        <v>41</v>
      </c>
      <c r="G675" s="427">
        <v>50</v>
      </c>
      <c r="H675">
        <v>68</v>
      </c>
      <c r="I675" s="483">
        <v>85</v>
      </c>
      <c r="J675">
        <v>96</v>
      </c>
      <c r="K675">
        <v>102</v>
      </c>
      <c r="L675">
        <v>106</v>
      </c>
      <c r="M675">
        <v>132</v>
      </c>
      <c r="O675">
        <v>5</v>
      </c>
      <c r="P675">
        <v>12</v>
      </c>
      <c r="Q675">
        <v>8</v>
      </c>
      <c r="R675" s="109">
        <v>10</v>
      </c>
      <c r="S675" s="109">
        <v>7</v>
      </c>
      <c r="T675" s="427">
        <v>9</v>
      </c>
      <c r="U675">
        <v>18</v>
      </c>
      <c r="V675" s="483">
        <v>18</v>
      </c>
      <c r="W675">
        <v>11</v>
      </c>
      <c r="X675">
        <v>6</v>
      </c>
      <c r="Y675">
        <v>4</v>
      </c>
      <c r="Z675">
        <v>26</v>
      </c>
    </row>
    <row r="676" spans="1:26" ht="12.75">
      <c r="A676" s="2">
        <v>12</v>
      </c>
      <c r="B676">
        <v>3</v>
      </c>
      <c r="C676">
        <v>4</v>
      </c>
      <c r="D676">
        <v>7</v>
      </c>
      <c r="E676" s="122">
        <v>7</v>
      </c>
      <c r="F676" s="158">
        <v>11</v>
      </c>
      <c r="G676" s="427">
        <v>13</v>
      </c>
      <c r="H676">
        <v>20</v>
      </c>
      <c r="I676" s="483">
        <v>22</v>
      </c>
      <c r="J676">
        <v>26</v>
      </c>
      <c r="K676">
        <v>33</v>
      </c>
      <c r="L676">
        <v>167</v>
      </c>
      <c r="M676">
        <v>210</v>
      </c>
      <c r="O676">
        <v>3</v>
      </c>
      <c r="P676">
        <v>1</v>
      </c>
      <c r="Q676">
        <v>3</v>
      </c>
      <c r="R676" s="109">
        <v>0</v>
      </c>
      <c r="S676" s="109">
        <v>4</v>
      </c>
      <c r="T676" s="427">
        <v>2</v>
      </c>
      <c r="U676">
        <v>7</v>
      </c>
      <c r="V676" s="483">
        <v>2</v>
      </c>
      <c r="W676">
        <v>4</v>
      </c>
      <c r="X676">
        <v>7</v>
      </c>
      <c r="Y676" s="546">
        <v>134</v>
      </c>
      <c r="Z676" s="546">
        <v>43</v>
      </c>
    </row>
    <row r="677" spans="1:26" ht="12.75">
      <c r="A677" s="2">
        <v>13</v>
      </c>
      <c r="B677">
        <v>1</v>
      </c>
      <c r="C677">
        <v>3</v>
      </c>
      <c r="D677">
        <v>4</v>
      </c>
      <c r="E677" s="122">
        <v>6</v>
      </c>
      <c r="F677" s="158">
        <v>10</v>
      </c>
      <c r="G677" s="427">
        <v>23</v>
      </c>
      <c r="H677">
        <v>32</v>
      </c>
      <c r="I677" s="483">
        <v>35</v>
      </c>
      <c r="J677">
        <v>38</v>
      </c>
      <c r="K677">
        <v>42</v>
      </c>
      <c r="L677">
        <v>56</v>
      </c>
      <c r="M677">
        <v>83</v>
      </c>
      <c r="O677">
        <v>1</v>
      </c>
      <c r="P677">
        <v>2</v>
      </c>
      <c r="Q677">
        <v>1</v>
      </c>
      <c r="R677" s="109">
        <v>2</v>
      </c>
      <c r="S677" s="109">
        <v>4</v>
      </c>
      <c r="T677" s="427">
        <v>13</v>
      </c>
      <c r="U677">
        <v>9</v>
      </c>
      <c r="V677" s="483">
        <v>3</v>
      </c>
      <c r="W677">
        <v>3</v>
      </c>
      <c r="X677">
        <v>4</v>
      </c>
      <c r="Y677">
        <v>14</v>
      </c>
      <c r="Z677">
        <v>27</v>
      </c>
    </row>
    <row r="678" spans="1:26" ht="12.75">
      <c r="A678" s="2">
        <v>14</v>
      </c>
      <c r="B678">
        <v>8</v>
      </c>
      <c r="C678">
        <v>16</v>
      </c>
      <c r="D678">
        <v>18</v>
      </c>
      <c r="E678" s="122">
        <v>22</v>
      </c>
      <c r="F678" s="158">
        <v>27</v>
      </c>
      <c r="G678" s="427">
        <v>31</v>
      </c>
      <c r="H678">
        <v>35</v>
      </c>
      <c r="I678" s="483">
        <v>38</v>
      </c>
      <c r="J678">
        <v>52</v>
      </c>
      <c r="K678">
        <v>71</v>
      </c>
      <c r="L678">
        <v>106</v>
      </c>
      <c r="M678">
        <v>117</v>
      </c>
      <c r="O678">
        <v>8</v>
      </c>
      <c r="P678">
        <v>8</v>
      </c>
      <c r="Q678">
        <v>2</v>
      </c>
      <c r="R678" s="109">
        <v>4</v>
      </c>
      <c r="S678" s="109">
        <v>5</v>
      </c>
      <c r="T678" s="427">
        <v>4</v>
      </c>
      <c r="U678">
        <v>4</v>
      </c>
      <c r="V678" s="483">
        <v>3</v>
      </c>
      <c r="W678">
        <v>14</v>
      </c>
      <c r="X678">
        <v>19</v>
      </c>
      <c r="Y678">
        <v>35</v>
      </c>
      <c r="Z678">
        <v>12</v>
      </c>
    </row>
    <row r="679" spans="1:26" ht="12.75">
      <c r="A679" s="2">
        <v>15</v>
      </c>
      <c r="B679">
        <v>5</v>
      </c>
      <c r="C679">
        <v>19</v>
      </c>
      <c r="D679">
        <v>57</v>
      </c>
      <c r="E679" s="122">
        <v>68</v>
      </c>
      <c r="F679" s="158">
        <v>83</v>
      </c>
      <c r="G679" s="427">
        <v>99</v>
      </c>
      <c r="H679">
        <v>106</v>
      </c>
      <c r="I679" s="483">
        <v>121</v>
      </c>
      <c r="J679">
        <v>132</v>
      </c>
      <c r="K679">
        <v>151</v>
      </c>
      <c r="L679">
        <v>250</v>
      </c>
      <c r="M679">
        <v>262</v>
      </c>
      <c r="O679">
        <v>5</v>
      </c>
      <c r="P679">
        <v>14</v>
      </c>
      <c r="Q679">
        <v>38</v>
      </c>
      <c r="R679" s="109">
        <v>12</v>
      </c>
      <c r="S679" s="109">
        <v>15</v>
      </c>
      <c r="T679" s="427">
        <v>16</v>
      </c>
      <c r="U679">
        <v>7</v>
      </c>
      <c r="V679" s="483">
        <v>15</v>
      </c>
      <c r="W679">
        <v>11</v>
      </c>
      <c r="X679">
        <v>19</v>
      </c>
      <c r="Y679" s="546">
        <v>99</v>
      </c>
      <c r="Z679" s="546">
        <v>12</v>
      </c>
    </row>
    <row r="680" spans="1:26" ht="12.75">
      <c r="A680" s="2">
        <v>16</v>
      </c>
      <c r="B680">
        <v>23</v>
      </c>
      <c r="C680">
        <v>23</v>
      </c>
      <c r="D680">
        <v>24</v>
      </c>
      <c r="E680" s="122">
        <v>25</v>
      </c>
      <c r="F680" s="158">
        <v>28</v>
      </c>
      <c r="G680" s="427">
        <v>29</v>
      </c>
      <c r="H680">
        <v>39</v>
      </c>
      <c r="I680" s="483">
        <v>42</v>
      </c>
      <c r="J680">
        <v>43</v>
      </c>
      <c r="K680">
        <v>47</v>
      </c>
      <c r="L680">
        <v>64</v>
      </c>
      <c r="M680">
        <v>112</v>
      </c>
      <c r="O680">
        <v>23</v>
      </c>
      <c r="P680">
        <v>0</v>
      </c>
      <c r="Q680">
        <v>1</v>
      </c>
      <c r="R680" s="109">
        <v>1</v>
      </c>
      <c r="S680" s="109">
        <v>3</v>
      </c>
      <c r="T680" s="427">
        <v>1</v>
      </c>
      <c r="U680">
        <v>10</v>
      </c>
      <c r="V680" s="483">
        <v>3</v>
      </c>
      <c r="W680">
        <v>4</v>
      </c>
      <c r="X680">
        <v>5</v>
      </c>
      <c r="Y680">
        <v>17</v>
      </c>
      <c r="Z680">
        <v>48</v>
      </c>
    </row>
    <row r="681" spans="1:26" ht="12.75">
      <c r="A681" s="2">
        <v>17</v>
      </c>
      <c r="B681">
        <v>0</v>
      </c>
      <c r="C681">
        <v>0</v>
      </c>
      <c r="D681">
        <v>0</v>
      </c>
      <c r="E681" s="122">
        <v>0</v>
      </c>
      <c r="F681" s="158">
        <v>1</v>
      </c>
      <c r="G681" s="427">
        <v>7</v>
      </c>
      <c r="H681">
        <v>16</v>
      </c>
      <c r="I681" s="483">
        <v>22</v>
      </c>
      <c r="J681">
        <v>30</v>
      </c>
      <c r="K681">
        <v>36</v>
      </c>
      <c r="L681">
        <v>46</v>
      </c>
      <c r="M681">
        <v>177</v>
      </c>
      <c r="O681">
        <v>0</v>
      </c>
      <c r="P681">
        <v>0</v>
      </c>
      <c r="Q681">
        <v>0</v>
      </c>
      <c r="R681" s="109">
        <v>0</v>
      </c>
      <c r="S681" s="109">
        <v>1</v>
      </c>
      <c r="T681" s="427">
        <v>6</v>
      </c>
      <c r="U681">
        <v>9</v>
      </c>
      <c r="V681" s="483">
        <v>6</v>
      </c>
      <c r="W681">
        <v>8</v>
      </c>
      <c r="X681">
        <v>9</v>
      </c>
      <c r="Y681" s="516">
        <v>10</v>
      </c>
      <c r="Z681" s="516">
        <v>131</v>
      </c>
    </row>
    <row r="682" spans="1:26" ht="12.75">
      <c r="A682" s="2">
        <v>18</v>
      </c>
      <c r="B682">
        <v>0</v>
      </c>
      <c r="C682">
        <v>1</v>
      </c>
      <c r="D682">
        <v>5</v>
      </c>
      <c r="E682" s="122">
        <v>7</v>
      </c>
      <c r="F682" s="158">
        <v>8</v>
      </c>
      <c r="G682" s="427">
        <v>9</v>
      </c>
      <c r="H682">
        <v>9</v>
      </c>
      <c r="I682" s="483">
        <v>9</v>
      </c>
      <c r="J682">
        <v>9</v>
      </c>
      <c r="K682">
        <v>9</v>
      </c>
      <c r="L682">
        <v>15</v>
      </c>
      <c r="M682">
        <v>21</v>
      </c>
      <c r="O682">
        <v>0</v>
      </c>
      <c r="P682">
        <v>1</v>
      </c>
      <c r="Q682">
        <v>4</v>
      </c>
      <c r="R682" s="109">
        <v>2</v>
      </c>
      <c r="S682" s="109">
        <v>1</v>
      </c>
      <c r="T682" s="427">
        <v>1</v>
      </c>
      <c r="U682">
        <v>0</v>
      </c>
      <c r="V682" s="483">
        <v>0</v>
      </c>
      <c r="W682">
        <v>0</v>
      </c>
      <c r="X682">
        <v>0</v>
      </c>
      <c r="Y682">
        <v>6</v>
      </c>
      <c r="Z682">
        <v>6</v>
      </c>
    </row>
    <row r="683" spans="1:26" ht="12.75">
      <c r="A683" s="2">
        <v>19</v>
      </c>
      <c r="B683">
        <v>4</v>
      </c>
      <c r="C683">
        <v>5</v>
      </c>
      <c r="D683">
        <v>5</v>
      </c>
      <c r="E683" s="122">
        <v>12</v>
      </c>
      <c r="F683" s="158">
        <v>13</v>
      </c>
      <c r="G683" s="427">
        <v>15</v>
      </c>
      <c r="H683">
        <v>21</v>
      </c>
      <c r="I683" s="483">
        <v>24</v>
      </c>
      <c r="J683">
        <v>28</v>
      </c>
      <c r="K683">
        <v>29</v>
      </c>
      <c r="L683">
        <v>30</v>
      </c>
      <c r="M683">
        <v>70</v>
      </c>
      <c r="O683">
        <v>4</v>
      </c>
      <c r="P683">
        <v>1</v>
      </c>
      <c r="Q683">
        <v>0</v>
      </c>
      <c r="R683" s="109">
        <v>7</v>
      </c>
      <c r="S683" s="109">
        <v>1</v>
      </c>
      <c r="T683" s="427">
        <v>2</v>
      </c>
      <c r="U683">
        <v>6</v>
      </c>
      <c r="V683" s="483">
        <v>3</v>
      </c>
      <c r="W683">
        <v>4</v>
      </c>
      <c r="X683">
        <v>1</v>
      </c>
      <c r="Y683">
        <v>1</v>
      </c>
      <c r="Z683">
        <v>40</v>
      </c>
    </row>
    <row r="684" spans="1:26" ht="12.75">
      <c r="A684" s="2">
        <v>20</v>
      </c>
      <c r="B684">
        <v>1</v>
      </c>
      <c r="C684">
        <v>1</v>
      </c>
      <c r="D684">
        <v>15</v>
      </c>
      <c r="E684" s="122">
        <v>18</v>
      </c>
      <c r="F684" s="158">
        <v>18</v>
      </c>
      <c r="G684" s="427">
        <v>24</v>
      </c>
      <c r="H684">
        <v>28</v>
      </c>
      <c r="I684" s="483">
        <v>31</v>
      </c>
      <c r="J684">
        <v>37</v>
      </c>
      <c r="K684">
        <v>109</v>
      </c>
      <c r="L684">
        <v>197</v>
      </c>
      <c r="M684">
        <v>234</v>
      </c>
      <c r="O684">
        <v>1</v>
      </c>
      <c r="P684">
        <v>0</v>
      </c>
      <c r="Q684">
        <v>14</v>
      </c>
      <c r="R684" s="109">
        <v>3</v>
      </c>
      <c r="S684" s="109">
        <v>0</v>
      </c>
      <c r="T684" s="427">
        <v>6</v>
      </c>
      <c r="U684">
        <v>4</v>
      </c>
      <c r="V684" s="483">
        <v>3</v>
      </c>
      <c r="W684">
        <v>6</v>
      </c>
      <c r="X684">
        <v>73</v>
      </c>
      <c r="Y684" s="548">
        <v>88</v>
      </c>
      <c r="Z684" s="548">
        <v>39</v>
      </c>
    </row>
    <row r="685" spans="1:26" ht="12.75">
      <c r="A685" s="2">
        <v>21</v>
      </c>
      <c r="B685">
        <v>4</v>
      </c>
      <c r="C685">
        <v>5</v>
      </c>
      <c r="D685">
        <v>7</v>
      </c>
      <c r="E685" s="122">
        <v>11</v>
      </c>
      <c r="F685" s="158">
        <v>20</v>
      </c>
      <c r="G685" s="427">
        <v>32</v>
      </c>
      <c r="H685">
        <v>42</v>
      </c>
      <c r="I685" s="483">
        <v>52</v>
      </c>
      <c r="J685">
        <v>71</v>
      </c>
      <c r="K685">
        <v>80</v>
      </c>
      <c r="L685">
        <v>154</v>
      </c>
      <c r="M685">
        <v>229</v>
      </c>
      <c r="O685">
        <v>4</v>
      </c>
      <c r="P685">
        <v>1</v>
      </c>
      <c r="Q685">
        <v>2</v>
      </c>
      <c r="R685" s="109">
        <v>4</v>
      </c>
      <c r="S685" s="109">
        <v>9</v>
      </c>
      <c r="T685" s="427">
        <v>12</v>
      </c>
      <c r="U685">
        <v>10</v>
      </c>
      <c r="V685" s="483">
        <v>10</v>
      </c>
      <c r="W685">
        <v>19</v>
      </c>
      <c r="X685">
        <v>9</v>
      </c>
      <c r="Y685">
        <v>74</v>
      </c>
      <c r="Z685">
        <v>78</v>
      </c>
    </row>
    <row r="686" spans="1:26" ht="12.75">
      <c r="A686" s="2">
        <v>22</v>
      </c>
      <c r="B686">
        <v>0</v>
      </c>
      <c r="C686">
        <v>5</v>
      </c>
      <c r="D686">
        <v>21</v>
      </c>
      <c r="E686" s="122">
        <v>29</v>
      </c>
      <c r="F686" s="158">
        <v>33</v>
      </c>
      <c r="G686" s="427">
        <v>46</v>
      </c>
      <c r="H686">
        <v>55</v>
      </c>
      <c r="I686" s="483">
        <v>56</v>
      </c>
      <c r="J686">
        <v>62</v>
      </c>
      <c r="K686">
        <v>66</v>
      </c>
      <c r="L686">
        <v>147</v>
      </c>
      <c r="M686">
        <v>408</v>
      </c>
      <c r="O686">
        <v>0</v>
      </c>
      <c r="P686">
        <v>5</v>
      </c>
      <c r="Q686">
        <v>17</v>
      </c>
      <c r="R686" s="109">
        <v>8</v>
      </c>
      <c r="S686" s="109">
        <v>4</v>
      </c>
      <c r="T686" s="427">
        <v>14</v>
      </c>
      <c r="U686">
        <v>9</v>
      </c>
      <c r="V686" s="483">
        <v>1</v>
      </c>
      <c r="W686">
        <v>6</v>
      </c>
      <c r="X686">
        <v>4</v>
      </c>
      <c r="Y686">
        <v>81</v>
      </c>
      <c r="Z686">
        <v>261</v>
      </c>
    </row>
    <row r="687" spans="1:26" ht="12.75">
      <c r="A687" s="2">
        <v>23</v>
      </c>
      <c r="B687">
        <v>33</v>
      </c>
      <c r="C687">
        <v>94</v>
      </c>
      <c r="D687">
        <v>142</v>
      </c>
      <c r="E687" s="122">
        <v>160</v>
      </c>
      <c r="F687" s="158">
        <v>185</v>
      </c>
      <c r="G687" s="427">
        <v>218</v>
      </c>
      <c r="H687">
        <v>257</v>
      </c>
      <c r="I687" s="483">
        <v>291</v>
      </c>
      <c r="J687">
        <v>315</v>
      </c>
      <c r="K687">
        <v>344</v>
      </c>
      <c r="L687">
        <v>380</v>
      </c>
      <c r="M687">
        <v>538</v>
      </c>
      <c r="O687">
        <v>33</v>
      </c>
      <c r="P687">
        <v>61</v>
      </c>
      <c r="Q687">
        <v>49</v>
      </c>
      <c r="R687" s="109">
        <v>38</v>
      </c>
      <c r="S687" s="109">
        <v>25</v>
      </c>
      <c r="T687" s="427">
        <v>33</v>
      </c>
      <c r="U687">
        <v>39</v>
      </c>
      <c r="V687" s="483">
        <v>34</v>
      </c>
      <c r="W687">
        <v>24</v>
      </c>
      <c r="X687">
        <v>29</v>
      </c>
      <c r="Y687" s="516">
        <v>36</v>
      </c>
      <c r="Z687" s="516">
        <v>158</v>
      </c>
    </row>
    <row r="688" spans="1:26" ht="12.75">
      <c r="A688" s="3">
        <v>24</v>
      </c>
      <c r="B688">
        <v>3</v>
      </c>
      <c r="C688">
        <v>3</v>
      </c>
      <c r="D688">
        <v>10</v>
      </c>
      <c r="E688" s="122">
        <v>13</v>
      </c>
      <c r="F688" s="158">
        <v>13</v>
      </c>
      <c r="G688" s="427">
        <v>19</v>
      </c>
      <c r="H688">
        <v>22</v>
      </c>
      <c r="I688" s="483">
        <v>26</v>
      </c>
      <c r="J688">
        <v>31</v>
      </c>
      <c r="K688">
        <v>34</v>
      </c>
      <c r="L688">
        <v>39</v>
      </c>
      <c r="M688">
        <v>57</v>
      </c>
      <c r="O688">
        <v>3</v>
      </c>
      <c r="P688">
        <v>1</v>
      </c>
      <c r="Q688">
        <v>7</v>
      </c>
      <c r="R688" s="109">
        <v>4</v>
      </c>
      <c r="S688" s="109">
        <v>0</v>
      </c>
      <c r="T688" s="427">
        <v>6</v>
      </c>
      <c r="U688">
        <v>3</v>
      </c>
      <c r="V688" s="483">
        <v>4</v>
      </c>
      <c r="W688">
        <v>6</v>
      </c>
      <c r="X688">
        <v>3</v>
      </c>
      <c r="Y688">
        <v>5</v>
      </c>
      <c r="Z688">
        <v>18</v>
      </c>
    </row>
    <row r="689" spans="1:26" ht="12.75">
      <c r="A689" s="7" t="s">
        <v>0</v>
      </c>
      <c r="B689">
        <v>119</v>
      </c>
      <c r="C689">
        <v>323</v>
      </c>
      <c r="D689">
        <v>514</v>
      </c>
      <c r="E689" s="122">
        <v>639</v>
      </c>
      <c r="F689" s="147">
        <v>746</v>
      </c>
      <c r="G689" s="427">
        <v>921</v>
      </c>
      <c r="H689" s="333">
        <v>1118</v>
      </c>
      <c r="I689" s="483">
        <v>1282</v>
      </c>
      <c r="J689" s="147">
        <v>1436</v>
      </c>
      <c r="K689" s="140">
        <f>SUM(K665:K688)</f>
        <v>1668</v>
      </c>
      <c r="L689" s="140">
        <f>SUM(L665:L688)</f>
        <v>2444</v>
      </c>
      <c r="M689" s="140">
        <f>SUM(M665:M688)</f>
        <v>3850</v>
      </c>
      <c r="O689">
        <v>119</v>
      </c>
      <c r="P689">
        <v>209</v>
      </c>
      <c r="Q689">
        <v>198</v>
      </c>
      <c r="R689" s="147">
        <v>151</v>
      </c>
      <c r="S689" s="147">
        <v>115</v>
      </c>
      <c r="T689" s="427">
        <v>176</v>
      </c>
      <c r="U689">
        <v>197</v>
      </c>
      <c r="V689" s="483">
        <v>166</v>
      </c>
      <c r="W689" s="147">
        <f>SUM(W665:W688)</f>
        <v>159</v>
      </c>
      <c r="X689" s="140">
        <f>SUM(X665:X688)</f>
        <v>237</v>
      </c>
      <c r="Y689" s="140">
        <f>SUM(Y665:Y688)</f>
        <v>776</v>
      </c>
      <c r="Z689" s="140">
        <f>SUM(Z665:Z688)</f>
        <v>1412</v>
      </c>
    </row>
    <row r="690" ht="12.75">
      <c r="A690" s="2"/>
    </row>
    <row r="691" ht="12.75">
      <c r="A691" s="2"/>
    </row>
    <row r="692" ht="12.75">
      <c r="A692" s="2"/>
    </row>
    <row r="693" ht="12.75">
      <c r="A693" s="2"/>
    </row>
    <row r="694" spans="1:26" ht="12.75">
      <c r="A694" s="100" t="s">
        <v>23</v>
      </c>
      <c r="B694" s="117" t="str">
        <f>'[2]TITLES'!$B$13</f>
        <v>WIA YOUNGER YOUTH EXITERS WITH POSITIVE OUTCOMES</v>
      </c>
      <c r="C694" s="118"/>
      <c r="D694" s="118"/>
      <c r="E694" s="118"/>
      <c r="F694" s="118"/>
      <c r="G694" s="118"/>
      <c r="H694" s="118"/>
      <c r="I694" s="118"/>
      <c r="J694" s="118"/>
      <c r="K694" s="118"/>
      <c r="L694" s="118"/>
      <c r="M694" s="119"/>
      <c r="O694" s="112" t="str">
        <f>B694</f>
        <v>WIA YOUNGER YOUTH EXITERS WITH POSITIVE OUTCOMES</v>
      </c>
      <c r="P694" s="115"/>
      <c r="Q694" s="115"/>
      <c r="R694" s="115"/>
      <c r="S694" s="115"/>
      <c r="T694" s="115"/>
      <c r="U694" s="115"/>
      <c r="V694" s="115"/>
      <c r="W694" s="115"/>
      <c r="X694" s="115"/>
      <c r="Y694" s="115"/>
      <c r="Z694" s="116"/>
    </row>
    <row r="695" spans="1:26" ht="12.75">
      <c r="A695" s="2">
        <v>1</v>
      </c>
      <c r="B695">
        <v>0</v>
      </c>
      <c r="C695">
        <v>10</v>
      </c>
      <c r="D695">
        <v>13</v>
      </c>
      <c r="E695" s="158">
        <v>13</v>
      </c>
      <c r="F695" s="158">
        <v>20</v>
      </c>
      <c r="G695" s="427">
        <v>22</v>
      </c>
      <c r="H695">
        <v>28</v>
      </c>
      <c r="I695" s="483">
        <v>33</v>
      </c>
      <c r="J695">
        <v>34</v>
      </c>
      <c r="K695">
        <v>34</v>
      </c>
      <c r="L695">
        <v>73</v>
      </c>
      <c r="M695">
        <v>125</v>
      </c>
      <c r="O695">
        <v>0</v>
      </c>
      <c r="P695">
        <v>10</v>
      </c>
      <c r="Q695">
        <v>3</v>
      </c>
      <c r="R695" s="109">
        <v>0</v>
      </c>
      <c r="S695" s="109">
        <v>7</v>
      </c>
      <c r="T695" s="427">
        <v>2</v>
      </c>
      <c r="U695">
        <v>6</v>
      </c>
      <c r="V695" s="483">
        <v>5</v>
      </c>
      <c r="W695">
        <v>1</v>
      </c>
      <c r="X695">
        <v>0</v>
      </c>
      <c r="Y695">
        <v>39</v>
      </c>
      <c r="Z695">
        <v>52</v>
      </c>
    </row>
    <row r="696" spans="1:26" ht="12.75">
      <c r="A696" s="2">
        <v>2</v>
      </c>
      <c r="B696">
        <v>3</v>
      </c>
      <c r="C696">
        <v>4</v>
      </c>
      <c r="D696">
        <v>7</v>
      </c>
      <c r="E696" s="158">
        <v>8</v>
      </c>
      <c r="F696" s="158">
        <v>11</v>
      </c>
      <c r="G696" s="427">
        <v>13</v>
      </c>
      <c r="H696">
        <v>17</v>
      </c>
      <c r="I696" s="483">
        <v>22</v>
      </c>
      <c r="J696">
        <v>22</v>
      </c>
      <c r="K696">
        <v>23</v>
      </c>
      <c r="L696">
        <v>35</v>
      </c>
      <c r="M696">
        <v>85</v>
      </c>
      <c r="O696">
        <v>3</v>
      </c>
      <c r="P696">
        <v>1</v>
      </c>
      <c r="Q696">
        <v>3</v>
      </c>
      <c r="R696" s="109">
        <v>1</v>
      </c>
      <c r="S696" s="109">
        <v>3</v>
      </c>
      <c r="T696" s="427">
        <v>2</v>
      </c>
      <c r="U696">
        <v>4</v>
      </c>
      <c r="V696" s="483">
        <v>5</v>
      </c>
      <c r="W696">
        <v>0</v>
      </c>
      <c r="X696">
        <v>1</v>
      </c>
      <c r="Y696">
        <v>12</v>
      </c>
      <c r="Z696">
        <v>50</v>
      </c>
    </row>
    <row r="697" spans="1:26" ht="12.75">
      <c r="A697" s="2">
        <v>3</v>
      </c>
      <c r="B697">
        <v>5</v>
      </c>
      <c r="C697">
        <v>7</v>
      </c>
      <c r="D697">
        <v>11</v>
      </c>
      <c r="E697" s="158">
        <v>17</v>
      </c>
      <c r="F697" s="158">
        <v>18</v>
      </c>
      <c r="G697" s="427">
        <v>24</v>
      </c>
      <c r="H697">
        <v>27</v>
      </c>
      <c r="I697" s="483">
        <v>32</v>
      </c>
      <c r="J697">
        <v>34</v>
      </c>
      <c r="K697">
        <v>39</v>
      </c>
      <c r="L697">
        <v>51</v>
      </c>
      <c r="M697">
        <v>80</v>
      </c>
      <c r="O697">
        <v>5</v>
      </c>
      <c r="P697">
        <v>2</v>
      </c>
      <c r="Q697">
        <v>4</v>
      </c>
      <c r="R697" s="109">
        <v>6</v>
      </c>
      <c r="S697" s="109">
        <v>1</v>
      </c>
      <c r="T697" s="427">
        <v>6</v>
      </c>
      <c r="U697">
        <v>3</v>
      </c>
      <c r="V697" s="483">
        <v>5</v>
      </c>
      <c r="W697">
        <v>2</v>
      </c>
      <c r="X697">
        <v>5</v>
      </c>
      <c r="Y697">
        <v>12</v>
      </c>
      <c r="Z697">
        <v>29</v>
      </c>
    </row>
    <row r="698" spans="1:26" ht="12.75">
      <c r="A698" s="2">
        <v>4</v>
      </c>
      <c r="B698">
        <v>4</v>
      </c>
      <c r="C698">
        <v>65</v>
      </c>
      <c r="D698">
        <v>90</v>
      </c>
      <c r="E698" s="158">
        <v>97</v>
      </c>
      <c r="F698" s="158">
        <v>99</v>
      </c>
      <c r="G698" s="427">
        <v>122</v>
      </c>
      <c r="H698">
        <v>147</v>
      </c>
      <c r="I698" s="483">
        <v>153</v>
      </c>
      <c r="J698">
        <v>153</v>
      </c>
      <c r="K698">
        <v>154</v>
      </c>
      <c r="L698">
        <v>162</v>
      </c>
      <c r="M698">
        <v>165</v>
      </c>
      <c r="O698">
        <v>4</v>
      </c>
      <c r="P698">
        <v>64</v>
      </c>
      <c r="Q698">
        <v>26</v>
      </c>
      <c r="R698" s="109">
        <v>7</v>
      </c>
      <c r="S698" s="109">
        <v>2</v>
      </c>
      <c r="T698" s="427">
        <v>23</v>
      </c>
      <c r="U698">
        <v>25</v>
      </c>
      <c r="V698" s="483">
        <v>7</v>
      </c>
      <c r="W698">
        <v>0</v>
      </c>
      <c r="X698">
        <v>1</v>
      </c>
      <c r="Y698">
        <v>8</v>
      </c>
      <c r="Z698">
        <v>3</v>
      </c>
    </row>
    <row r="699" spans="1:26" ht="12.75">
      <c r="A699" s="2">
        <v>5</v>
      </c>
      <c r="B699">
        <v>4</v>
      </c>
      <c r="C699">
        <v>6</v>
      </c>
      <c r="D699">
        <v>8</v>
      </c>
      <c r="E699" s="158">
        <v>9</v>
      </c>
      <c r="F699" s="158">
        <v>10</v>
      </c>
      <c r="G699" s="427">
        <v>12</v>
      </c>
      <c r="H699">
        <v>21</v>
      </c>
      <c r="I699" s="483">
        <v>41</v>
      </c>
      <c r="J699">
        <v>48</v>
      </c>
      <c r="K699">
        <v>61</v>
      </c>
      <c r="L699">
        <v>65</v>
      </c>
      <c r="M699">
        <v>76</v>
      </c>
      <c r="O699">
        <v>4</v>
      </c>
      <c r="P699">
        <v>2</v>
      </c>
      <c r="Q699">
        <v>2</v>
      </c>
      <c r="R699" s="109">
        <v>1</v>
      </c>
      <c r="S699" s="109">
        <v>1</v>
      </c>
      <c r="T699" s="427">
        <v>2</v>
      </c>
      <c r="U699">
        <v>9</v>
      </c>
      <c r="V699" s="483">
        <v>20</v>
      </c>
      <c r="W699">
        <v>7</v>
      </c>
      <c r="X699">
        <v>13</v>
      </c>
      <c r="Y699">
        <v>4</v>
      </c>
      <c r="Z699">
        <v>11</v>
      </c>
    </row>
    <row r="700" spans="1:26" ht="12.75">
      <c r="A700" s="2">
        <v>6</v>
      </c>
      <c r="B700">
        <v>2</v>
      </c>
      <c r="C700">
        <v>2</v>
      </c>
      <c r="D700">
        <v>2</v>
      </c>
      <c r="E700" s="158">
        <v>2</v>
      </c>
      <c r="F700" s="158">
        <v>2</v>
      </c>
      <c r="G700" s="427">
        <v>2</v>
      </c>
      <c r="H700">
        <v>2</v>
      </c>
      <c r="I700" s="483">
        <v>2</v>
      </c>
      <c r="J700">
        <v>2</v>
      </c>
      <c r="K700">
        <v>2</v>
      </c>
      <c r="L700">
        <v>6</v>
      </c>
      <c r="M700">
        <v>8</v>
      </c>
      <c r="O700">
        <v>2</v>
      </c>
      <c r="P700">
        <v>0</v>
      </c>
      <c r="Q700">
        <v>0</v>
      </c>
      <c r="R700" s="109">
        <v>0</v>
      </c>
      <c r="S700" s="109">
        <v>0</v>
      </c>
      <c r="T700" s="427">
        <v>0</v>
      </c>
      <c r="U700">
        <v>0</v>
      </c>
      <c r="V700" s="483">
        <v>0</v>
      </c>
      <c r="W700">
        <v>0</v>
      </c>
      <c r="X700">
        <v>0</v>
      </c>
      <c r="Y700">
        <v>4</v>
      </c>
      <c r="Z700">
        <v>2</v>
      </c>
    </row>
    <row r="701" spans="1:26" ht="12.75">
      <c r="A701" s="2">
        <v>7</v>
      </c>
      <c r="B701">
        <v>0</v>
      </c>
      <c r="C701">
        <v>0</v>
      </c>
      <c r="D701">
        <v>0</v>
      </c>
      <c r="E701" s="158">
        <v>1</v>
      </c>
      <c r="F701" s="158">
        <v>2</v>
      </c>
      <c r="G701" s="427">
        <v>2</v>
      </c>
      <c r="H701">
        <v>2</v>
      </c>
      <c r="I701" s="483">
        <v>2</v>
      </c>
      <c r="J701">
        <v>4</v>
      </c>
      <c r="K701">
        <v>6</v>
      </c>
      <c r="L701">
        <v>11</v>
      </c>
      <c r="M701">
        <v>16</v>
      </c>
      <c r="O701">
        <v>0</v>
      </c>
      <c r="P701">
        <v>0</v>
      </c>
      <c r="Q701">
        <v>0</v>
      </c>
      <c r="R701" s="109">
        <v>1</v>
      </c>
      <c r="S701" s="109">
        <v>1</v>
      </c>
      <c r="T701" s="427">
        <v>0</v>
      </c>
      <c r="U701">
        <v>0</v>
      </c>
      <c r="V701" s="483">
        <v>0</v>
      </c>
      <c r="W701">
        <v>2</v>
      </c>
      <c r="X701">
        <v>2</v>
      </c>
      <c r="Y701">
        <v>5</v>
      </c>
      <c r="Z701">
        <v>5</v>
      </c>
    </row>
    <row r="702" spans="1:26" ht="12.75">
      <c r="A702" s="2">
        <v>8</v>
      </c>
      <c r="B702">
        <v>5</v>
      </c>
      <c r="C702">
        <v>13</v>
      </c>
      <c r="D702">
        <v>12</v>
      </c>
      <c r="E702" s="158">
        <v>42</v>
      </c>
      <c r="F702" s="158">
        <v>53</v>
      </c>
      <c r="G702" s="427">
        <v>59</v>
      </c>
      <c r="H702">
        <v>75</v>
      </c>
      <c r="I702" s="483">
        <v>88</v>
      </c>
      <c r="J702">
        <v>101</v>
      </c>
      <c r="K702">
        <v>126</v>
      </c>
      <c r="L702">
        <v>173</v>
      </c>
      <c r="M702">
        <v>464</v>
      </c>
      <c r="O702">
        <v>5</v>
      </c>
      <c r="P702">
        <v>8</v>
      </c>
      <c r="Q702">
        <v>3</v>
      </c>
      <c r="R702" s="109">
        <v>30</v>
      </c>
      <c r="S702" s="109">
        <v>11</v>
      </c>
      <c r="T702" s="427">
        <v>6</v>
      </c>
      <c r="U702">
        <v>16</v>
      </c>
      <c r="V702" s="483">
        <v>13</v>
      </c>
      <c r="W702">
        <v>14</v>
      </c>
      <c r="X702">
        <v>25</v>
      </c>
      <c r="Y702">
        <v>47</v>
      </c>
      <c r="Z702">
        <v>291</v>
      </c>
    </row>
    <row r="703" spans="1:26" ht="12.75">
      <c r="A703" s="2">
        <v>9</v>
      </c>
      <c r="B703">
        <v>6</v>
      </c>
      <c r="C703">
        <v>21</v>
      </c>
      <c r="D703">
        <v>28</v>
      </c>
      <c r="E703" s="158">
        <v>32</v>
      </c>
      <c r="F703" s="158">
        <v>34</v>
      </c>
      <c r="G703" s="427">
        <v>42</v>
      </c>
      <c r="H703">
        <v>45</v>
      </c>
      <c r="I703" s="483">
        <v>51</v>
      </c>
      <c r="J703">
        <v>55</v>
      </c>
      <c r="K703">
        <v>60</v>
      </c>
      <c r="L703">
        <v>74</v>
      </c>
      <c r="M703">
        <v>107</v>
      </c>
      <c r="O703">
        <v>6</v>
      </c>
      <c r="P703">
        <v>15</v>
      </c>
      <c r="Q703">
        <v>7</v>
      </c>
      <c r="R703" s="109">
        <v>4</v>
      </c>
      <c r="S703" s="109">
        <v>8</v>
      </c>
      <c r="T703" s="427">
        <v>8</v>
      </c>
      <c r="U703">
        <v>3</v>
      </c>
      <c r="V703" s="483">
        <v>6</v>
      </c>
      <c r="W703">
        <v>4</v>
      </c>
      <c r="X703">
        <v>5</v>
      </c>
      <c r="Y703">
        <v>14</v>
      </c>
      <c r="Z703">
        <v>33</v>
      </c>
    </row>
    <row r="704" spans="1:26" ht="12.75">
      <c r="A704" s="2">
        <v>10</v>
      </c>
      <c r="B704">
        <v>1</v>
      </c>
      <c r="C704">
        <v>2</v>
      </c>
      <c r="D704">
        <v>7</v>
      </c>
      <c r="E704" s="158">
        <v>10</v>
      </c>
      <c r="F704" s="158">
        <v>11</v>
      </c>
      <c r="G704" s="427">
        <v>15</v>
      </c>
      <c r="H704">
        <v>15</v>
      </c>
      <c r="I704" s="483">
        <v>17</v>
      </c>
      <c r="J704">
        <v>27</v>
      </c>
      <c r="K704">
        <v>29</v>
      </c>
      <c r="L704">
        <v>56</v>
      </c>
      <c r="M704">
        <v>106</v>
      </c>
      <c r="O704">
        <v>1</v>
      </c>
      <c r="P704">
        <v>1</v>
      </c>
      <c r="Q704">
        <v>5</v>
      </c>
      <c r="R704" s="109">
        <v>3</v>
      </c>
      <c r="S704" s="109">
        <v>1</v>
      </c>
      <c r="T704" s="427">
        <v>4</v>
      </c>
      <c r="U704">
        <v>0</v>
      </c>
      <c r="V704" s="483">
        <v>2</v>
      </c>
      <c r="W704">
        <v>10</v>
      </c>
      <c r="X704">
        <v>2</v>
      </c>
      <c r="Y704">
        <v>27</v>
      </c>
      <c r="Z704">
        <v>50</v>
      </c>
    </row>
    <row r="705" spans="1:26" ht="12.75">
      <c r="A705" s="2">
        <v>11</v>
      </c>
      <c r="B705">
        <v>5</v>
      </c>
      <c r="C705">
        <v>17</v>
      </c>
      <c r="D705">
        <v>25</v>
      </c>
      <c r="E705" s="158">
        <v>35</v>
      </c>
      <c r="F705" s="158">
        <v>45</v>
      </c>
      <c r="G705" s="427">
        <v>55</v>
      </c>
      <c r="H705">
        <v>74</v>
      </c>
      <c r="I705" s="483">
        <v>91</v>
      </c>
      <c r="J705">
        <v>103</v>
      </c>
      <c r="K705">
        <v>110</v>
      </c>
      <c r="L705">
        <v>115</v>
      </c>
      <c r="M705">
        <v>160</v>
      </c>
      <c r="O705">
        <v>5</v>
      </c>
      <c r="P705">
        <v>13</v>
      </c>
      <c r="Q705">
        <v>8</v>
      </c>
      <c r="R705" s="109">
        <v>10</v>
      </c>
      <c r="S705" s="109">
        <v>10</v>
      </c>
      <c r="T705" s="427">
        <v>10</v>
      </c>
      <c r="U705">
        <v>19</v>
      </c>
      <c r="V705" s="483">
        <v>19</v>
      </c>
      <c r="W705">
        <v>12</v>
      </c>
      <c r="X705">
        <v>7</v>
      </c>
      <c r="Y705">
        <v>5</v>
      </c>
      <c r="Z705">
        <v>45</v>
      </c>
    </row>
    <row r="706" spans="1:26" ht="12.75">
      <c r="A706" s="2">
        <v>12</v>
      </c>
      <c r="B706">
        <v>3</v>
      </c>
      <c r="C706">
        <v>4</v>
      </c>
      <c r="D706">
        <v>8</v>
      </c>
      <c r="E706" s="158">
        <v>8</v>
      </c>
      <c r="F706" s="158">
        <v>12</v>
      </c>
      <c r="G706" s="427">
        <v>14</v>
      </c>
      <c r="H706">
        <v>21</v>
      </c>
      <c r="I706" s="483">
        <v>23</v>
      </c>
      <c r="J706">
        <v>27</v>
      </c>
      <c r="K706">
        <v>34</v>
      </c>
      <c r="L706">
        <v>168</v>
      </c>
      <c r="M706">
        <v>224</v>
      </c>
      <c r="O706">
        <v>3</v>
      </c>
      <c r="P706">
        <v>1</v>
      </c>
      <c r="Q706">
        <v>4</v>
      </c>
      <c r="R706" s="109">
        <v>0</v>
      </c>
      <c r="S706" s="109">
        <v>4</v>
      </c>
      <c r="T706" s="427">
        <v>2</v>
      </c>
      <c r="U706">
        <v>7</v>
      </c>
      <c r="V706" s="483">
        <v>2</v>
      </c>
      <c r="W706">
        <v>4</v>
      </c>
      <c r="X706">
        <v>7</v>
      </c>
      <c r="Y706">
        <v>134</v>
      </c>
      <c r="Z706">
        <v>56</v>
      </c>
    </row>
    <row r="707" spans="1:26" ht="12.75">
      <c r="A707" s="2">
        <v>13</v>
      </c>
      <c r="B707">
        <v>1</v>
      </c>
      <c r="C707">
        <v>3</v>
      </c>
      <c r="D707">
        <v>4</v>
      </c>
      <c r="E707" s="158">
        <v>6</v>
      </c>
      <c r="F707" s="158">
        <v>10</v>
      </c>
      <c r="G707" s="427">
        <v>23</v>
      </c>
      <c r="H707">
        <v>33</v>
      </c>
      <c r="I707" s="483">
        <v>38</v>
      </c>
      <c r="J707">
        <v>41</v>
      </c>
      <c r="K707">
        <v>46</v>
      </c>
      <c r="L707">
        <v>60</v>
      </c>
      <c r="M707">
        <v>87</v>
      </c>
      <c r="O707">
        <v>1</v>
      </c>
      <c r="P707">
        <v>2</v>
      </c>
      <c r="Q707">
        <v>1</v>
      </c>
      <c r="R707" s="109">
        <v>2</v>
      </c>
      <c r="S707" s="109">
        <v>4</v>
      </c>
      <c r="T707" s="427">
        <v>13</v>
      </c>
      <c r="U707">
        <v>10</v>
      </c>
      <c r="V707" s="483">
        <v>5</v>
      </c>
      <c r="W707">
        <v>3</v>
      </c>
      <c r="X707">
        <v>5</v>
      </c>
      <c r="Y707">
        <v>14</v>
      </c>
      <c r="Z707">
        <v>27</v>
      </c>
    </row>
    <row r="708" spans="1:26" ht="12.75">
      <c r="A708" s="2">
        <v>14</v>
      </c>
      <c r="B708">
        <v>9</v>
      </c>
      <c r="C708">
        <v>17</v>
      </c>
      <c r="D708">
        <v>20</v>
      </c>
      <c r="E708" s="158">
        <v>24</v>
      </c>
      <c r="F708" s="158">
        <v>29</v>
      </c>
      <c r="G708" s="427">
        <v>33</v>
      </c>
      <c r="H708">
        <v>37</v>
      </c>
      <c r="I708" s="483">
        <v>40</v>
      </c>
      <c r="J708">
        <v>54</v>
      </c>
      <c r="K708">
        <v>73</v>
      </c>
      <c r="L708">
        <v>108</v>
      </c>
      <c r="M708">
        <v>119</v>
      </c>
      <c r="O708">
        <v>9</v>
      </c>
      <c r="P708">
        <v>8</v>
      </c>
      <c r="Q708">
        <v>3</v>
      </c>
      <c r="R708" s="109">
        <v>4</v>
      </c>
      <c r="S708" s="109">
        <v>5</v>
      </c>
      <c r="T708" s="427">
        <v>4</v>
      </c>
      <c r="U708">
        <v>4</v>
      </c>
      <c r="V708" s="483">
        <v>3</v>
      </c>
      <c r="W708">
        <v>14</v>
      </c>
      <c r="X708">
        <v>19</v>
      </c>
      <c r="Y708">
        <v>35</v>
      </c>
      <c r="Z708">
        <v>12</v>
      </c>
    </row>
    <row r="709" spans="1:26" ht="12.75">
      <c r="A709" s="2">
        <v>15</v>
      </c>
      <c r="B709">
        <v>5</v>
      </c>
      <c r="C709">
        <v>19</v>
      </c>
      <c r="D709">
        <v>57</v>
      </c>
      <c r="E709" s="158">
        <v>68</v>
      </c>
      <c r="F709" s="158">
        <v>83</v>
      </c>
      <c r="G709" s="427">
        <v>99</v>
      </c>
      <c r="H709">
        <v>106</v>
      </c>
      <c r="I709" s="483">
        <v>122</v>
      </c>
      <c r="J709">
        <v>133</v>
      </c>
      <c r="K709">
        <v>152</v>
      </c>
      <c r="L709">
        <v>251</v>
      </c>
      <c r="M709">
        <v>263</v>
      </c>
      <c r="O709">
        <v>5</v>
      </c>
      <c r="P709">
        <v>14</v>
      </c>
      <c r="Q709">
        <v>38</v>
      </c>
      <c r="R709" s="109">
        <v>12</v>
      </c>
      <c r="S709" s="109">
        <v>15</v>
      </c>
      <c r="T709" s="427">
        <v>16</v>
      </c>
      <c r="U709">
        <v>7</v>
      </c>
      <c r="V709" s="483">
        <v>16</v>
      </c>
      <c r="W709">
        <v>11</v>
      </c>
      <c r="X709">
        <v>19</v>
      </c>
      <c r="Y709">
        <v>99</v>
      </c>
      <c r="Z709">
        <v>12</v>
      </c>
    </row>
    <row r="710" spans="1:26" ht="12.75">
      <c r="A710" s="2">
        <v>16</v>
      </c>
      <c r="B710">
        <v>23</v>
      </c>
      <c r="C710">
        <v>23</v>
      </c>
      <c r="D710">
        <v>25</v>
      </c>
      <c r="E710" s="158">
        <v>26</v>
      </c>
      <c r="F710" s="158">
        <v>29</v>
      </c>
      <c r="G710" s="427">
        <v>30</v>
      </c>
      <c r="H710">
        <v>40</v>
      </c>
      <c r="I710" s="483">
        <v>43</v>
      </c>
      <c r="J710">
        <v>44</v>
      </c>
      <c r="K710">
        <v>48</v>
      </c>
      <c r="L710">
        <v>65</v>
      </c>
      <c r="M710">
        <v>113</v>
      </c>
      <c r="O710">
        <v>23</v>
      </c>
      <c r="P710">
        <v>0</v>
      </c>
      <c r="Q710">
        <v>2</v>
      </c>
      <c r="R710" s="109">
        <v>1</v>
      </c>
      <c r="S710" s="109">
        <v>3</v>
      </c>
      <c r="T710" s="427">
        <v>1</v>
      </c>
      <c r="U710">
        <v>10</v>
      </c>
      <c r="V710" s="483">
        <v>3</v>
      </c>
      <c r="W710">
        <v>4</v>
      </c>
      <c r="X710">
        <v>5</v>
      </c>
      <c r="Y710">
        <v>17</v>
      </c>
      <c r="Z710">
        <v>48</v>
      </c>
    </row>
    <row r="711" spans="1:26" ht="12.75">
      <c r="A711" s="2">
        <v>17</v>
      </c>
      <c r="B711">
        <v>0</v>
      </c>
      <c r="C711">
        <v>0</v>
      </c>
      <c r="D711">
        <v>0</v>
      </c>
      <c r="E711" s="158">
        <v>0</v>
      </c>
      <c r="F711" s="158">
        <v>1</v>
      </c>
      <c r="G711" s="427">
        <v>7</v>
      </c>
      <c r="H711">
        <v>17</v>
      </c>
      <c r="I711" s="483">
        <v>26</v>
      </c>
      <c r="J711">
        <v>42</v>
      </c>
      <c r="K711">
        <v>50</v>
      </c>
      <c r="L711">
        <v>60</v>
      </c>
      <c r="M711">
        <v>196</v>
      </c>
      <c r="O711">
        <v>0</v>
      </c>
      <c r="P711">
        <v>0</v>
      </c>
      <c r="Q711">
        <v>0</v>
      </c>
      <c r="R711" s="109">
        <v>0</v>
      </c>
      <c r="S711" s="109">
        <v>1</v>
      </c>
      <c r="T711" s="427">
        <v>6</v>
      </c>
      <c r="U711">
        <v>10</v>
      </c>
      <c r="V711" s="483">
        <v>9</v>
      </c>
      <c r="W711">
        <v>16</v>
      </c>
      <c r="X711">
        <v>12</v>
      </c>
      <c r="Y711">
        <v>10</v>
      </c>
      <c r="Z711">
        <v>136</v>
      </c>
    </row>
    <row r="712" spans="1:26" ht="12.75">
      <c r="A712" s="2">
        <v>18</v>
      </c>
      <c r="B712">
        <v>0</v>
      </c>
      <c r="C712">
        <v>1</v>
      </c>
      <c r="D712">
        <v>5</v>
      </c>
      <c r="E712" s="158">
        <v>7</v>
      </c>
      <c r="F712" s="158">
        <v>8</v>
      </c>
      <c r="G712" s="427">
        <v>9</v>
      </c>
      <c r="H712">
        <v>9</v>
      </c>
      <c r="I712" s="483">
        <v>9</v>
      </c>
      <c r="J712">
        <v>9</v>
      </c>
      <c r="K712">
        <v>9</v>
      </c>
      <c r="L712">
        <v>15</v>
      </c>
      <c r="M712">
        <v>21</v>
      </c>
      <c r="O712">
        <v>0</v>
      </c>
      <c r="P712">
        <v>1</v>
      </c>
      <c r="Q712">
        <v>4</v>
      </c>
      <c r="R712" s="109">
        <v>2</v>
      </c>
      <c r="S712" s="109">
        <v>1</v>
      </c>
      <c r="T712" s="427">
        <v>1</v>
      </c>
      <c r="U712">
        <v>0</v>
      </c>
      <c r="V712" s="483">
        <v>0</v>
      </c>
      <c r="W712">
        <v>0</v>
      </c>
      <c r="X712">
        <v>0</v>
      </c>
      <c r="Y712">
        <v>6</v>
      </c>
      <c r="Z712">
        <v>6</v>
      </c>
    </row>
    <row r="713" spans="1:26" ht="12.75">
      <c r="A713" s="2">
        <v>19</v>
      </c>
      <c r="B713">
        <v>4</v>
      </c>
      <c r="C713">
        <v>5</v>
      </c>
      <c r="D713">
        <v>5</v>
      </c>
      <c r="E713" s="158">
        <v>12</v>
      </c>
      <c r="F713" s="158">
        <v>13</v>
      </c>
      <c r="G713" s="427">
        <v>16</v>
      </c>
      <c r="H713">
        <v>22</v>
      </c>
      <c r="I713" s="483">
        <v>25</v>
      </c>
      <c r="J713">
        <v>29</v>
      </c>
      <c r="K713">
        <v>30</v>
      </c>
      <c r="L713">
        <v>31</v>
      </c>
      <c r="M713">
        <v>71</v>
      </c>
      <c r="O713">
        <v>4</v>
      </c>
      <c r="P713">
        <v>1</v>
      </c>
      <c r="Q713">
        <v>0</v>
      </c>
      <c r="R713" s="109">
        <v>7</v>
      </c>
      <c r="S713" s="109">
        <v>1</v>
      </c>
      <c r="T713" s="427">
        <v>3</v>
      </c>
      <c r="U713">
        <v>7</v>
      </c>
      <c r="V713" s="483">
        <v>3</v>
      </c>
      <c r="W713">
        <v>4</v>
      </c>
      <c r="X713">
        <v>1</v>
      </c>
      <c r="Y713">
        <v>1</v>
      </c>
      <c r="Z713">
        <v>40</v>
      </c>
    </row>
    <row r="714" spans="1:26" ht="12.75">
      <c r="A714" s="2">
        <v>20</v>
      </c>
      <c r="B714">
        <v>1</v>
      </c>
      <c r="C714">
        <v>1</v>
      </c>
      <c r="D714">
        <v>17</v>
      </c>
      <c r="E714" s="158">
        <v>20</v>
      </c>
      <c r="F714" s="158">
        <v>20</v>
      </c>
      <c r="G714" s="427">
        <v>26</v>
      </c>
      <c r="H714">
        <v>30</v>
      </c>
      <c r="I714" s="483">
        <v>33</v>
      </c>
      <c r="J714">
        <v>39</v>
      </c>
      <c r="K714">
        <v>111</v>
      </c>
      <c r="L714">
        <v>201</v>
      </c>
      <c r="M714">
        <v>238</v>
      </c>
      <c r="O714">
        <v>1</v>
      </c>
      <c r="P714">
        <v>0</v>
      </c>
      <c r="Q714">
        <v>16</v>
      </c>
      <c r="R714" s="109">
        <v>3</v>
      </c>
      <c r="S714" s="109">
        <v>0</v>
      </c>
      <c r="T714" s="427">
        <v>6</v>
      </c>
      <c r="U714">
        <v>4</v>
      </c>
      <c r="V714" s="483">
        <v>3</v>
      </c>
      <c r="W714">
        <v>6</v>
      </c>
      <c r="X714">
        <v>73</v>
      </c>
      <c r="Y714">
        <v>90</v>
      </c>
      <c r="Z714">
        <v>39</v>
      </c>
    </row>
    <row r="715" spans="1:26" ht="12.75">
      <c r="A715" s="2">
        <v>21</v>
      </c>
      <c r="B715">
        <v>4</v>
      </c>
      <c r="C715">
        <v>5</v>
      </c>
      <c r="D715">
        <v>7</v>
      </c>
      <c r="E715" s="158">
        <v>11</v>
      </c>
      <c r="F715" s="158">
        <v>20</v>
      </c>
      <c r="G715" s="427">
        <v>32</v>
      </c>
      <c r="H715">
        <v>42</v>
      </c>
      <c r="I715" s="483">
        <v>52</v>
      </c>
      <c r="J715">
        <v>71</v>
      </c>
      <c r="K715">
        <v>80</v>
      </c>
      <c r="L715">
        <v>154</v>
      </c>
      <c r="M715">
        <v>229</v>
      </c>
      <c r="O715">
        <v>4</v>
      </c>
      <c r="P715">
        <v>1</v>
      </c>
      <c r="Q715">
        <v>2</v>
      </c>
      <c r="R715" s="109">
        <v>4</v>
      </c>
      <c r="S715" s="109">
        <v>9</v>
      </c>
      <c r="T715" s="427">
        <v>12</v>
      </c>
      <c r="U715">
        <v>10</v>
      </c>
      <c r="V715" s="483">
        <v>10</v>
      </c>
      <c r="W715">
        <v>19</v>
      </c>
      <c r="X715">
        <v>9</v>
      </c>
      <c r="Y715">
        <v>74</v>
      </c>
      <c r="Z715">
        <v>78</v>
      </c>
    </row>
    <row r="716" spans="1:26" ht="12.75">
      <c r="A716" s="2">
        <v>22</v>
      </c>
      <c r="B716">
        <v>1</v>
      </c>
      <c r="C716">
        <v>6</v>
      </c>
      <c r="D716">
        <v>33</v>
      </c>
      <c r="E716" s="158">
        <v>41</v>
      </c>
      <c r="F716" s="158">
        <v>45</v>
      </c>
      <c r="G716" s="427">
        <v>58</v>
      </c>
      <c r="H716">
        <v>68</v>
      </c>
      <c r="I716" s="483">
        <v>77</v>
      </c>
      <c r="J716">
        <v>83</v>
      </c>
      <c r="K716">
        <v>87</v>
      </c>
      <c r="L716">
        <v>168</v>
      </c>
      <c r="M716">
        <v>430</v>
      </c>
      <c r="O716">
        <v>1</v>
      </c>
      <c r="P716">
        <v>5</v>
      </c>
      <c r="Q716">
        <v>28</v>
      </c>
      <c r="R716" s="109">
        <v>8</v>
      </c>
      <c r="S716" s="109">
        <v>4</v>
      </c>
      <c r="T716" s="427">
        <v>14</v>
      </c>
      <c r="U716">
        <v>10</v>
      </c>
      <c r="V716" s="483">
        <v>9</v>
      </c>
      <c r="W716">
        <v>6</v>
      </c>
      <c r="X716">
        <v>4</v>
      </c>
      <c r="Y716">
        <v>81</v>
      </c>
      <c r="Z716">
        <v>262</v>
      </c>
    </row>
    <row r="717" spans="1:26" ht="12.75">
      <c r="A717" s="2">
        <v>23</v>
      </c>
      <c r="B717">
        <v>47</v>
      </c>
      <c r="C717">
        <v>127</v>
      </c>
      <c r="D717">
        <v>184</v>
      </c>
      <c r="E717" s="158">
        <v>205</v>
      </c>
      <c r="F717" s="158">
        <v>232</v>
      </c>
      <c r="G717" s="427">
        <v>267</v>
      </c>
      <c r="H717">
        <v>314</v>
      </c>
      <c r="I717" s="483">
        <v>347</v>
      </c>
      <c r="J717">
        <v>371</v>
      </c>
      <c r="K717">
        <v>404</v>
      </c>
      <c r="L717">
        <v>440</v>
      </c>
      <c r="M717">
        <v>600</v>
      </c>
      <c r="O717">
        <v>47</v>
      </c>
      <c r="P717">
        <v>80</v>
      </c>
      <c r="Q717">
        <v>58</v>
      </c>
      <c r="R717" s="109">
        <v>43</v>
      </c>
      <c r="S717" s="109">
        <v>27</v>
      </c>
      <c r="T717" s="427">
        <v>35</v>
      </c>
      <c r="U717">
        <v>47</v>
      </c>
      <c r="V717" s="483">
        <v>34</v>
      </c>
      <c r="W717">
        <v>24</v>
      </c>
      <c r="X717">
        <v>33</v>
      </c>
      <c r="Y717">
        <v>36</v>
      </c>
      <c r="Z717">
        <v>160</v>
      </c>
    </row>
    <row r="718" spans="1:26" ht="12.75">
      <c r="A718" s="2">
        <v>24</v>
      </c>
      <c r="B718">
        <v>3</v>
      </c>
      <c r="C718">
        <v>3</v>
      </c>
      <c r="D718">
        <v>10</v>
      </c>
      <c r="E718" s="158">
        <v>13</v>
      </c>
      <c r="F718" s="158">
        <v>13</v>
      </c>
      <c r="G718" s="427">
        <v>19</v>
      </c>
      <c r="H718">
        <v>22</v>
      </c>
      <c r="I718" s="483">
        <v>26</v>
      </c>
      <c r="J718">
        <v>31</v>
      </c>
      <c r="K718">
        <v>34</v>
      </c>
      <c r="L718">
        <v>39</v>
      </c>
      <c r="M718">
        <v>57</v>
      </c>
      <c r="O718">
        <v>3</v>
      </c>
      <c r="P718">
        <v>1</v>
      </c>
      <c r="Q718">
        <v>7</v>
      </c>
      <c r="R718" s="109">
        <v>4</v>
      </c>
      <c r="S718" s="109">
        <v>120</v>
      </c>
      <c r="T718" s="427">
        <v>6</v>
      </c>
      <c r="U718">
        <v>3</v>
      </c>
      <c r="V718" s="483">
        <v>4</v>
      </c>
      <c r="W718">
        <v>6</v>
      </c>
      <c r="X718">
        <v>3</v>
      </c>
      <c r="Y718">
        <v>5</v>
      </c>
      <c r="Z718">
        <v>18</v>
      </c>
    </row>
    <row r="719" spans="1:26" ht="12.75">
      <c r="A719" s="7" t="s">
        <v>0</v>
      </c>
      <c r="B719" s="333">
        <v>136</v>
      </c>
      <c r="C719" s="333">
        <v>361</v>
      </c>
      <c r="D719" s="333">
        <v>578</v>
      </c>
      <c r="E719" s="149">
        <f>SUM(E695:E718)</f>
        <v>707</v>
      </c>
      <c r="F719" s="147">
        <v>820</v>
      </c>
      <c r="G719" s="427">
        <v>1001</v>
      </c>
      <c r="H719" s="333">
        <v>1214</v>
      </c>
      <c r="I719" s="483">
        <v>1393</v>
      </c>
      <c r="J719" s="147">
        <v>1557</v>
      </c>
      <c r="K719" s="140">
        <f>SUM(K695:K718)</f>
        <v>1802</v>
      </c>
      <c r="L719" s="140">
        <f>SUM(L695:L718)</f>
        <v>2581</v>
      </c>
      <c r="M719" s="140">
        <f>SUM(M695:M718)</f>
        <v>4040</v>
      </c>
      <c r="O719">
        <v>136</v>
      </c>
      <c r="P719">
        <v>230</v>
      </c>
      <c r="Q719">
        <v>224</v>
      </c>
      <c r="R719" s="147">
        <v>157</v>
      </c>
      <c r="S719" s="147">
        <f>SUM(S695:S718)</f>
        <v>239</v>
      </c>
      <c r="T719" s="427">
        <v>182</v>
      </c>
      <c r="U719">
        <v>214</v>
      </c>
      <c r="V719" s="483">
        <v>183</v>
      </c>
      <c r="W719" s="147">
        <f>SUM(W695:W718)</f>
        <v>169</v>
      </c>
      <c r="X719" s="140">
        <f>SUM(X695:X718)</f>
        <v>251</v>
      </c>
      <c r="Y719" s="140">
        <f>SUM(Y695:Y718)</f>
        <v>779</v>
      </c>
      <c r="Z719" s="140">
        <f>SUM(Z695:Z718)</f>
        <v>1465</v>
      </c>
    </row>
    <row r="724" spans="1:26" ht="12.75">
      <c r="A724" s="99" t="s">
        <v>24</v>
      </c>
      <c r="B724" s="117" t="str">
        <f>TITLES!$B$17</f>
        <v>WAGNER-PEYSER ENTERED EMPLOYMENT RATE</v>
      </c>
      <c r="C724" s="118"/>
      <c r="D724" s="118"/>
      <c r="E724" s="118"/>
      <c r="F724" s="118"/>
      <c r="G724" s="118"/>
      <c r="H724" s="118"/>
      <c r="I724" s="118"/>
      <c r="J724" s="118"/>
      <c r="K724" s="118"/>
      <c r="L724" s="118"/>
      <c r="M724" s="119"/>
      <c r="O724" s="112" t="str">
        <f>B724</f>
        <v>WAGNER-PEYSER ENTERED EMPLOYMENT RATE</v>
      </c>
      <c r="P724" s="115"/>
      <c r="Q724" s="115"/>
      <c r="R724" s="115"/>
      <c r="S724" s="115"/>
      <c r="T724" s="115"/>
      <c r="U724" s="115"/>
      <c r="V724" s="115"/>
      <c r="W724" s="115"/>
      <c r="X724" s="115"/>
      <c r="Y724" s="115"/>
      <c r="Z724" s="116"/>
    </row>
    <row r="725" spans="1:26" ht="12.75">
      <c r="A725" s="2">
        <v>1</v>
      </c>
      <c r="B725" s="158">
        <v>1011</v>
      </c>
      <c r="C725" s="158">
        <v>1798</v>
      </c>
      <c r="D725" s="158">
        <v>2796</v>
      </c>
      <c r="E725" s="318">
        <v>3493</v>
      </c>
      <c r="F725" s="318">
        <v>4373</v>
      </c>
      <c r="G725" s="237">
        <v>5097</v>
      </c>
      <c r="H725" s="363">
        <v>5934</v>
      </c>
      <c r="I725" s="469">
        <v>6675</v>
      </c>
      <c r="J725">
        <v>7405</v>
      </c>
      <c r="K725" s="242">
        <v>8165</v>
      </c>
      <c r="L725" s="525">
        <v>8881</v>
      </c>
      <c r="M725" s="525">
        <v>9721</v>
      </c>
      <c r="O725" s="108">
        <v>1011</v>
      </c>
      <c r="P725" s="109">
        <v>787</v>
      </c>
      <c r="Q725" s="109">
        <v>998</v>
      </c>
      <c r="R725" s="318">
        <v>697</v>
      </c>
      <c r="S725" s="318">
        <v>880</v>
      </c>
      <c r="T725" s="362">
        <v>724</v>
      </c>
      <c r="U725" s="469">
        <v>837</v>
      </c>
      <c r="V725" s="363">
        <v>741</v>
      </c>
      <c r="W725" s="109">
        <v>730</v>
      </c>
      <c r="X725" s="508">
        <v>760</v>
      </c>
      <c r="Y725" s="525">
        <v>716</v>
      </c>
      <c r="Z725" s="525">
        <v>840</v>
      </c>
    </row>
    <row r="726" spans="1:26" ht="12.75">
      <c r="A726" s="2">
        <v>2</v>
      </c>
      <c r="B726" s="158">
        <v>510</v>
      </c>
      <c r="C726" s="158">
        <v>895</v>
      </c>
      <c r="D726" s="158">
        <v>1231</v>
      </c>
      <c r="E726" s="318">
        <v>1498</v>
      </c>
      <c r="F726" s="318">
        <v>1956</v>
      </c>
      <c r="G726" s="237">
        <v>2313</v>
      </c>
      <c r="H726" s="363">
        <v>2680</v>
      </c>
      <c r="I726" s="469">
        <v>3099</v>
      </c>
      <c r="J726">
        <v>3428</v>
      </c>
      <c r="K726" s="242">
        <v>3787</v>
      </c>
      <c r="L726" s="525">
        <v>4075</v>
      </c>
      <c r="M726" s="525">
        <v>4428</v>
      </c>
      <c r="O726" s="108">
        <v>510</v>
      </c>
      <c r="P726" s="109">
        <v>385</v>
      </c>
      <c r="Q726" s="109">
        <v>336</v>
      </c>
      <c r="R726" s="318">
        <v>267</v>
      </c>
      <c r="S726" s="318">
        <v>458</v>
      </c>
      <c r="T726" s="363">
        <v>357</v>
      </c>
      <c r="U726" s="469">
        <v>367</v>
      </c>
      <c r="V726" s="363">
        <v>419</v>
      </c>
      <c r="W726" s="109">
        <v>329</v>
      </c>
      <c r="X726" s="508">
        <v>359</v>
      </c>
      <c r="Y726" s="525">
        <v>288</v>
      </c>
      <c r="Z726" s="525">
        <v>353</v>
      </c>
    </row>
    <row r="727" spans="1:26" ht="12.75">
      <c r="A727" s="2">
        <v>3</v>
      </c>
      <c r="B727" s="158">
        <v>356</v>
      </c>
      <c r="C727" s="158">
        <v>685</v>
      </c>
      <c r="D727" s="158">
        <v>1091</v>
      </c>
      <c r="E727" s="318">
        <v>1328</v>
      </c>
      <c r="F727" s="318">
        <v>1729</v>
      </c>
      <c r="G727" s="237">
        <v>2055</v>
      </c>
      <c r="H727" s="363">
        <v>2354</v>
      </c>
      <c r="I727" s="469">
        <v>2618</v>
      </c>
      <c r="J727">
        <v>2795</v>
      </c>
      <c r="K727" s="242">
        <v>3018</v>
      </c>
      <c r="L727" s="525">
        <v>3220</v>
      </c>
      <c r="M727" s="525">
        <v>3468</v>
      </c>
      <c r="O727" s="108">
        <v>356</v>
      </c>
      <c r="P727" s="109">
        <v>329</v>
      </c>
      <c r="Q727" s="109">
        <v>406</v>
      </c>
      <c r="R727" s="318">
        <v>237</v>
      </c>
      <c r="S727" s="318">
        <v>401</v>
      </c>
      <c r="T727" s="363">
        <v>326</v>
      </c>
      <c r="U727" s="469">
        <v>299</v>
      </c>
      <c r="V727" s="363">
        <v>264</v>
      </c>
      <c r="W727" s="109">
        <v>177</v>
      </c>
      <c r="X727" s="508">
        <v>223</v>
      </c>
      <c r="Y727" s="525">
        <v>202</v>
      </c>
      <c r="Z727" s="525">
        <v>248</v>
      </c>
    </row>
    <row r="728" spans="1:26" ht="12.75">
      <c r="A728" s="2">
        <v>4</v>
      </c>
      <c r="B728" s="158">
        <v>598</v>
      </c>
      <c r="C728" s="158">
        <v>1088</v>
      </c>
      <c r="D728" s="158">
        <v>1603</v>
      </c>
      <c r="E728" s="318">
        <v>1949</v>
      </c>
      <c r="F728" s="318">
        <v>2413</v>
      </c>
      <c r="G728" s="237">
        <v>2803</v>
      </c>
      <c r="H728" s="363">
        <v>3203</v>
      </c>
      <c r="I728" s="469">
        <v>3561</v>
      </c>
      <c r="J728">
        <v>3878</v>
      </c>
      <c r="K728" s="242">
        <v>4374</v>
      </c>
      <c r="L728" s="525">
        <v>4937</v>
      </c>
      <c r="M728" s="525">
        <v>5395</v>
      </c>
      <c r="O728" s="108">
        <v>598</v>
      </c>
      <c r="P728" s="109">
        <v>490</v>
      </c>
      <c r="Q728" s="109">
        <v>515</v>
      </c>
      <c r="R728" s="318">
        <v>346</v>
      </c>
      <c r="S728" s="318">
        <v>464</v>
      </c>
      <c r="T728" s="363">
        <v>390</v>
      </c>
      <c r="U728" s="469">
        <v>400</v>
      </c>
      <c r="V728" s="363">
        <v>358</v>
      </c>
      <c r="W728" s="109">
        <v>317</v>
      </c>
      <c r="X728" s="508">
        <v>496</v>
      </c>
      <c r="Y728" s="525">
        <v>563</v>
      </c>
      <c r="Z728" s="525">
        <v>458</v>
      </c>
    </row>
    <row r="729" spans="1:26" ht="12.75">
      <c r="A729" s="2">
        <v>5</v>
      </c>
      <c r="B729" s="158">
        <v>1104</v>
      </c>
      <c r="C729" s="158">
        <v>1912</v>
      </c>
      <c r="D729" s="158">
        <v>2561</v>
      </c>
      <c r="E729" s="318">
        <v>3175</v>
      </c>
      <c r="F729" s="318">
        <v>4054</v>
      </c>
      <c r="G729" s="237">
        <v>4694</v>
      </c>
      <c r="H729" s="363">
        <v>5428</v>
      </c>
      <c r="I729" s="469">
        <v>6189</v>
      </c>
      <c r="J729">
        <v>6949</v>
      </c>
      <c r="K729" s="242">
        <v>7739</v>
      </c>
      <c r="L729" s="525">
        <v>8370</v>
      </c>
      <c r="M729" s="525">
        <v>8984</v>
      </c>
      <c r="O729" s="108">
        <v>1104</v>
      </c>
      <c r="P729" s="109">
        <v>808</v>
      </c>
      <c r="Q729" s="109">
        <v>649</v>
      </c>
      <c r="R729" s="318">
        <v>614</v>
      </c>
      <c r="S729" s="318">
        <v>879</v>
      </c>
      <c r="T729" s="363">
        <v>640</v>
      </c>
      <c r="U729" s="469">
        <v>734</v>
      </c>
      <c r="V729" s="363">
        <v>761</v>
      </c>
      <c r="W729" s="109">
        <v>760</v>
      </c>
      <c r="X729" s="508">
        <v>790</v>
      </c>
      <c r="Y729" s="525">
        <v>631</v>
      </c>
      <c r="Z729" s="525">
        <v>614</v>
      </c>
    </row>
    <row r="730" spans="1:26" ht="12.75">
      <c r="A730" s="2">
        <v>6</v>
      </c>
      <c r="B730" s="158">
        <v>182</v>
      </c>
      <c r="C730" s="158">
        <v>316</v>
      </c>
      <c r="D730" s="158">
        <v>452</v>
      </c>
      <c r="E730" s="318">
        <v>630</v>
      </c>
      <c r="F730" s="318">
        <v>925</v>
      </c>
      <c r="G730" s="237">
        <v>1184</v>
      </c>
      <c r="H730" s="363">
        <v>1386</v>
      </c>
      <c r="I730" s="469">
        <v>1520</v>
      </c>
      <c r="J730">
        <v>1741</v>
      </c>
      <c r="K730" s="242">
        <v>1954</v>
      </c>
      <c r="L730" s="525">
        <v>2171</v>
      </c>
      <c r="M730" s="525">
        <v>2378</v>
      </c>
      <c r="O730" s="108">
        <v>182</v>
      </c>
      <c r="P730" s="109">
        <v>134</v>
      </c>
      <c r="Q730" s="109">
        <v>136</v>
      </c>
      <c r="R730" s="318">
        <v>178</v>
      </c>
      <c r="S730" s="318">
        <v>295</v>
      </c>
      <c r="T730" s="363">
        <v>259</v>
      </c>
      <c r="U730" s="469">
        <v>202</v>
      </c>
      <c r="V730" s="363">
        <v>134</v>
      </c>
      <c r="W730" s="109">
        <v>221</v>
      </c>
      <c r="X730" s="508">
        <v>213</v>
      </c>
      <c r="Y730" s="525">
        <v>217</v>
      </c>
      <c r="Z730" s="525">
        <v>207</v>
      </c>
    </row>
    <row r="731" spans="1:26" ht="12.75">
      <c r="A731" s="2">
        <v>7</v>
      </c>
      <c r="B731" s="158">
        <v>235</v>
      </c>
      <c r="C731" s="158">
        <v>406</v>
      </c>
      <c r="D731" s="158">
        <v>568</v>
      </c>
      <c r="E731" s="318">
        <v>746</v>
      </c>
      <c r="F731" s="318">
        <v>1060</v>
      </c>
      <c r="G731" s="237">
        <v>1272</v>
      </c>
      <c r="H731" s="363">
        <v>1458</v>
      </c>
      <c r="I731" s="469">
        <v>1647</v>
      </c>
      <c r="J731">
        <v>1816</v>
      </c>
      <c r="K731" s="242">
        <v>2028</v>
      </c>
      <c r="L731" s="525">
        <v>2226</v>
      </c>
      <c r="M731" s="525">
        <v>2390</v>
      </c>
      <c r="O731" s="108">
        <v>235</v>
      </c>
      <c r="P731" s="109">
        <v>171</v>
      </c>
      <c r="Q731" s="109">
        <v>162</v>
      </c>
      <c r="R731" s="318">
        <v>178</v>
      </c>
      <c r="S731" s="318">
        <v>314</v>
      </c>
      <c r="T731" s="363">
        <v>212</v>
      </c>
      <c r="U731" s="469">
        <v>186</v>
      </c>
      <c r="V731" s="363">
        <v>189</v>
      </c>
      <c r="W731" s="109">
        <v>169</v>
      </c>
      <c r="X731" s="508">
        <v>212</v>
      </c>
      <c r="Y731" s="525">
        <v>198</v>
      </c>
      <c r="Z731" s="525">
        <v>164</v>
      </c>
    </row>
    <row r="732" spans="1:26" ht="12.75">
      <c r="A732" s="2">
        <v>8</v>
      </c>
      <c r="B732" s="158">
        <v>2730</v>
      </c>
      <c r="C732" s="158">
        <v>5236</v>
      </c>
      <c r="D732" s="158">
        <v>7424</v>
      </c>
      <c r="E732" s="318">
        <v>9491</v>
      </c>
      <c r="F732" s="318">
        <v>12509</v>
      </c>
      <c r="G732" s="237">
        <v>14718</v>
      </c>
      <c r="H732" s="363">
        <v>16874</v>
      </c>
      <c r="I732" s="469">
        <v>19183</v>
      </c>
      <c r="J732">
        <v>21117</v>
      </c>
      <c r="K732" s="242">
        <v>23194</v>
      </c>
      <c r="L732" s="525">
        <v>25119</v>
      </c>
      <c r="M732" s="525">
        <v>27155</v>
      </c>
      <c r="O732" s="108">
        <v>2730</v>
      </c>
      <c r="P732" s="109">
        <v>2506</v>
      </c>
      <c r="Q732" s="109">
        <v>2188</v>
      </c>
      <c r="R732" s="318">
        <v>2067</v>
      </c>
      <c r="S732" s="318">
        <v>3018</v>
      </c>
      <c r="T732" s="363">
        <v>2209</v>
      </c>
      <c r="U732" s="469">
        <v>2156</v>
      </c>
      <c r="V732" s="363">
        <v>2309</v>
      </c>
      <c r="W732" s="109">
        <v>1934</v>
      </c>
      <c r="X732" s="508">
        <v>2077</v>
      </c>
      <c r="Y732" s="525">
        <v>1925</v>
      </c>
      <c r="Z732" s="525">
        <v>2036</v>
      </c>
    </row>
    <row r="733" spans="1:26" ht="12.75">
      <c r="A733" s="2">
        <v>9</v>
      </c>
      <c r="B733" s="158">
        <v>375</v>
      </c>
      <c r="C733" s="158">
        <v>713</v>
      </c>
      <c r="D733" s="158">
        <v>1013</v>
      </c>
      <c r="E733" s="318">
        <v>1350</v>
      </c>
      <c r="F733" s="318">
        <v>1790</v>
      </c>
      <c r="G733" s="237">
        <v>2131</v>
      </c>
      <c r="H733" s="363">
        <v>2508</v>
      </c>
      <c r="I733" s="469">
        <v>2835</v>
      </c>
      <c r="J733">
        <v>3137</v>
      </c>
      <c r="K733" s="242">
        <v>3459</v>
      </c>
      <c r="L733" s="525">
        <v>3778</v>
      </c>
      <c r="M733" s="525">
        <v>4100</v>
      </c>
      <c r="O733" s="108">
        <v>375</v>
      </c>
      <c r="P733" s="109">
        <v>338</v>
      </c>
      <c r="Q733" s="109">
        <v>300</v>
      </c>
      <c r="R733" s="318">
        <v>337</v>
      </c>
      <c r="S733" s="318">
        <v>440</v>
      </c>
      <c r="T733" s="363">
        <v>341</v>
      </c>
      <c r="U733" s="469">
        <v>377</v>
      </c>
      <c r="V733" s="363">
        <v>327</v>
      </c>
      <c r="W733" s="109">
        <v>302</v>
      </c>
      <c r="X733" s="508">
        <v>322</v>
      </c>
      <c r="Y733" s="525">
        <v>319</v>
      </c>
      <c r="Z733" s="525">
        <v>322</v>
      </c>
    </row>
    <row r="734" spans="1:26" ht="12.75">
      <c r="A734" s="2">
        <v>10</v>
      </c>
      <c r="B734" s="158">
        <v>849</v>
      </c>
      <c r="C734" s="158">
        <v>1690</v>
      </c>
      <c r="D734" s="158">
        <v>2384</v>
      </c>
      <c r="E734" s="318">
        <v>3057</v>
      </c>
      <c r="F734" s="318">
        <v>4317</v>
      </c>
      <c r="G734" s="237">
        <v>5034</v>
      </c>
      <c r="H734" s="363">
        <v>5804</v>
      </c>
      <c r="I734" s="469">
        <v>6385</v>
      </c>
      <c r="J734">
        <v>7031</v>
      </c>
      <c r="K734" s="242">
        <v>7737</v>
      </c>
      <c r="L734" s="525">
        <v>8364</v>
      </c>
      <c r="M734" s="525">
        <v>9099</v>
      </c>
      <c r="O734" s="108">
        <v>849</v>
      </c>
      <c r="P734" s="109">
        <v>841</v>
      </c>
      <c r="Q734" s="109">
        <v>694</v>
      </c>
      <c r="R734" s="318">
        <v>673</v>
      </c>
      <c r="S734" s="318">
        <v>1260</v>
      </c>
      <c r="T734" s="363">
        <v>717</v>
      </c>
      <c r="U734" s="469">
        <v>770</v>
      </c>
      <c r="V734" s="363">
        <v>581</v>
      </c>
      <c r="W734" s="109">
        <v>646</v>
      </c>
      <c r="X734" s="508">
        <v>706</v>
      </c>
      <c r="Y734" s="525">
        <v>627</v>
      </c>
      <c r="Z734" s="525">
        <v>735</v>
      </c>
    </row>
    <row r="735" spans="1:26" ht="12.75">
      <c r="A735" s="2">
        <v>11</v>
      </c>
      <c r="B735" s="158">
        <v>1078</v>
      </c>
      <c r="C735" s="158">
        <v>1915</v>
      </c>
      <c r="D735" s="158">
        <v>2830</v>
      </c>
      <c r="E735" s="318">
        <v>3385</v>
      </c>
      <c r="F735" s="318">
        <v>4236</v>
      </c>
      <c r="G735" s="237">
        <v>4965</v>
      </c>
      <c r="H735" s="363">
        <v>5543</v>
      </c>
      <c r="I735" s="469">
        <v>6110</v>
      </c>
      <c r="J735">
        <v>6592</v>
      </c>
      <c r="K735" s="242">
        <v>7089</v>
      </c>
      <c r="L735" s="525">
        <v>7660</v>
      </c>
      <c r="M735" s="525">
        <v>8265</v>
      </c>
      <c r="O735" s="108">
        <v>1078</v>
      </c>
      <c r="P735" s="109">
        <v>837</v>
      </c>
      <c r="Q735" s="109">
        <v>915</v>
      </c>
      <c r="R735" s="318">
        <v>555</v>
      </c>
      <c r="S735" s="318">
        <v>851</v>
      </c>
      <c r="T735" s="363">
        <v>729</v>
      </c>
      <c r="U735" s="469">
        <v>578</v>
      </c>
      <c r="V735" s="363">
        <v>567</v>
      </c>
      <c r="W735" s="109">
        <v>482</v>
      </c>
      <c r="X735" s="508">
        <v>497</v>
      </c>
      <c r="Y735" s="525">
        <v>571</v>
      </c>
      <c r="Z735" s="525">
        <v>605</v>
      </c>
    </row>
    <row r="736" spans="1:26" ht="12.75">
      <c r="A736" s="2">
        <v>12</v>
      </c>
      <c r="B736" s="158">
        <v>3901</v>
      </c>
      <c r="C736" s="158">
        <v>6972</v>
      </c>
      <c r="D736" s="158">
        <v>9791</v>
      </c>
      <c r="E736" s="318">
        <v>12020</v>
      </c>
      <c r="F736" s="318">
        <v>15685</v>
      </c>
      <c r="G736" s="237">
        <v>18231</v>
      </c>
      <c r="H736" s="363">
        <v>21106</v>
      </c>
      <c r="I736" s="469">
        <v>23777</v>
      </c>
      <c r="J736">
        <v>26494</v>
      </c>
      <c r="K736" s="242">
        <v>29540</v>
      </c>
      <c r="L736" s="525">
        <v>32188</v>
      </c>
      <c r="M736" s="525">
        <v>35386</v>
      </c>
      <c r="O736" s="108">
        <v>3901</v>
      </c>
      <c r="P736" s="109">
        <v>3071</v>
      </c>
      <c r="Q736" s="109">
        <v>2819</v>
      </c>
      <c r="R736" s="318">
        <v>2229</v>
      </c>
      <c r="S736" s="318">
        <v>3665</v>
      </c>
      <c r="T736" s="363">
        <v>2546</v>
      </c>
      <c r="U736" s="469">
        <v>2875</v>
      </c>
      <c r="V736" s="363">
        <v>2671</v>
      </c>
      <c r="W736" s="109">
        <v>2717</v>
      </c>
      <c r="X736" s="508">
        <v>3046</v>
      </c>
      <c r="Y736" s="525">
        <v>2648</v>
      </c>
      <c r="Z736" s="525">
        <v>3198</v>
      </c>
    </row>
    <row r="737" spans="1:26" ht="12.75">
      <c r="A737" s="2">
        <v>13</v>
      </c>
      <c r="B737" s="158">
        <v>1351</v>
      </c>
      <c r="C737" s="158">
        <v>2530</v>
      </c>
      <c r="D737" s="158">
        <v>3566</v>
      </c>
      <c r="E737" s="318">
        <v>4517</v>
      </c>
      <c r="F737" s="318">
        <v>5721</v>
      </c>
      <c r="G737" s="237">
        <v>6661</v>
      </c>
      <c r="H737" s="363">
        <v>7598</v>
      </c>
      <c r="I737" s="469">
        <v>8463</v>
      </c>
      <c r="J737">
        <v>9247</v>
      </c>
      <c r="K737" s="242">
        <v>10169</v>
      </c>
      <c r="L737" s="525">
        <v>11075</v>
      </c>
      <c r="M737" s="525">
        <v>12011</v>
      </c>
      <c r="O737" s="108">
        <v>1351</v>
      </c>
      <c r="P737" s="109">
        <v>1179</v>
      </c>
      <c r="Q737" s="109">
        <v>1036</v>
      </c>
      <c r="R737" s="318">
        <v>951</v>
      </c>
      <c r="S737" s="318">
        <v>1204</v>
      </c>
      <c r="T737" s="363">
        <v>940</v>
      </c>
      <c r="U737" s="469">
        <v>937</v>
      </c>
      <c r="V737" s="363">
        <v>865</v>
      </c>
      <c r="W737" s="109">
        <v>784</v>
      </c>
      <c r="X737" s="508">
        <v>922</v>
      </c>
      <c r="Y737" s="525">
        <v>906</v>
      </c>
      <c r="Z737" s="525">
        <v>936</v>
      </c>
    </row>
    <row r="738" spans="1:26" ht="12.75">
      <c r="A738" s="2">
        <v>14</v>
      </c>
      <c r="B738" s="158">
        <v>2001</v>
      </c>
      <c r="C738" s="158">
        <v>3807</v>
      </c>
      <c r="D738" s="158">
        <v>5450</v>
      </c>
      <c r="E738" s="318">
        <v>6797</v>
      </c>
      <c r="F738" s="318">
        <v>8927</v>
      </c>
      <c r="G738" s="237">
        <v>10370</v>
      </c>
      <c r="H738" s="363">
        <v>11859</v>
      </c>
      <c r="I738" s="469">
        <v>13346</v>
      </c>
      <c r="J738">
        <v>14655</v>
      </c>
      <c r="K738" s="242">
        <v>16026</v>
      </c>
      <c r="L738" s="525">
        <v>17406</v>
      </c>
      <c r="M738" s="525">
        <v>18884</v>
      </c>
      <c r="O738" s="108">
        <v>2001</v>
      </c>
      <c r="P738" s="109">
        <v>1806</v>
      </c>
      <c r="Q738" s="109">
        <v>1643</v>
      </c>
      <c r="R738" s="318">
        <v>1347</v>
      </c>
      <c r="S738" s="318">
        <v>2130</v>
      </c>
      <c r="T738" s="363">
        <v>1443</v>
      </c>
      <c r="U738" s="469">
        <v>1489</v>
      </c>
      <c r="V738" s="363">
        <v>1487</v>
      </c>
      <c r="W738" s="109">
        <v>1309</v>
      </c>
      <c r="X738" s="508">
        <v>1371</v>
      </c>
      <c r="Y738" s="525">
        <v>1380</v>
      </c>
      <c r="Z738" s="525">
        <v>1478</v>
      </c>
    </row>
    <row r="739" spans="1:26" ht="12.75">
      <c r="A739" s="2">
        <v>15</v>
      </c>
      <c r="B739" s="158">
        <v>2837</v>
      </c>
      <c r="C739" s="158">
        <v>5750</v>
      </c>
      <c r="D739" s="158">
        <v>8563</v>
      </c>
      <c r="E739" s="318">
        <v>10319</v>
      </c>
      <c r="F739" s="318">
        <v>13281</v>
      </c>
      <c r="G739" s="237">
        <v>15537</v>
      </c>
      <c r="H739" s="363">
        <v>17809</v>
      </c>
      <c r="I739" s="469">
        <v>20394</v>
      </c>
      <c r="J739">
        <v>22890</v>
      </c>
      <c r="K739" s="242">
        <v>25255</v>
      </c>
      <c r="L739" s="525">
        <v>27443</v>
      </c>
      <c r="M739" s="525">
        <v>30329</v>
      </c>
      <c r="O739" s="108">
        <v>2837</v>
      </c>
      <c r="P739" s="109">
        <v>2913</v>
      </c>
      <c r="Q739" s="109">
        <v>2813</v>
      </c>
      <c r="R739" s="318">
        <v>1756</v>
      </c>
      <c r="S739" s="318">
        <v>2962</v>
      </c>
      <c r="T739" s="363">
        <v>2256</v>
      </c>
      <c r="U739" s="469">
        <v>2272</v>
      </c>
      <c r="V739" s="363">
        <v>2585</v>
      </c>
      <c r="W739" s="109">
        <v>2496</v>
      </c>
      <c r="X739" s="508">
        <v>2365</v>
      </c>
      <c r="Y739" s="525">
        <v>2188</v>
      </c>
      <c r="Z739" s="525">
        <v>2886</v>
      </c>
    </row>
    <row r="740" spans="1:26" ht="12.75">
      <c r="A740" s="2">
        <v>16</v>
      </c>
      <c r="B740" s="158">
        <v>847</v>
      </c>
      <c r="C740" s="158">
        <v>1659</v>
      </c>
      <c r="D740" s="158">
        <v>2423</v>
      </c>
      <c r="E740" s="318">
        <v>3146</v>
      </c>
      <c r="F740" s="318">
        <v>4387</v>
      </c>
      <c r="G740" s="237">
        <v>5257</v>
      </c>
      <c r="H740" s="363">
        <v>6156</v>
      </c>
      <c r="I740" s="469">
        <v>6912</v>
      </c>
      <c r="J740">
        <v>7595</v>
      </c>
      <c r="K740" s="242">
        <v>8376</v>
      </c>
      <c r="L740" s="525">
        <v>9099</v>
      </c>
      <c r="M740" s="525">
        <v>9865</v>
      </c>
      <c r="O740" s="108">
        <v>847</v>
      </c>
      <c r="P740" s="109">
        <v>812</v>
      </c>
      <c r="Q740" s="109">
        <v>764</v>
      </c>
      <c r="R740" s="318">
        <v>723</v>
      </c>
      <c r="S740" s="318">
        <v>1241</v>
      </c>
      <c r="T740" s="363">
        <v>870</v>
      </c>
      <c r="U740" s="469">
        <v>899</v>
      </c>
      <c r="V740" s="363">
        <v>756</v>
      </c>
      <c r="W740" s="109">
        <v>683</v>
      </c>
      <c r="X740" s="508">
        <v>781</v>
      </c>
      <c r="Y740" s="525">
        <v>723</v>
      </c>
      <c r="Z740" s="525">
        <v>766</v>
      </c>
    </row>
    <row r="741" spans="1:26" ht="12.75">
      <c r="A741" s="2">
        <v>17</v>
      </c>
      <c r="B741" s="158">
        <v>1350</v>
      </c>
      <c r="C741" s="158">
        <v>2780</v>
      </c>
      <c r="D741" s="158">
        <v>3871</v>
      </c>
      <c r="E741" s="318">
        <v>4885</v>
      </c>
      <c r="F741" s="318">
        <v>6358</v>
      </c>
      <c r="G741" s="237">
        <v>7436</v>
      </c>
      <c r="H741" s="363">
        <v>8607</v>
      </c>
      <c r="I741" s="469">
        <v>9699</v>
      </c>
      <c r="J741">
        <v>10916</v>
      </c>
      <c r="K741" s="242">
        <v>12055</v>
      </c>
      <c r="L741" s="525">
        <v>12994</v>
      </c>
      <c r="M741" s="525">
        <v>14071</v>
      </c>
      <c r="O741" s="108">
        <v>1350</v>
      </c>
      <c r="P741" s="109">
        <v>1430</v>
      </c>
      <c r="Q741" s="109">
        <v>1091</v>
      </c>
      <c r="R741" s="318">
        <v>1014</v>
      </c>
      <c r="S741" s="318">
        <v>1473</v>
      </c>
      <c r="T741" s="363">
        <v>1078</v>
      </c>
      <c r="U741" s="469">
        <v>1171</v>
      </c>
      <c r="V741" s="363">
        <v>1092</v>
      </c>
      <c r="W741" s="109">
        <v>1217</v>
      </c>
      <c r="X741" s="508">
        <v>1139</v>
      </c>
      <c r="Y741" s="525">
        <v>939</v>
      </c>
      <c r="Z741" s="525">
        <v>1077</v>
      </c>
    </row>
    <row r="742" spans="1:26" ht="12.75">
      <c r="A742" s="2">
        <v>18</v>
      </c>
      <c r="B742" s="158">
        <v>1011</v>
      </c>
      <c r="C742" s="158">
        <v>1897</v>
      </c>
      <c r="D742" s="158">
        <v>2682</v>
      </c>
      <c r="E742" s="318">
        <v>3416</v>
      </c>
      <c r="F742" s="318">
        <v>4526</v>
      </c>
      <c r="G742" s="237">
        <v>5325</v>
      </c>
      <c r="H742" s="363">
        <v>6142</v>
      </c>
      <c r="I742" s="469">
        <v>6955</v>
      </c>
      <c r="J742">
        <v>7646</v>
      </c>
      <c r="K742" s="242">
        <v>8399</v>
      </c>
      <c r="L742" s="525">
        <v>9069</v>
      </c>
      <c r="M742" s="525">
        <v>9781</v>
      </c>
      <c r="O742" s="108">
        <v>1011</v>
      </c>
      <c r="P742" s="109">
        <v>886</v>
      </c>
      <c r="Q742" s="109">
        <v>785</v>
      </c>
      <c r="R742" s="318">
        <v>734</v>
      </c>
      <c r="S742" s="318">
        <v>1110</v>
      </c>
      <c r="T742" s="363">
        <v>799</v>
      </c>
      <c r="U742" s="469">
        <v>817</v>
      </c>
      <c r="V742" s="363">
        <v>813</v>
      </c>
      <c r="W742" s="109">
        <v>691</v>
      </c>
      <c r="X742" s="508">
        <v>753</v>
      </c>
      <c r="Y742" s="525">
        <v>670</v>
      </c>
      <c r="Z742" s="525">
        <v>712</v>
      </c>
    </row>
    <row r="743" spans="1:26" ht="12.75">
      <c r="A743" s="2">
        <v>19</v>
      </c>
      <c r="B743" s="158">
        <v>318</v>
      </c>
      <c r="C743" s="158">
        <v>634</v>
      </c>
      <c r="D743" s="158">
        <v>945</v>
      </c>
      <c r="E743" s="318">
        <v>1172</v>
      </c>
      <c r="F743" s="318">
        <v>1583</v>
      </c>
      <c r="G743" s="237">
        <v>1860</v>
      </c>
      <c r="H743" s="363">
        <v>2134</v>
      </c>
      <c r="I743" s="469">
        <v>2401</v>
      </c>
      <c r="J743">
        <v>2637</v>
      </c>
      <c r="K743" s="242">
        <v>2925</v>
      </c>
      <c r="L743" s="525">
        <v>3187</v>
      </c>
      <c r="M743" s="525">
        <v>3458</v>
      </c>
      <c r="O743" s="108">
        <v>318</v>
      </c>
      <c r="P743" s="109">
        <v>316</v>
      </c>
      <c r="Q743" s="109">
        <v>311</v>
      </c>
      <c r="R743" s="318">
        <v>227</v>
      </c>
      <c r="S743" s="318">
        <v>411</v>
      </c>
      <c r="T743" s="363">
        <v>277</v>
      </c>
      <c r="U743" s="469">
        <v>274</v>
      </c>
      <c r="V743" s="363">
        <v>267</v>
      </c>
      <c r="W743" s="109">
        <v>236</v>
      </c>
      <c r="X743" s="508">
        <v>288</v>
      </c>
      <c r="Y743" s="525">
        <v>262</v>
      </c>
      <c r="Z743" s="525">
        <v>271</v>
      </c>
    </row>
    <row r="744" spans="1:26" ht="12.75">
      <c r="A744" s="2">
        <v>20</v>
      </c>
      <c r="B744" s="158">
        <v>1865</v>
      </c>
      <c r="C744" s="158">
        <v>3570</v>
      </c>
      <c r="D744" s="158">
        <v>4837</v>
      </c>
      <c r="E744" s="318">
        <v>5794</v>
      </c>
      <c r="F744" s="318">
        <v>7407</v>
      </c>
      <c r="G744" s="237">
        <v>8466</v>
      </c>
      <c r="H744" s="363">
        <v>9811</v>
      </c>
      <c r="I744" s="469">
        <v>11145</v>
      </c>
      <c r="J744">
        <v>12330</v>
      </c>
      <c r="K744" s="242">
        <v>13492</v>
      </c>
      <c r="L744" s="525">
        <v>14512</v>
      </c>
      <c r="M744" s="525">
        <v>15529</v>
      </c>
      <c r="O744" s="108">
        <v>1865</v>
      </c>
      <c r="P744" s="109">
        <v>1705</v>
      </c>
      <c r="Q744" s="109">
        <v>1267</v>
      </c>
      <c r="R744" s="318">
        <v>957</v>
      </c>
      <c r="S744" s="318">
        <v>1613</v>
      </c>
      <c r="T744" s="363">
        <v>1059</v>
      </c>
      <c r="U744" s="469">
        <v>1345</v>
      </c>
      <c r="V744" s="363">
        <v>1334</v>
      </c>
      <c r="W744" s="109">
        <v>1185</v>
      </c>
      <c r="X744" s="508">
        <v>1162</v>
      </c>
      <c r="Y744" s="525">
        <v>1020</v>
      </c>
      <c r="Z744" s="525">
        <v>1017</v>
      </c>
    </row>
    <row r="745" spans="1:26" ht="12.75">
      <c r="A745" s="2">
        <v>21</v>
      </c>
      <c r="B745" s="158">
        <v>1880</v>
      </c>
      <c r="C745" s="158">
        <v>3652</v>
      </c>
      <c r="D745" s="158">
        <v>5001</v>
      </c>
      <c r="E745" s="318">
        <v>5947</v>
      </c>
      <c r="F745" s="318">
        <v>8010</v>
      </c>
      <c r="G745" s="237">
        <v>9409</v>
      </c>
      <c r="H745" s="363">
        <v>10826</v>
      </c>
      <c r="I745" s="469">
        <v>12318</v>
      </c>
      <c r="J745">
        <v>13790</v>
      </c>
      <c r="K745" s="242">
        <v>15010</v>
      </c>
      <c r="L745" s="525">
        <v>16092</v>
      </c>
      <c r="M745" s="525">
        <v>17140</v>
      </c>
      <c r="O745" s="108">
        <v>1880</v>
      </c>
      <c r="P745" s="109">
        <v>1772</v>
      </c>
      <c r="Q745" s="109">
        <v>1349</v>
      </c>
      <c r="R745" s="318">
        <v>946</v>
      </c>
      <c r="S745" s="318">
        <v>2063</v>
      </c>
      <c r="T745" s="363">
        <v>1399</v>
      </c>
      <c r="U745" s="469">
        <v>1417</v>
      </c>
      <c r="V745" s="363">
        <v>1492</v>
      </c>
      <c r="W745" s="109">
        <v>1472</v>
      </c>
      <c r="X745" s="508">
        <v>1220</v>
      </c>
      <c r="Y745" s="525">
        <v>1082</v>
      </c>
      <c r="Z745" s="525">
        <v>1048</v>
      </c>
    </row>
    <row r="746" spans="1:26" ht="12.75">
      <c r="A746" s="2">
        <v>22</v>
      </c>
      <c r="B746" s="158">
        <v>2780</v>
      </c>
      <c r="C746" s="158">
        <v>5096</v>
      </c>
      <c r="D746" s="158">
        <v>7280</v>
      </c>
      <c r="E746" s="318">
        <v>9194</v>
      </c>
      <c r="F746" s="318">
        <v>12004</v>
      </c>
      <c r="G746" s="237">
        <v>14170</v>
      </c>
      <c r="H746" s="363">
        <v>15762</v>
      </c>
      <c r="I746" s="469">
        <v>17573</v>
      </c>
      <c r="J746">
        <v>19872</v>
      </c>
      <c r="K746" s="242">
        <v>22065</v>
      </c>
      <c r="L746" s="525">
        <v>23941</v>
      </c>
      <c r="M746" s="525">
        <v>25844</v>
      </c>
      <c r="O746" s="108">
        <v>2780</v>
      </c>
      <c r="P746" s="109">
        <v>2316</v>
      </c>
      <c r="Q746" s="109">
        <v>2184</v>
      </c>
      <c r="R746" s="318">
        <v>1914</v>
      </c>
      <c r="S746" s="318">
        <v>2810</v>
      </c>
      <c r="T746" s="363">
        <v>2166</v>
      </c>
      <c r="U746" s="469">
        <v>1592</v>
      </c>
      <c r="V746" s="363">
        <v>1811</v>
      </c>
      <c r="W746" s="109">
        <v>2299</v>
      </c>
      <c r="X746" s="508">
        <v>2193</v>
      </c>
      <c r="Y746" s="525">
        <v>1876</v>
      </c>
      <c r="Z746" s="525">
        <v>1903</v>
      </c>
    </row>
    <row r="747" spans="1:26" ht="12.75">
      <c r="A747" s="2">
        <v>23</v>
      </c>
      <c r="B747" s="158">
        <v>3727</v>
      </c>
      <c r="C747" s="158">
        <v>6965</v>
      </c>
      <c r="D747" s="158">
        <v>9984</v>
      </c>
      <c r="E747" s="318">
        <v>12639</v>
      </c>
      <c r="F747" s="318">
        <v>16277</v>
      </c>
      <c r="G747" s="237">
        <v>19061</v>
      </c>
      <c r="H747" s="363">
        <v>21541</v>
      </c>
      <c r="I747" s="469">
        <v>24579</v>
      </c>
      <c r="J747">
        <v>28416</v>
      </c>
      <c r="K747" s="242">
        <v>32083</v>
      </c>
      <c r="L747" s="525">
        <v>35304</v>
      </c>
      <c r="M747" s="525">
        <v>39071</v>
      </c>
      <c r="O747" s="108">
        <v>3727</v>
      </c>
      <c r="P747" s="109">
        <v>3238</v>
      </c>
      <c r="Q747" s="109">
        <v>3019</v>
      </c>
      <c r="R747" s="318">
        <v>2655</v>
      </c>
      <c r="S747" s="318">
        <v>3638</v>
      </c>
      <c r="T747" s="363">
        <v>2784</v>
      </c>
      <c r="U747" s="469">
        <v>2480</v>
      </c>
      <c r="V747" s="363">
        <v>3038</v>
      </c>
      <c r="W747" s="109">
        <v>3837</v>
      </c>
      <c r="X747" s="508">
        <v>3667</v>
      </c>
      <c r="Y747" s="525">
        <v>3221</v>
      </c>
      <c r="Z747" s="525">
        <v>3767</v>
      </c>
    </row>
    <row r="748" spans="1:26" ht="13.5" thickBot="1">
      <c r="A748" s="3">
        <v>24</v>
      </c>
      <c r="B748" s="158">
        <v>2721</v>
      </c>
      <c r="C748" s="158">
        <v>4899</v>
      </c>
      <c r="D748" s="158">
        <v>6740</v>
      </c>
      <c r="E748" s="318">
        <v>8225</v>
      </c>
      <c r="F748" s="318">
        <v>10665</v>
      </c>
      <c r="G748" s="237">
        <v>12308</v>
      </c>
      <c r="H748" s="363">
        <v>14361</v>
      </c>
      <c r="I748" s="469">
        <v>16604</v>
      </c>
      <c r="J748">
        <v>18783</v>
      </c>
      <c r="K748" s="242">
        <v>21001</v>
      </c>
      <c r="L748" s="525">
        <v>23103</v>
      </c>
      <c r="M748" s="525">
        <v>25073</v>
      </c>
      <c r="O748" s="108">
        <v>2721</v>
      </c>
      <c r="P748" s="109">
        <v>2178</v>
      </c>
      <c r="Q748" s="109">
        <v>1841</v>
      </c>
      <c r="R748" s="318">
        <v>1485</v>
      </c>
      <c r="S748" s="318">
        <v>2440</v>
      </c>
      <c r="T748" s="363">
        <v>1643</v>
      </c>
      <c r="U748" s="469">
        <v>2053</v>
      </c>
      <c r="V748" s="363">
        <v>2243</v>
      </c>
      <c r="W748" s="109">
        <v>2179</v>
      </c>
      <c r="X748" s="508">
        <v>2218</v>
      </c>
      <c r="Y748" s="525">
        <v>2102</v>
      </c>
      <c r="Z748" s="525">
        <v>1970</v>
      </c>
    </row>
    <row r="749" spans="1:26" ht="13.5" thickBot="1">
      <c r="A749" s="7" t="s">
        <v>0</v>
      </c>
      <c r="B749" s="149">
        <v>35625</v>
      </c>
      <c r="C749" s="149">
        <v>66878</v>
      </c>
      <c r="D749" s="149">
        <v>95108</v>
      </c>
      <c r="E749" s="273">
        <f>SUM(E725:E748)</f>
        <v>118173</v>
      </c>
      <c r="F749" s="273">
        <f>SUM(F725:F748)</f>
        <v>154193</v>
      </c>
      <c r="G749" s="236">
        <f>SUM(G725:G748)</f>
        <v>180357</v>
      </c>
      <c r="H749" s="477">
        <v>206884</v>
      </c>
      <c r="I749" s="149">
        <v>233988</v>
      </c>
      <c r="J749" s="149">
        <v>261160</v>
      </c>
      <c r="K749" s="243">
        <v>288940</v>
      </c>
      <c r="L749" s="528">
        <v>314214</v>
      </c>
      <c r="M749" s="528">
        <v>341825</v>
      </c>
      <c r="O749" s="147">
        <v>35625</v>
      </c>
      <c r="P749" s="147">
        <v>31253</v>
      </c>
      <c r="Q749" s="147">
        <v>28230</v>
      </c>
      <c r="R749" s="318">
        <v>23090</v>
      </c>
      <c r="S749" s="318">
        <f>SUM(S725:S748)</f>
        <v>36020</v>
      </c>
      <c r="T749" s="364">
        <f>SUM(T725:T748)</f>
        <v>26164</v>
      </c>
      <c r="U749" s="468">
        <f>SUM(U725:U748)</f>
        <v>26527</v>
      </c>
      <c r="V749" s="477">
        <f>SUM(V725:V748)</f>
        <v>27104</v>
      </c>
      <c r="W749" s="147">
        <v>27172</v>
      </c>
      <c r="X749" s="508">
        <v>27780</v>
      </c>
      <c r="Y749" s="527">
        <v>25274</v>
      </c>
      <c r="Z749" s="528">
        <v>27611</v>
      </c>
    </row>
    <row r="750" spans="1:23" ht="12.75">
      <c r="A750" s="2"/>
      <c r="B750" s="141"/>
      <c r="W750" s="49"/>
    </row>
    <row r="751" ht="12.75">
      <c r="A751" s="2"/>
    </row>
    <row r="752" ht="12.75">
      <c r="A752" s="2"/>
    </row>
    <row r="753" ht="12.75">
      <c r="A753" s="2"/>
    </row>
    <row r="754" spans="1:26" ht="12.75">
      <c r="A754" s="100" t="s">
        <v>25</v>
      </c>
      <c r="B754" s="117" t="str">
        <f>TITLES!$B$17</f>
        <v>WAGNER-PEYSER ENTERED EMPLOYMENT RATE</v>
      </c>
      <c r="C754" s="118"/>
      <c r="D754" s="118"/>
      <c r="E754" s="275"/>
      <c r="F754" s="118"/>
      <c r="G754" s="118"/>
      <c r="H754" s="118"/>
      <c r="I754" s="118"/>
      <c r="J754" s="118"/>
      <c r="K754" s="118"/>
      <c r="L754" s="118"/>
      <c r="M754" s="119"/>
      <c r="O754" s="270" t="str">
        <f>B754</f>
        <v>WAGNER-PEYSER ENTERED EMPLOYMENT RATE</v>
      </c>
      <c r="P754" s="143"/>
      <c r="Q754" s="143"/>
      <c r="R754" s="143"/>
      <c r="S754" s="143"/>
      <c r="T754" s="143"/>
      <c r="U754" s="143"/>
      <c r="V754" s="143"/>
      <c r="W754" s="143"/>
      <c r="X754" s="143"/>
      <c r="Y754" s="143"/>
      <c r="Z754" s="205"/>
    </row>
    <row r="755" spans="1:26" ht="12.75">
      <c r="A755" s="2">
        <v>1</v>
      </c>
      <c r="B755" s="158">
        <v>3773</v>
      </c>
      <c r="C755" s="158">
        <v>7109</v>
      </c>
      <c r="D755" s="158">
        <v>9213</v>
      </c>
      <c r="E755" s="318">
        <v>11132</v>
      </c>
      <c r="F755" s="318">
        <v>12919</v>
      </c>
      <c r="G755" s="234">
        <v>15099</v>
      </c>
      <c r="H755" s="469">
        <v>16942</v>
      </c>
      <c r="I755" s="158">
        <v>18473</v>
      </c>
      <c r="J755" s="158">
        <v>20032</v>
      </c>
      <c r="K755" s="244">
        <v>21713</v>
      </c>
      <c r="L755" s="525">
        <v>22933</v>
      </c>
      <c r="M755" s="525">
        <v>24423</v>
      </c>
      <c r="N755" s="122"/>
      <c r="O755" s="306">
        <v>3773</v>
      </c>
      <c r="P755" s="310">
        <v>3336</v>
      </c>
      <c r="Q755" s="310">
        <v>2104</v>
      </c>
      <c r="R755" s="210">
        <v>1919</v>
      </c>
      <c r="S755" s="210">
        <v>1787</v>
      </c>
      <c r="T755" s="425">
        <v>2180</v>
      </c>
      <c r="U755" s="469">
        <v>1843</v>
      </c>
      <c r="V755" s="363">
        <v>1531</v>
      </c>
      <c r="W755">
        <v>1559</v>
      </c>
      <c r="X755" s="508">
        <v>1681</v>
      </c>
      <c r="Y755" s="525">
        <v>1220</v>
      </c>
      <c r="Z755" s="525">
        <v>1490</v>
      </c>
    </row>
    <row r="756" spans="1:26" ht="12.75">
      <c r="A756" s="2">
        <v>2</v>
      </c>
      <c r="B756" s="158">
        <v>764</v>
      </c>
      <c r="C756" s="158">
        <v>1344</v>
      </c>
      <c r="D756" s="158">
        <v>1941</v>
      </c>
      <c r="E756" s="318">
        <v>2597</v>
      </c>
      <c r="F756" s="318">
        <v>3800</v>
      </c>
      <c r="G756" s="234">
        <v>4646</v>
      </c>
      <c r="H756" s="469">
        <v>5585</v>
      </c>
      <c r="I756" s="158">
        <v>6565</v>
      </c>
      <c r="J756" s="158">
        <v>7320</v>
      </c>
      <c r="K756" s="244">
        <v>8119</v>
      </c>
      <c r="L756" s="525">
        <v>8701</v>
      </c>
      <c r="M756" s="525">
        <v>9442</v>
      </c>
      <c r="N756" s="122"/>
      <c r="O756" s="307">
        <v>764</v>
      </c>
      <c r="P756" s="309">
        <v>580</v>
      </c>
      <c r="Q756" s="309">
        <v>597</v>
      </c>
      <c r="R756" s="213">
        <v>656</v>
      </c>
      <c r="S756" s="213">
        <v>1203</v>
      </c>
      <c r="T756" s="424">
        <v>846</v>
      </c>
      <c r="U756" s="469">
        <v>939</v>
      </c>
      <c r="V756" s="363">
        <v>980</v>
      </c>
      <c r="W756">
        <v>755</v>
      </c>
      <c r="X756" s="508">
        <v>799</v>
      </c>
      <c r="Y756" s="525">
        <v>582</v>
      </c>
      <c r="Z756" s="525">
        <v>741</v>
      </c>
    </row>
    <row r="757" spans="1:26" ht="12.75">
      <c r="A757" s="2">
        <v>3</v>
      </c>
      <c r="B757" s="158">
        <v>774</v>
      </c>
      <c r="C757" s="158">
        <v>1479</v>
      </c>
      <c r="D757" s="158">
        <v>2265</v>
      </c>
      <c r="E757" s="318">
        <v>2792</v>
      </c>
      <c r="F757" s="318">
        <v>3647</v>
      </c>
      <c r="G757" s="234">
        <v>4319</v>
      </c>
      <c r="H757" s="469">
        <v>5000</v>
      </c>
      <c r="I757" s="158">
        <v>5634</v>
      </c>
      <c r="J757" s="158">
        <v>6099</v>
      </c>
      <c r="K757" s="244">
        <v>6736</v>
      </c>
      <c r="L757" s="525">
        <v>7166</v>
      </c>
      <c r="M757" s="525">
        <v>7867</v>
      </c>
      <c r="N757" s="122"/>
      <c r="O757" s="307">
        <v>774</v>
      </c>
      <c r="P757" s="309">
        <v>705</v>
      </c>
      <c r="Q757" s="309">
        <v>786</v>
      </c>
      <c r="R757" s="213">
        <v>527</v>
      </c>
      <c r="S757" s="213">
        <v>855</v>
      </c>
      <c r="T757" s="424">
        <v>672</v>
      </c>
      <c r="U757" s="469">
        <v>681</v>
      </c>
      <c r="V757" s="363">
        <v>634</v>
      </c>
      <c r="W757">
        <v>465</v>
      </c>
      <c r="X757" s="508">
        <v>637</v>
      </c>
      <c r="Y757" s="525">
        <v>430</v>
      </c>
      <c r="Z757" s="525">
        <v>701</v>
      </c>
    </row>
    <row r="758" spans="1:26" ht="12.75">
      <c r="A758" s="2">
        <v>4</v>
      </c>
      <c r="B758" s="158">
        <v>1078</v>
      </c>
      <c r="C758" s="158">
        <v>1966</v>
      </c>
      <c r="D758" s="158">
        <v>3034</v>
      </c>
      <c r="E758" s="318">
        <v>3909</v>
      </c>
      <c r="F758" s="318">
        <v>4927</v>
      </c>
      <c r="G758" s="234">
        <v>5912</v>
      </c>
      <c r="H758" s="469">
        <v>6911</v>
      </c>
      <c r="I758" s="158">
        <v>7962</v>
      </c>
      <c r="J758" s="158">
        <v>8776</v>
      </c>
      <c r="K758" s="244">
        <v>9895</v>
      </c>
      <c r="L758" s="525">
        <v>10846</v>
      </c>
      <c r="M758" s="525">
        <v>11800</v>
      </c>
      <c r="N758" s="122"/>
      <c r="O758" s="307">
        <v>1078</v>
      </c>
      <c r="P758" s="309">
        <v>888</v>
      </c>
      <c r="Q758" s="309">
        <v>1068</v>
      </c>
      <c r="R758" s="213">
        <v>875</v>
      </c>
      <c r="S758" s="213">
        <v>1018</v>
      </c>
      <c r="T758" s="424">
        <v>985</v>
      </c>
      <c r="U758" s="469">
        <v>999</v>
      </c>
      <c r="V758" s="363">
        <v>1051</v>
      </c>
      <c r="W758">
        <v>814</v>
      </c>
      <c r="X758" s="508">
        <v>1119</v>
      </c>
      <c r="Y758" s="525">
        <v>951</v>
      </c>
      <c r="Z758" s="525">
        <v>954</v>
      </c>
    </row>
    <row r="759" spans="1:26" ht="12.75">
      <c r="A759" s="2">
        <v>5</v>
      </c>
      <c r="B759" s="158">
        <v>1859</v>
      </c>
      <c r="C759" s="158">
        <v>3292</v>
      </c>
      <c r="D759" s="158">
        <v>4892</v>
      </c>
      <c r="E759" s="318">
        <v>6348</v>
      </c>
      <c r="F759" s="318">
        <v>8197</v>
      </c>
      <c r="G759" s="234">
        <v>9727</v>
      </c>
      <c r="H759" s="469">
        <v>11303</v>
      </c>
      <c r="I759" s="158">
        <v>12901</v>
      </c>
      <c r="J759" s="158">
        <v>14529</v>
      </c>
      <c r="K759" s="244">
        <v>16148</v>
      </c>
      <c r="L759" s="525">
        <v>17418</v>
      </c>
      <c r="M759" s="525">
        <v>18741</v>
      </c>
      <c r="N759" s="122"/>
      <c r="O759" s="307">
        <v>1859</v>
      </c>
      <c r="P759" s="309">
        <v>1433</v>
      </c>
      <c r="Q759" s="309">
        <v>1600</v>
      </c>
      <c r="R759" s="213">
        <v>1456</v>
      </c>
      <c r="S759" s="213">
        <v>1849</v>
      </c>
      <c r="T759" s="424">
        <v>1530</v>
      </c>
      <c r="U759" s="469">
        <v>1576</v>
      </c>
      <c r="V759" s="363">
        <v>1598</v>
      </c>
      <c r="W759">
        <v>1628</v>
      </c>
      <c r="X759" s="508">
        <v>1619</v>
      </c>
      <c r="Y759" s="525">
        <v>1270</v>
      </c>
      <c r="Z759" s="525">
        <v>1323</v>
      </c>
    </row>
    <row r="760" spans="1:26" ht="12.75">
      <c r="A760" s="2">
        <v>6</v>
      </c>
      <c r="B760" s="158">
        <v>424</v>
      </c>
      <c r="C760" s="158">
        <v>766</v>
      </c>
      <c r="D760" s="158">
        <v>1100</v>
      </c>
      <c r="E760" s="318">
        <v>1546</v>
      </c>
      <c r="F760" s="318">
        <v>2141</v>
      </c>
      <c r="G760" s="234">
        <v>2618</v>
      </c>
      <c r="H760" s="469">
        <v>3471</v>
      </c>
      <c r="I760" s="158">
        <v>4076</v>
      </c>
      <c r="J760" s="158">
        <v>4529</v>
      </c>
      <c r="K760" s="244">
        <v>5123</v>
      </c>
      <c r="L760" s="525">
        <v>5750</v>
      </c>
      <c r="M760" s="525">
        <v>6365</v>
      </c>
      <c r="N760" s="122"/>
      <c r="O760" s="307">
        <v>424</v>
      </c>
      <c r="P760" s="309">
        <v>342</v>
      </c>
      <c r="Q760" s="309">
        <v>334</v>
      </c>
      <c r="R760" s="213">
        <v>446</v>
      </c>
      <c r="S760" s="213">
        <v>595</v>
      </c>
      <c r="T760" s="424">
        <v>477</v>
      </c>
      <c r="U760" s="469">
        <v>853</v>
      </c>
      <c r="V760" s="363">
        <v>605</v>
      </c>
      <c r="W760">
        <v>453</v>
      </c>
      <c r="X760" s="508">
        <v>594</v>
      </c>
      <c r="Y760" s="525">
        <v>627</v>
      </c>
      <c r="Z760" s="525">
        <v>615</v>
      </c>
    </row>
    <row r="761" spans="1:26" ht="12.75">
      <c r="A761" s="2">
        <v>7</v>
      </c>
      <c r="B761" s="158">
        <v>562</v>
      </c>
      <c r="C761" s="158">
        <v>1055</v>
      </c>
      <c r="D761" s="158">
        <v>1527</v>
      </c>
      <c r="E761" s="318">
        <v>2049</v>
      </c>
      <c r="F761" s="318">
        <v>2742</v>
      </c>
      <c r="G761" s="234">
        <v>3278</v>
      </c>
      <c r="H761" s="469">
        <v>3787</v>
      </c>
      <c r="I761" s="158">
        <v>4290</v>
      </c>
      <c r="J761" s="158">
        <v>4706</v>
      </c>
      <c r="K761" s="244">
        <v>5172</v>
      </c>
      <c r="L761" s="525">
        <v>5539</v>
      </c>
      <c r="M761" s="525">
        <v>5933</v>
      </c>
      <c r="N761" s="122"/>
      <c r="O761" s="307">
        <v>562</v>
      </c>
      <c r="P761" s="309">
        <v>493</v>
      </c>
      <c r="Q761" s="309">
        <v>472</v>
      </c>
      <c r="R761" s="213">
        <v>522</v>
      </c>
      <c r="S761" s="213">
        <v>693</v>
      </c>
      <c r="T761" s="424">
        <v>536</v>
      </c>
      <c r="U761" s="469">
        <v>509</v>
      </c>
      <c r="V761" s="363">
        <v>503</v>
      </c>
      <c r="W761">
        <v>416</v>
      </c>
      <c r="X761" s="508">
        <v>466</v>
      </c>
      <c r="Y761" s="525">
        <v>367</v>
      </c>
      <c r="Z761" s="525">
        <v>394</v>
      </c>
    </row>
    <row r="762" spans="1:26" ht="12.75">
      <c r="A762" s="2">
        <v>8</v>
      </c>
      <c r="B762" s="158">
        <v>6247</v>
      </c>
      <c r="C762" s="158">
        <v>12783</v>
      </c>
      <c r="D762" s="158">
        <v>19315</v>
      </c>
      <c r="E762" s="318">
        <v>25368</v>
      </c>
      <c r="F762" s="318">
        <v>33612</v>
      </c>
      <c r="G762" s="234">
        <v>40458</v>
      </c>
      <c r="H762" s="469">
        <v>46825</v>
      </c>
      <c r="I762" s="158">
        <v>52906</v>
      </c>
      <c r="J762" s="158">
        <v>56570</v>
      </c>
      <c r="K762" s="244">
        <v>60788</v>
      </c>
      <c r="L762" s="525">
        <v>64377</v>
      </c>
      <c r="M762" s="525">
        <v>68401</v>
      </c>
      <c r="N762" s="122"/>
      <c r="O762" s="307">
        <v>6247</v>
      </c>
      <c r="P762" s="309">
        <v>6536</v>
      </c>
      <c r="Q762" s="309">
        <v>6532</v>
      </c>
      <c r="R762" s="213">
        <v>6053</v>
      </c>
      <c r="S762" s="213">
        <v>8244</v>
      </c>
      <c r="T762" s="424">
        <v>6846</v>
      </c>
      <c r="U762" s="469">
        <v>6367</v>
      </c>
      <c r="V762" s="363">
        <v>6081</v>
      </c>
      <c r="W762">
        <v>3664</v>
      </c>
      <c r="X762" s="508">
        <v>4218</v>
      </c>
      <c r="Y762" s="525">
        <v>3589</v>
      </c>
      <c r="Z762" s="525">
        <v>4024</v>
      </c>
    </row>
    <row r="763" spans="1:26" ht="12.75">
      <c r="A763" s="2">
        <v>9</v>
      </c>
      <c r="B763" s="158">
        <v>994</v>
      </c>
      <c r="C763" s="158">
        <v>2184</v>
      </c>
      <c r="D763" s="158">
        <v>3476</v>
      </c>
      <c r="E763" s="318">
        <v>4586</v>
      </c>
      <c r="F763" s="318">
        <v>5744</v>
      </c>
      <c r="G763" s="234">
        <v>6805</v>
      </c>
      <c r="H763" s="469">
        <v>7928</v>
      </c>
      <c r="I763" s="158">
        <v>8766</v>
      </c>
      <c r="J763" s="158">
        <v>9433</v>
      </c>
      <c r="K763" s="244">
        <v>10212</v>
      </c>
      <c r="L763" s="525">
        <v>10995</v>
      </c>
      <c r="M763" s="525">
        <v>12061</v>
      </c>
      <c r="N763" s="122"/>
      <c r="O763" s="307">
        <v>994</v>
      </c>
      <c r="P763" s="309">
        <v>1190</v>
      </c>
      <c r="Q763" s="309">
        <v>1292</v>
      </c>
      <c r="R763" s="213">
        <v>1110</v>
      </c>
      <c r="S763" s="213">
        <v>1158</v>
      </c>
      <c r="T763" s="424">
        <v>1061</v>
      </c>
      <c r="U763" s="469">
        <v>1123</v>
      </c>
      <c r="V763" s="363">
        <v>838</v>
      </c>
      <c r="W763">
        <v>667</v>
      </c>
      <c r="X763" s="508">
        <v>779</v>
      </c>
      <c r="Y763" s="525">
        <v>783</v>
      </c>
      <c r="Z763" s="525">
        <v>1066</v>
      </c>
    </row>
    <row r="764" spans="1:26" ht="12.75">
      <c r="A764" s="2">
        <v>10</v>
      </c>
      <c r="B764" s="158">
        <v>1900</v>
      </c>
      <c r="C764" s="158">
        <v>3496</v>
      </c>
      <c r="D764" s="158">
        <v>4886</v>
      </c>
      <c r="E764" s="318">
        <v>6670</v>
      </c>
      <c r="F764" s="318">
        <v>9448</v>
      </c>
      <c r="G764" s="234">
        <v>11523</v>
      </c>
      <c r="H764" s="469">
        <v>13301</v>
      </c>
      <c r="I764" s="158">
        <v>14745</v>
      </c>
      <c r="J764" s="158">
        <v>16414</v>
      </c>
      <c r="K764" s="244">
        <v>18126</v>
      </c>
      <c r="L764" s="525">
        <v>19766</v>
      </c>
      <c r="M764" s="525">
        <v>21891</v>
      </c>
      <c r="N764" s="122"/>
      <c r="O764" s="307">
        <v>1900</v>
      </c>
      <c r="P764" s="309">
        <v>1596</v>
      </c>
      <c r="Q764" s="309">
        <v>1390</v>
      </c>
      <c r="R764" s="213">
        <v>1784</v>
      </c>
      <c r="S764" s="213">
        <v>2778</v>
      </c>
      <c r="T764" s="424">
        <v>2075</v>
      </c>
      <c r="U764" s="469">
        <v>1778</v>
      </c>
      <c r="V764" s="363">
        <v>1444</v>
      </c>
      <c r="W764">
        <v>1669</v>
      </c>
      <c r="X764" s="508">
        <v>1712</v>
      </c>
      <c r="Y764" s="525">
        <v>1640</v>
      </c>
      <c r="Z764" s="525">
        <v>2125</v>
      </c>
    </row>
    <row r="765" spans="1:26" ht="12.75">
      <c r="A765" s="2">
        <v>11</v>
      </c>
      <c r="B765" s="158">
        <v>1882</v>
      </c>
      <c r="C765" s="158">
        <v>3172</v>
      </c>
      <c r="D765" s="158">
        <v>4329</v>
      </c>
      <c r="E765" s="318">
        <v>6872</v>
      </c>
      <c r="F765" s="318">
        <v>7811</v>
      </c>
      <c r="G765" s="234">
        <v>8734</v>
      </c>
      <c r="H765" s="469">
        <v>9981</v>
      </c>
      <c r="I765" s="158">
        <v>10762</v>
      </c>
      <c r="J765" s="158">
        <v>11561</v>
      </c>
      <c r="K765" s="244">
        <v>15371</v>
      </c>
      <c r="L765" s="525">
        <v>16268</v>
      </c>
      <c r="M765" s="525">
        <v>17258</v>
      </c>
      <c r="N765" s="122"/>
      <c r="O765" s="307">
        <v>1882</v>
      </c>
      <c r="P765" s="309">
        <v>1290</v>
      </c>
      <c r="Q765" s="309">
        <v>1157</v>
      </c>
      <c r="R765" s="213">
        <v>2543</v>
      </c>
      <c r="S765" s="213">
        <v>939</v>
      </c>
      <c r="T765" s="424">
        <v>923</v>
      </c>
      <c r="U765" s="469">
        <v>1247</v>
      </c>
      <c r="V765" s="363">
        <v>781</v>
      </c>
      <c r="W765">
        <v>799</v>
      </c>
      <c r="X765" s="508">
        <v>3810</v>
      </c>
      <c r="Y765" s="525">
        <v>897</v>
      </c>
      <c r="Z765" s="525">
        <v>990</v>
      </c>
    </row>
    <row r="766" spans="1:26" ht="12.75">
      <c r="A766" s="2">
        <v>12</v>
      </c>
      <c r="B766" s="158">
        <v>11890</v>
      </c>
      <c r="C766" s="158">
        <v>22461</v>
      </c>
      <c r="D766" s="158">
        <v>30966</v>
      </c>
      <c r="E766" s="318">
        <v>38539</v>
      </c>
      <c r="F766" s="318">
        <v>49713</v>
      </c>
      <c r="G766" s="234">
        <v>59608</v>
      </c>
      <c r="H766" s="469">
        <v>69424</v>
      </c>
      <c r="I766" s="158">
        <v>76935</v>
      </c>
      <c r="J766" s="158">
        <v>84199</v>
      </c>
      <c r="K766" s="244">
        <v>91571</v>
      </c>
      <c r="L766" s="525">
        <v>98302</v>
      </c>
      <c r="M766" s="525">
        <v>104550</v>
      </c>
      <c r="N766" s="122"/>
      <c r="O766" s="307">
        <v>11890</v>
      </c>
      <c r="P766" s="309">
        <v>10571</v>
      </c>
      <c r="Q766" s="309">
        <v>8505</v>
      </c>
      <c r="R766" s="213">
        <v>7573</v>
      </c>
      <c r="S766" s="213">
        <v>11174</v>
      </c>
      <c r="T766" s="424">
        <v>9895</v>
      </c>
      <c r="U766" s="469">
        <v>9816</v>
      </c>
      <c r="V766" s="363">
        <v>7511</v>
      </c>
      <c r="W766">
        <v>7264</v>
      </c>
      <c r="X766" s="508">
        <v>7372</v>
      </c>
      <c r="Y766" s="525">
        <v>6731</v>
      </c>
      <c r="Z766" s="525">
        <v>6248</v>
      </c>
    </row>
    <row r="767" spans="1:26" ht="12.75">
      <c r="A767" s="2">
        <v>13</v>
      </c>
      <c r="B767" s="158">
        <v>2640</v>
      </c>
      <c r="C767" s="158">
        <v>5103</v>
      </c>
      <c r="D767" s="158">
        <v>7477</v>
      </c>
      <c r="E767" s="318">
        <v>10069</v>
      </c>
      <c r="F767" s="318">
        <v>12917</v>
      </c>
      <c r="G767" s="234">
        <v>15366</v>
      </c>
      <c r="H767" s="469">
        <v>17560</v>
      </c>
      <c r="I767" s="158">
        <v>19707</v>
      </c>
      <c r="J767" s="158">
        <v>21528</v>
      </c>
      <c r="K767" s="244">
        <v>23778</v>
      </c>
      <c r="L767" s="525">
        <v>25960</v>
      </c>
      <c r="M767" s="525">
        <v>28319</v>
      </c>
      <c r="N767" s="122"/>
      <c r="O767" s="307">
        <v>2640</v>
      </c>
      <c r="P767" s="309">
        <v>2463</v>
      </c>
      <c r="Q767" s="309">
        <v>2374</v>
      </c>
      <c r="R767" s="213">
        <v>2592</v>
      </c>
      <c r="S767" s="213">
        <v>2848</v>
      </c>
      <c r="T767" s="424">
        <v>2449</v>
      </c>
      <c r="U767" s="469">
        <v>2194</v>
      </c>
      <c r="V767" s="363">
        <v>2147</v>
      </c>
      <c r="W767">
        <v>1821</v>
      </c>
      <c r="X767" s="508">
        <v>2250</v>
      </c>
      <c r="Y767" s="525">
        <v>2182</v>
      </c>
      <c r="Z767" s="525">
        <v>2359</v>
      </c>
    </row>
    <row r="768" spans="1:26" ht="12.75">
      <c r="A768" s="2">
        <v>14</v>
      </c>
      <c r="B768" s="158">
        <v>3957</v>
      </c>
      <c r="C768" s="158">
        <v>7559</v>
      </c>
      <c r="D768" s="158">
        <v>11081</v>
      </c>
      <c r="E768" s="318">
        <v>13812</v>
      </c>
      <c r="F768" s="318">
        <v>18644</v>
      </c>
      <c r="G768" s="234">
        <v>22027</v>
      </c>
      <c r="H768" s="469">
        <v>25707</v>
      </c>
      <c r="I768" s="158">
        <v>28902</v>
      </c>
      <c r="J768" s="158">
        <v>31521</v>
      </c>
      <c r="K768" s="244">
        <v>34405</v>
      </c>
      <c r="L768" s="525">
        <v>37187</v>
      </c>
      <c r="M768" s="525">
        <v>40772</v>
      </c>
      <c r="N768" s="122"/>
      <c r="O768" s="307">
        <v>3957</v>
      </c>
      <c r="P768" s="309">
        <v>3602</v>
      </c>
      <c r="Q768" s="309">
        <v>3522</v>
      </c>
      <c r="R768" s="213">
        <v>2731</v>
      </c>
      <c r="S768" s="213">
        <v>4832</v>
      </c>
      <c r="T768" s="424">
        <v>3383</v>
      </c>
      <c r="U768" s="469">
        <v>3680</v>
      </c>
      <c r="V768" s="363">
        <v>3195</v>
      </c>
      <c r="W768">
        <v>2619</v>
      </c>
      <c r="X768" s="508">
        <v>2884</v>
      </c>
      <c r="Y768" s="525">
        <v>2782</v>
      </c>
      <c r="Z768" s="525">
        <v>3585</v>
      </c>
    </row>
    <row r="769" spans="1:26" ht="12.75">
      <c r="A769" s="2">
        <v>15</v>
      </c>
      <c r="B769" s="158">
        <v>6819</v>
      </c>
      <c r="C769" s="158">
        <v>14494</v>
      </c>
      <c r="D769" s="158">
        <v>22599</v>
      </c>
      <c r="E769" s="318">
        <v>27212</v>
      </c>
      <c r="F769" s="318">
        <v>35030</v>
      </c>
      <c r="G769" s="234">
        <v>40847</v>
      </c>
      <c r="H769" s="469">
        <v>45871</v>
      </c>
      <c r="I769" s="158">
        <v>51476</v>
      </c>
      <c r="J769" s="158">
        <v>58529</v>
      </c>
      <c r="K769" s="244">
        <v>64168</v>
      </c>
      <c r="L769" s="525">
        <v>68207</v>
      </c>
      <c r="M769" s="525">
        <v>73566</v>
      </c>
      <c r="N769" s="122"/>
      <c r="O769" s="307">
        <v>6819</v>
      </c>
      <c r="P769" s="309">
        <v>7675</v>
      </c>
      <c r="Q769" s="309">
        <v>8105</v>
      </c>
      <c r="R769" s="213">
        <v>4613</v>
      </c>
      <c r="S769" s="213">
        <v>7818</v>
      </c>
      <c r="T769" s="424">
        <v>5817</v>
      </c>
      <c r="U769" s="469">
        <v>5024</v>
      </c>
      <c r="V769" s="363">
        <v>5605</v>
      </c>
      <c r="W769">
        <v>7053</v>
      </c>
      <c r="X769" s="508">
        <v>5639</v>
      </c>
      <c r="Y769" s="525">
        <v>4039</v>
      </c>
      <c r="Z769" s="525">
        <v>5359</v>
      </c>
    </row>
    <row r="770" spans="1:26" ht="12.75">
      <c r="A770" s="2">
        <v>16</v>
      </c>
      <c r="B770" s="158">
        <v>1419</v>
      </c>
      <c r="C770" s="158">
        <v>3754</v>
      </c>
      <c r="D770" s="158">
        <v>6071</v>
      </c>
      <c r="E770" s="318">
        <v>8053</v>
      </c>
      <c r="F770" s="318">
        <v>11012</v>
      </c>
      <c r="G770" s="234">
        <v>13321</v>
      </c>
      <c r="H770" s="469">
        <v>15330</v>
      </c>
      <c r="I770" s="158">
        <v>17209</v>
      </c>
      <c r="J770" s="158">
        <v>18914</v>
      </c>
      <c r="K770" s="244">
        <v>20517</v>
      </c>
      <c r="L770" s="525">
        <v>21807</v>
      </c>
      <c r="M770" s="525">
        <v>23463</v>
      </c>
      <c r="N770" s="122"/>
      <c r="O770" s="307">
        <v>1419</v>
      </c>
      <c r="P770" s="309">
        <v>2335</v>
      </c>
      <c r="Q770" s="309">
        <v>2317</v>
      </c>
      <c r="R770" s="213">
        <v>1982</v>
      </c>
      <c r="S770" s="213">
        <v>2959</v>
      </c>
      <c r="T770" s="424">
        <v>2309</v>
      </c>
      <c r="U770" s="469">
        <v>2009</v>
      </c>
      <c r="V770" s="363">
        <v>1879</v>
      </c>
      <c r="W770">
        <v>1705</v>
      </c>
      <c r="X770" s="508">
        <v>1603</v>
      </c>
      <c r="Y770" s="525">
        <v>1290</v>
      </c>
      <c r="Z770" s="525">
        <v>1656</v>
      </c>
    </row>
    <row r="771" spans="1:26" ht="12.75">
      <c r="A771" s="2">
        <v>17</v>
      </c>
      <c r="B771" s="158">
        <v>2840</v>
      </c>
      <c r="C771" s="158">
        <v>5627</v>
      </c>
      <c r="D771" s="158">
        <v>8171</v>
      </c>
      <c r="E771" s="318">
        <v>10552</v>
      </c>
      <c r="F771" s="318">
        <v>13718</v>
      </c>
      <c r="G771" s="234">
        <v>16224</v>
      </c>
      <c r="H771" s="469">
        <v>18737</v>
      </c>
      <c r="I771" s="158">
        <v>21001</v>
      </c>
      <c r="J771" s="158">
        <v>23370</v>
      </c>
      <c r="K771" s="244">
        <v>25604</v>
      </c>
      <c r="L771" s="525">
        <v>27600</v>
      </c>
      <c r="M771" s="525">
        <v>29926</v>
      </c>
      <c r="N771" s="122"/>
      <c r="O771" s="307">
        <v>2840</v>
      </c>
      <c r="P771" s="309">
        <v>2787</v>
      </c>
      <c r="Q771" s="309">
        <v>2544</v>
      </c>
      <c r="R771" s="213">
        <v>2381</v>
      </c>
      <c r="S771" s="213">
        <v>3166</v>
      </c>
      <c r="T771" s="424">
        <v>2506</v>
      </c>
      <c r="U771" s="469">
        <v>2513</v>
      </c>
      <c r="V771" s="363">
        <v>2264</v>
      </c>
      <c r="W771">
        <v>2369</v>
      </c>
      <c r="X771" s="508">
        <v>2234</v>
      </c>
      <c r="Y771" s="525">
        <v>1996</v>
      </c>
      <c r="Z771" s="525">
        <v>2326</v>
      </c>
    </row>
    <row r="772" spans="1:26" ht="12.75">
      <c r="A772" s="2">
        <v>18</v>
      </c>
      <c r="B772" s="158">
        <v>1771</v>
      </c>
      <c r="C772" s="158">
        <v>3689</v>
      </c>
      <c r="D772" s="158">
        <v>5732</v>
      </c>
      <c r="E772" s="318">
        <v>7277</v>
      </c>
      <c r="F772" s="318">
        <v>9201</v>
      </c>
      <c r="G772" s="234">
        <v>10804</v>
      </c>
      <c r="H772" s="469">
        <v>12870</v>
      </c>
      <c r="I772" s="158">
        <v>15119</v>
      </c>
      <c r="J772" s="158">
        <v>16124</v>
      </c>
      <c r="K772" s="244">
        <v>17299</v>
      </c>
      <c r="L772" s="525">
        <v>18410</v>
      </c>
      <c r="M772" s="525">
        <v>19655</v>
      </c>
      <c r="N772" s="122"/>
      <c r="O772" s="307">
        <v>1771</v>
      </c>
      <c r="P772" s="309">
        <v>1918</v>
      </c>
      <c r="Q772" s="309">
        <v>2043</v>
      </c>
      <c r="R772" s="213">
        <v>1545</v>
      </c>
      <c r="S772" s="213">
        <v>1924</v>
      </c>
      <c r="T772" s="424">
        <v>1603</v>
      </c>
      <c r="U772" s="469">
        <v>2066</v>
      </c>
      <c r="V772" s="363">
        <v>2249</v>
      </c>
      <c r="W772">
        <v>1005</v>
      </c>
      <c r="X772" s="508">
        <v>1175</v>
      </c>
      <c r="Y772" s="525">
        <v>1111</v>
      </c>
      <c r="Z772" s="525">
        <v>1245</v>
      </c>
    </row>
    <row r="773" spans="1:26" ht="12.75">
      <c r="A773" s="2">
        <v>19</v>
      </c>
      <c r="B773" s="158">
        <v>646</v>
      </c>
      <c r="C773" s="158">
        <v>1284</v>
      </c>
      <c r="D773" s="158">
        <v>1958</v>
      </c>
      <c r="E773" s="318">
        <v>2456</v>
      </c>
      <c r="F773" s="318">
        <v>3301</v>
      </c>
      <c r="G773" s="234">
        <v>3980</v>
      </c>
      <c r="H773" s="469">
        <v>4576</v>
      </c>
      <c r="I773" s="158">
        <v>5178</v>
      </c>
      <c r="J773" s="158">
        <v>5660</v>
      </c>
      <c r="K773" s="244">
        <v>6199</v>
      </c>
      <c r="L773" s="525">
        <v>6723</v>
      </c>
      <c r="M773" s="525">
        <v>7368</v>
      </c>
      <c r="N773" s="122"/>
      <c r="O773" s="307">
        <v>646</v>
      </c>
      <c r="P773" s="309">
        <v>638</v>
      </c>
      <c r="Q773" s="309">
        <v>674</v>
      </c>
      <c r="R773" s="213">
        <v>498</v>
      </c>
      <c r="S773" s="213">
        <v>845</v>
      </c>
      <c r="T773" s="424">
        <v>679</v>
      </c>
      <c r="U773" s="469">
        <v>596</v>
      </c>
      <c r="V773" s="363">
        <v>602</v>
      </c>
      <c r="W773">
        <v>482</v>
      </c>
      <c r="X773" s="508">
        <v>539</v>
      </c>
      <c r="Y773" s="525">
        <v>524</v>
      </c>
      <c r="Z773" s="525">
        <v>645</v>
      </c>
    </row>
    <row r="774" spans="1:26" ht="12.75">
      <c r="A774" s="2">
        <v>20</v>
      </c>
      <c r="B774" s="158">
        <v>3232</v>
      </c>
      <c r="C774" s="158">
        <v>6276</v>
      </c>
      <c r="D774" s="158">
        <v>9338</v>
      </c>
      <c r="E774" s="318">
        <v>12049</v>
      </c>
      <c r="F774" s="318">
        <v>15014</v>
      </c>
      <c r="G774" s="234">
        <v>17784</v>
      </c>
      <c r="H774" s="469">
        <v>20485</v>
      </c>
      <c r="I774" s="158">
        <v>22702</v>
      </c>
      <c r="J774" s="158">
        <v>25190</v>
      </c>
      <c r="K774" s="244">
        <v>28040</v>
      </c>
      <c r="L774" s="525">
        <v>30217</v>
      </c>
      <c r="M774" s="525">
        <v>32407</v>
      </c>
      <c r="N774" s="122"/>
      <c r="O774" s="307">
        <v>3232</v>
      </c>
      <c r="P774" s="309">
        <v>3044</v>
      </c>
      <c r="Q774" s="309">
        <v>3062</v>
      </c>
      <c r="R774" s="213">
        <v>2711</v>
      </c>
      <c r="S774" s="213">
        <v>2965</v>
      </c>
      <c r="T774" s="424">
        <v>2770</v>
      </c>
      <c r="U774" s="469">
        <v>2701</v>
      </c>
      <c r="V774" s="363">
        <v>2217</v>
      </c>
      <c r="W774">
        <v>2488</v>
      </c>
      <c r="X774" s="508">
        <v>2850</v>
      </c>
      <c r="Y774" s="525">
        <v>2177</v>
      </c>
      <c r="Z774" s="525">
        <v>2190</v>
      </c>
    </row>
    <row r="775" spans="1:26" ht="12.75">
      <c r="A775" s="2">
        <v>21</v>
      </c>
      <c r="B775" s="158">
        <v>4707</v>
      </c>
      <c r="C775" s="158">
        <v>8702</v>
      </c>
      <c r="D775" s="158">
        <v>11273</v>
      </c>
      <c r="E775" s="318">
        <v>15280</v>
      </c>
      <c r="F775" s="318">
        <v>25920</v>
      </c>
      <c r="G775" s="234">
        <v>29115</v>
      </c>
      <c r="H775" s="469">
        <v>31882</v>
      </c>
      <c r="I775" s="158">
        <v>35241</v>
      </c>
      <c r="J775" s="158">
        <v>39002</v>
      </c>
      <c r="K775" s="244">
        <v>41978</v>
      </c>
      <c r="L775" s="525">
        <v>44841</v>
      </c>
      <c r="M775" s="525">
        <v>47532</v>
      </c>
      <c r="N775" s="122"/>
      <c r="O775" s="307">
        <v>4707</v>
      </c>
      <c r="P775" s="309">
        <v>3995</v>
      </c>
      <c r="Q775" s="309">
        <v>2571</v>
      </c>
      <c r="R775" s="213">
        <v>4007</v>
      </c>
      <c r="S775" s="213">
        <v>10640</v>
      </c>
      <c r="T775" s="424">
        <v>3195</v>
      </c>
      <c r="U775" s="469">
        <v>2767</v>
      </c>
      <c r="V775" s="363">
        <v>3359</v>
      </c>
      <c r="W775">
        <v>3761</v>
      </c>
      <c r="X775" s="508">
        <v>2976</v>
      </c>
      <c r="Y775" s="525">
        <v>2863</v>
      </c>
      <c r="Z775" s="525">
        <v>2691</v>
      </c>
    </row>
    <row r="776" spans="1:26" ht="12.75">
      <c r="A776" s="2">
        <v>22</v>
      </c>
      <c r="B776" s="158">
        <v>7702</v>
      </c>
      <c r="C776" s="158">
        <v>14009</v>
      </c>
      <c r="D776" s="158">
        <v>20572</v>
      </c>
      <c r="E776" s="318">
        <v>27372</v>
      </c>
      <c r="F776" s="318">
        <v>34992</v>
      </c>
      <c r="G776" s="234">
        <v>40643</v>
      </c>
      <c r="H776" s="469">
        <v>45218</v>
      </c>
      <c r="I776" s="158">
        <v>51646</v>
      </c>
      <c r="J776" s="158">
        <v>57797</v>
      </c>
      <c r="K776" s="244">
        <v>62701</v>
      </c>
      <c r="L776" s="525">
        <v>66497</v>
      </c>
      <c r="M776" s="525">
        <v>70130</v>
      </c>
      <c r="N776" s="122"/>
      <c r="O776" s="307">
        <v>7702</v>
      </c>
      <c r="P776" s="309">
        <v>6307</v>
      </c>
      <c r="Q776" s="309">
        <v>6563</v>
      </c>
      <c r="R776" s="213">
        <v>6800</v>
      </c>
      <c r="S776" s="213">
        <v>7620</v>
      </c>
      <c r="T776" s="424">
        <v>5651</v>
      </c>
      <c r="U776" s="469">
        <v>4575</v>
      </c>
      <c r="V776" s="363">
        <v>6428</v>
      </c>
      <c r="W776">
        <v>6151</v>
      </c>
      <c r="X776" s="508">
        <v>4904</v>
      </c>
      <c r="Y776" s="525">
        <v>3796</v>
      </c>
      <c r="Z776" s="525">
        <v>3633</v>
      </c>
    </row>
    <row r="777" spans="1:26" ht="12.75">
      <c r="A777" s="2">
        <v>23</v>
      </c>
      <c r="B777" s="158">
        <v>9826</v>
      </c>
      <c r="C777" s="158">
        <v>19046</v>
      </c>
      <c r="D777" s="158">
        <v>28872</v>
      </c>
      <c r="E777" s="318">
        <v>38140</v>
      </c>
      <c r="F777" s="318">
        <v>49360</v>
      </c>
      <c r="G777" s="234">
        <v>58283</v>
      </c>
      <c r="H777" s="469">
        <v>66058</v>
      </c>
      <c r="I777" s="158">
        <v>77278</v>
      </c>
      <c r="J777" s="158">
        <v>86558</v>
      </c>
      <c r="K777" s="244">
        <v>94393</v>
      </c>
      <c r="L777" s="525">
        <v>100770</v>
      </c>
      <c r="M777" s="525">
        <v>108760</v>
      </c>
      <c r="N777" s="122"/>
      <c r="O777" s="307">
        <v>9826</v>
      </c>
      <c r="P777" s="309">
        <v>9220</v>
      </c>
      <c r="Q777" s="309">
        <v>9826</v>
      </c>
      <c r="R777" s="213">
        <v>9268</v>
      </c>
      <c r="S777" s="213">
        <v>11220</v>
      </c>
      <c r="T777" s="424">
        <v>8923</v>
      </c>
      <c r="U777" s="469">
        <v>7775</v>
      </c>
      <c r="V777" s="363">
        <v>11220</v>
      </c>
      <c r="W777">
        <v>9280</v>
      </c>
      <c r="X777" s="508">
        <v>7835</v>
      </c>
      <c r="Y777" s="525">
        <v>6377</v>
      </c>
      <c r="Z777" s="525">
        <v>7990</v>
      </c>
    </row>
    <row r="778" spans="1:26" ht="13.5" thickBot="1">
      <c r="A778" s="2">
        <v>24</v>
      </c>
      <c r="B778" s="158">
        <v>4295</v>
      </c>
      <c r="C778" s="158">
        <v>8151</v>
      </c>
      <c r="D778" s="158">
        <v>11561</v>
      </c>
      <c r="E778" s="318">
        <v>15600</v>
      </c>
      <c r="F778" s="318">
        <v>20988</v>
      </c>
      <c r="G778" s="234">
        <v>24850</v>
      </c>
      <c r="H778" s="469">
        <v>28211</v>
      </c>
      <c r="I778" s="158">
        <v>32585</v>
      </c>
      <c r="J778" s="158">
        <v>36244</v>
      </c>
      <c r="K778" s="244">
        <v>39958</v>
      </c>
      <c r="L778" s="525">
        <v>43419</v>
      </c>
      <c r="M778" s="525">
        <v>46873</v>
      </c>
      <c r="N778" s="122"/>
      <c r="O778" s="308">
        <v>4295</v>
      </c>
      <c r="P778" s="313">
        <v>3856</v>
      </c>
      <c r="Q778" s="313">
        <v>3410</v>
      </c>
      <c r="R778" s="216">
        <v>4039</v>
      </c>
      <c r="S778" s="216">
        <v>5388</v>
      </c>
      <c r="T778" s="426">
        <v>3862</v>
      </c>
      <c r="U778" s="469">
        <v>3361</v>
      </c>
      <c r="V778" s="363">
        <v>4374</v>
      </c>
      <c r="W778">
        <v>3659</v>
      </c>
      <c r="X778" s="508">
        <v>3714</v>
      </c>
      <c r="Y778" s="525">
        <v>3461</v>
      </c>
      <c r="Z778" s="525">
        <v>3454</v>
      </c>
    </row>
    <row r="779" spans="1:26" ht="13.5" thickBot="1">
      <c r="A779" s="7" t="s">
        <v>0</v>
      </c>
      <c r="B779" s="149">
        <v>82016</v>
      </c>
      <c r="C779" s="149">
        <v>158829</v>
      </c>
      <c r="D779" s="149">
        <v>231716</v>
      </c>
      <c r="E779" s="318">
        <v>300358</v>
      </c>
      <c r="F779" s="318">
        <v>394876</v>
      </c>
      <c r="G779" s="235">
        <v>466049</v>
      </c>
      <c r="H779" s="468">
        <f>SUM(H755:H778)</f>
        <v>532963</v>
      </c>
      <c r="I779" s="149">
        <f>SUM(I755:I778)</f>
        <v>602059</v>
      </c>
      <c r="J779" s="149">
        <v>664683</v>
      </c>
      <c r="K779" s="245">
        <v>728092</v>
      </c>
      <c r="L779" s="528">
        <v>779777</v>
      </c>
      <c r="M779" s="528">
        <v>837581</v>
      </c>
      <c r="N779" s="122"/>
      <c r="O779" s="151">
        <v>82016</v>
      </c>
      <c r="P779" s="151">
        <v>76813</v>
      </c>
      <c r="Q779" s="151">
        <v>72887</v>
      </c>
      <c r="R779" s="391">
        <v>68642</v>
      </c>
      <c r="S779" s="391">
        <v>94518</v>
      </c>
      <c r="T779" s="390">
        <f>SUM(T755:T778)</f>
        <v>71173</v>
      </c>
      <c r="U779" s="468">
        <f>SUM(U755:U778)</f>
        <v>66992</v>
      </c>
      <c r="V779" s="477">
        <f>SUM(V755:V778)</f>
        <v>69096</v>
      </c>
      <c r="W779" s="477">
        <v>62546</v>
      </c>
      <c r="X779" s="508">
        <v>63409</v>
      </c>
      <c r="Y779" s="526">
        <v>51685</v>
      </c>
      <c r="Z779" s="528">
        <v>57804</v>
      </c>
    </row>
    <row r="780" ht="12.75">
      <c r="B780" s="122"/>
    </row>
    <row r="784" spans="1:26" ht="12.75">
      <c r="A784" s="6" t="s">
        <v>26</v>
      </c>
      <c r="B784" s="274" t="str">
        <f>"J456  MIS (173)  "&amp;TITLES!$B$18</f>
        <v>J456  MIS (173)  WAGNER-PEYSER JOB ORDER WAGE RATE</v>
      </c>
      <c r="C784" s="275"/>
      <c r="D784" s="275"/>
      <c r="E784" s="118"/>
      <c r="F784" s="275"/>
      <c r="G784" s="275"/>
      <c r="H784" s="275"/>
      <c r="I784" s="275"/>
      <c r="J784" s="275"/>
      <c r="K784" s="275"/>
      <c r="L784" s="275"/>
      <c r="M784" s="276"/>
      <c r="O784" s="270" t="str">
        <f>"J457 MIS (173)  "&amp;TITLES!$B$18</f>
        <v>J457 MIS (173)  WAGNER-PEYSER JOB ORDER WAGE RATE</v>
      </c>
      <c r="P784" s="143"/>
      <c r="Q784" s="143"/>
      <c r="R784" s="143"/>
      <c r="S784" s="143"/>
      <c r="T784" s="143"/>
      <c r="U784" s="143"/>
      <c r="V784" s="143"/>
      <c r="W784" s="143"/>
      <c r="X784" s="143"/>
      <c r="Y784" s="143"/>
      <c r="Z784" s="205"/>
    </row>
    <row r="785" spans="1:28" ht="12.75">
      <c r="A785" s="2">
        <v>1</v>
      </c>
      <c r="B785" s="485">
        <v>9.5</v>
      </c>
      <c r="C785" s="485">
        <v>9.52</v>
      </c>
      <c r="D785" s="485">
        <v>9.65</v>
      </c>
      <c r="E785" s="485">
        <v>9.61</v>
      </c>
      <c r="F785" s="485">
        <v>9.51</v>
      </c>
      <c r="G785" s="485">
        <v>9.4</v>
      </c>
      <c r="H785" s="499">
        <v>9.4</v>
      </c>
      <c r="I785" s="499">
        <v>9.41</v>
      </c>
      <c r="J785" s="503">
        <v>9.47</v>
      </c>
      <c r="K785" s="510">
        <v>9.46</v>
      </c>
      <c r="L785" s="486">
        <v>9.46</v>
      </c>
      <c r="M785" s="510">
        <v>9.53</v>
      </c>
      <c r="O785" s="486">
        <v>9.5</v>
      </c>
      <c r="P785" s="486">
        <v>9.54</v>
      </c>
      <c r="Q785" s="486">
        <v>9.84</v>
      </c>
      <c r="R785" s="486">
        <v>9.54</v>
      </c>
      <c r="S785" s="486">
        <v>9.4</v>
      </c>
      <c r="T785" s="486">
        <v>9.11</v>
      </c>
      <c r="U785" s="486">
        <v>9.37</v>
      </c>
      <c r="V785" s="486">
        <v>9.59</v>
      </c>
      <c r="W785" s="506">
        <v>9.83</v>
      </c>
      <c r="X785" s="503">
        <v>9.37</v>
      </c>
      <c r="Y785" s="486">
        <v>9.34</v>
      </c>
      <c r="Z785" s="503">
        <v>10.91</v>
      </c>
      <c r="AB785" s="163"/>
    </row>
    <row r="786" spans="1:28" ht="12.75">
      <c r="A786" s="2">
        <v>2</v>
      </c>
      <c r="B786" s="485">
        <v>9.94</v>
      </c>
      <c r="C786" s="485">
        <v>9.65</v>
      </c>
      <c r="D786" s="485">
        <v>9.36</v>
      </c>
      <c r="E786" s="485">
        <v>9.24</v>
      </c>
      <c r="F786" s="485">
        <v>9.47</v>
      </c>
      <c r="G786" s="485">
        <v>9.4</v>
      </c>
      <c r="H786" s="499">
        <v>9.45</v>
      </c>
      <c r="I786" s="499">
        <v>9.52</v>
      </c>
      <c r="J786" s="503">
        <v>9.56</v>
      </c>
      <c r="K786" s="510">
        <v>9.61</v>
      </c>
      <c r="L786" s="486">
        <v>9.63</v>
      </c>
      <c r="M786" s="510">
        <v>9.66</v>
      </c>
      <c r="O786" s="486">
        <v>9.94</v>
      </c>
      <c r="P786" s="486">
        <v>9.38</v>
      </c>
      <c r="Q786" s="486">
        <v>8.77</v>
      </c>
      <c r="R786" s="486">
        <v>8.95</v>
      </c>
      <c r="S786" s="486">
        <v>9.76</v>
      </c>
      <c r="T786" s="486">
        <v>9.18</v>
      </c>
      <c r="U786" s="486">
        <v>10</v>
      </c>
      <c r="V786" s="486">
        <v>10.3</v>
      </c>
      <c r="W786" s="506">
        <v>10.22</v>
      </c>
      <c r="X786" s="503">
        <v>10.25</v>
      </c>
      <c r="Y786" s="486">
        <v>9.87</v>
      </c>
      <c r="Z786" s="503">
        <v>10.05</v>
      </c>
      <c r="AB786" s="163"/>
    </row>
    <row r="787" spans="1:28" ht="12.75">
      <c r="A787" s="2">
        <v>3</v>
      </c>
      <c r="B787" s="485">
        <v>8.27</v>
      </c>
      <c r="C787" s="485">
        <v>8.39</v>
      </c>
      <c r="D787" s="485">
        <v>8.12</v>
      </c>
      <c r="E787" s="485">
        <v>8.04</v>
      </c>
      <c r="F787" s="485">
        <v>8.02</v>
      </c>
      <c r="G787" s="485">
        <v>7.99</v>
      </c>
      <c r="H787" s="499">
        <v>8</v>
      </c>
      <c r="I787" s="499">
        <v>8</v>
      </c>
      <c r="J787" s="503">
        <v>7.99</v>
      </c>
      <c r="K787" s="510">
        <v>7.98</v>
      </c>
      <c r="L787" s="486">
        <v>8</v>
      </c>
      <c r="M787" s="510">
        <v>8</v>
      </c>
      <c r="O787" s="486">
        <v>8.27</v>
      </c>
      <c r="P787" s="486">
        <v>8.43</v>
      </c>
      <c r="Q787" s="486">
        <v>7.63</v>
      </c>
      <c r="R787" s="486">
        <v>7.69</v>
      </c>
      <c r="S787" s="486">
        <v>7.98</v>
      </c>
      <c r="T787" s="486">
        <v>7.82</v>
      </c>
      <c r="U787" s="486">
        <v>8.14</v>
      </c>
      <c r="V787" s="486">
        <v>8.12</v>
      </c>
      <c r="W787" s="506">
        <v>7.79</v>
      </c>
      <c r="X787" s="503">
        <v>7.64</v>
      </c>
      <c r="Y787" s="486">
        <v>8.29</v>
      </c>
      <c r="Z787" s="503">
        <v>8.03</v>
      </c>
      <c r="AB787" s="163"/>
    </row>
    <row r="788" spans="1:28" ht="12.75">
      <c r="A788" s="2">
        <v>4</v>
      </c>
      <c r="B788" s="485">
        <v>10.12</v>
      </c>
      <c r="C788" s="485">
        <v>10.23</v>
      </c>
      <c r="D788" s="485">
        <v>10.21</v>
      </c>
      <c r="E788" s="485">
        <v>10.31</v>
      </c>
      <c r="F788" s="485">
        <v>10.45</v>
      </c>
      <c r="G788" s="485">
        <v>10.28</v>
      </c>
      <c r="H788" s="499">
        <v>10.27</v>
      </c>
      <c r="I788" s="499">
        <v>10.33</v>
      </c>
      <c r="J788" s="503">
        <v>10.35</v>
      </c>
      <c r="K788" s="510">
        <v>10.36</v>
      </c>
      <c r="L788" s="486">
        <v>10.34</v>
      </c>
      <c r="M788" s="510">
        <v>10.4</v>
      </c>
      <c r="O788" s="486">
        <v>10.12</v>
      </c>
      <c r="P788" s="486">
        <v>10.32</v>
      </c>
      <c r="Q788" s="486">
        <v>10.17</v>
      </c>
      <c r="R788" s="486">
        <v>10.69</v>
      </c>
      <c r="S788" s="486">
        <v>10.72</v>
      </c>
      <c r="T788" s="486">
        <v>9.54</v>
      </c>
      <c r="U788" s="486">
        <v>10.21</v>
      </c>
      <c r="V788" s="486">
        <v>11.31</v>
      </c>
      <c r="W788" s="506">
        <v>10.57</v>
      </c>
      <c r="X788" s="503">
        <v>10.45</v>
      </c>
      <c r="Y788" s="486">
        <v>10.14</v>
      </c>
      <c r="Z788" s="503">
        <v>10.88</v>
      </c>
      <c r="AB788" s="163"/>
    </row>
    <row r="789" spans="1:28" ht="12.75">
      <c r="A789" s="2">
        <v>5</v>
      </c>
      <c r="B789" s="485">
        <v>6.76</v>
      </c>
      <c r="C789" s="485">
        <v>6.92</v>
      </c>
      <c r="D789" s="485">
        <v>6.91</v>
      </c>
      <c r="E789" s="485">
        <v>7</v>
      </c>
      <c r="F789" s="485">
        <v>7.24</v>
      </c>
      <c r="G789" s="485">
        <v>7.38</v>
      </c>
      <c r="H789" s="499">
        <v>7.39</v>
      </c>
      <c r="I789" s="499">
        <v>7.43</v>
      </c>
      <c r="J789" s="503">
        <v>7.57</v>
      </c>
      <c r="K789" s="510">
        <v>7.73</v>
      </c>
      <c r="L789" s="486">
        <v>7.73</v>
      </c>
      <c r="M789" s="510">
        <v>7.08</v>
      </c>
      <c r="O789" s="486">
        <v>6.76</v>
      </c>
      <c r="P789" s="486">
        <v>7.39</v>
      </c>
      <c r="Q789" s="486">
        <v>6.88</v>
      </c>
      <c r="R789" s="486">
        <v>8.42</v>
      </c>
      <c r="S789" s="486">
        <v>8.51</v>
      </c>
      <c r="T789" s="486">
        <v>9.73</v>
      </c>
      <c r="U789" s="486">
        <v>9.07</v>
      </c>
      <c r="V789" s="486">
        <v>8.63</v>
      </c>
      <c r="W789" s="506">
        <v>9.51</v>
      </c>
      <c r="X789" s="503">
        <v>9.83</v>
      </c>
      <c r="Y789" s="486">
        <v>7.74</v>
      </c>
      <c r="Z789" s="503">
        <v>6.53</v>
      </c>
      <c r="AB789" s="163"/>
    </row>
    <row r="790" spans="1:28" ht="12.75">
      <c r="A790" s="2">
        <v>6</v>
      </c>
      <c r="B790" s="485">
        <v>8.18</v>
      </c>
      <c r="C790" s="485">
        <v>8.74</v>
      </c>
      <c r="D790" s="485">
        <v>9.2</v>
      </c>
      <c r="E790" s="485">
        <v>8.81</v>
      </c>
      <c r="F790" s="485">
        <v>8.65</v>
      </c>
      <c r="G790" s="485">
        <v>8.43</v>
      </c>
      <c r="H790" s="499">
        <v>8.43</v>
      </c>
      <c r="I790" s="499">
        <v>8.4</v>
      </c>
      <c r="J790" s="503">
        <v>8.35</v>
      </c>
      <c r="K790" s="510">
        <v>8.32</v>
      </c>
      <c r="L790" s="486">
        <v>8.32</v>
      </c>
      <c r="M790" s="510">
        <v>8.35</v>
      </c>
      <c r="O790" s="486">
        <v>8.18</v>
      </c>
      <c r="P790" s="486">
        <v>9.16</v>
      </c>
      <c r="Q790" s="486">
        <v>9.98</v>
      </c>
      <c r="R790" s="486">
        <v>7.54</v>
      </c>
      <c r="S790" s="486">
        <v>7.49</v>
      </c>
      <c r="T790" s="486">
        <v>7.89</v>
      </c>
      <c r="U790" s="486">
        <v>8.51</v>
      </c>
      <c r="V790" s="486">
        <v>8.17</v>
      </c>
      <c r="W790" s="506">
        <v>7.81</v>
      </c>
      <c r="X790" s="503">
        <v>8.07</v>
      </c>
      <c r="Y790" s="486">
        <v>8.23</v>
      </c>
      <c r="Z790" s="503">
        <v>9.3</v>
      </c>
      <c r="AB790" s="163"/>
    </row>
    <row r="791" spans="1:28" ht="12.75">
      <c r="A791" s="2">
        <v>7</v>
      </c>
      <c r="B791" s="485">
        <v>8.32</v>
      </c>
      <c r="C791" s="485">
        <v>8.71</v>
      </c>
      <c r="D791" s="485">
        <v>8.64</v>
      </c>
      <c r="E791" s="485">
        <v>8.67</v>
      </c>
      <c r="F791" s="485">
        <v>8.67</v>
      </c>
      <c r="G791" s="485">
        <v>8.7</v>
      </c>
      <c r="H791" s="499">
        <v>8.69</v>
      </c>
      <c r="I791" s="499">
        <v>9.09</v>
      </c>
      <c r="J791" s="503">
        <v>9.2</v>
      </c>
      <c r="K791" s="510">
        <v>9.44</v>
      </c>
      <c r="L791" s="486">
        <v>9.64</v>
      </c>
      <c r="M791" s="510">
        <v>9.87</v>
      </c>
      <c r="O791" s="486">
        <v>8.32</v>
      </c>
      <c r="P791" s="486">
        <v>9.03</v>
      </c>
      <c r="Q791" s="486">
        <v>8.52</v>
      </c>
      <c r="R791" s="486">
        <v>8.78</v>
      </c>
      <c r="S791" s="486">
        <v>8.67</v>
      </c>
      <c r="T791" s="486">
        <v>8.88</v>
      </c>
      <c r="U791" s="486">
        <v>8.66</v>
      </c>
      <c r="V791" s="486">
        <v>11.62</v>
      </c>
      <c r="W791" s="506">
        <v>10.52</v>
      </c>
      <c r="X791" s="503">
        <v>12.1</v>
      </c>
      <c r="Y791" s="486">
        <v>12.76</v>
      </c>
      <c r="Z791" s="503">
        <v>13.77</v>
      </c>
      <c r="AB791" s="163"/>
    </row>
    <row r="792" spans="1:28" ht="12.75">
      <c r="A792" s="2">
        <v>8</v>
      </c>
      <c r="B792" s="485">
        <v>9.41</v>
      </c>
      <c r="C792" s="485">
        <v>9.23</v>
      </c>
      <c r="D792" s="485">
        <v>9.35</v>
      </c>
      <c r="E792" s="485">
        <v>9.36</v>
      </c>
      <c r="F792" s="485">
        <v>10.09</v>
      </c>
      <c r="G792" s="485">
        <v>9.87</v>
      </c>
      <c r="H792" s="499">
        <v>9.9</v>
      </c>
      <c r="I792" s="499">
        <v>9.9</v>
      </c>
      <c r="J792" s="503">
        <v>9.87</v>
      </c>
      <c r="K792" s="510">
        <v>9.9</v>
      </c>
      <c r="L792" s="486">
        <v>9.97</v>
      </c>
      <c r="M792" s="510">
        <v>10.05</v>
      </c>
      <c r="O792" s="486">
        <v>9.41</v>
      </c>
      <c r="P792" s="486">
        <v>9.03</v>
      </c>
      <c r="Q792" s="486">
        <v>9.72</v>
      </c>
      <c r="R792" s="486">
        <v>9.41</v>
      </c>
      <c r="S792" s="486">
        <v>10.93</v>
      </c>
      <c r="T792" s="486">
        <v>9.08</v>
      </c>
      <c r="U792" s="486">
        <v>10.52</v>
      </c>
      <c r="V792" s="486">
        <v>9.84</v>
      </c>
      <c r="W792" s="506">
        <v>9.52</v>
      </c>
      <c r="X792" s="503">
        <v>10.37</v>
      </c>
      <c r="Y792" s="486">
        <v>11.18</v>
      </c>
      <c r="Z792" s="503">
        <v>11.74</v>
      </c>
      <c r="AB792" s="163"/>
    </row>
    <row r="793" spans="1:28" ht="12.75">
      <c r="A793" s="2">
        <v>9</v>
      </c>
      <c r="B793" s="485">
        <v>9.37</v>
      </c>
      <c r="C793" s="485">
        <v>9.24</v>
      </c>
      <c r="D793" s="485">
        <v>8.99</v>
      </c>
      <c r="E793" s="485">
        <v>8.77</v>
      </c>
      <c r="F793" s="485">
        <v>8.82</v>
      </c>
      <c r="G793" s="485">
        <v>8.7</v>
      </c>
      <c r="H793" s="499">
        <v>8.72</v>
      </c>
      <c r="I793" s="499">
        <v>8.74</v>
      </c>
      <c r="J793" s="503">
        <v>8.84</v>
      </c>
      <c r="K793" s="510">
        <v>8.84</v>
      </c>
      <c r="L793" s="486">
        <v>8.97</v>
      </c>
      <c r="M793" s="510">
        <v>9.07</v>
      </c>
      <c r="O793" s="486">
        <v>9.37</v>
      </c>
      <c r="P793" s="486">
        <v>9.13</v>
      </c>
      <c r="Q793" s="486">
        <v>8.76</v>
      </c>
      <c r="R793" s="486">
        <v>8.43</v>
      </c>
      <c r="S793" s="486">
        <v>8.95</v>
      </c>
      <c r="T793" s="486">
        <v>8.35</v>
      </c>
      <c r="U793" s="486">
        <v>9.15</v>
      </c>
      <c r="V793" s="486">
        <v>8.96</v>
      </c>
      <c r="W793" s="506">
        <v>9.94</v>
      </c>
      <c r="X793" s="503">
        <v>8.98</v>
      </c>
      <c r="Y793" s="486">
        <v>10.45</v>
      </c>
      <c r="Z793" s="503">
        <v>10.8</v>
      </c>
      <c r="AB793" s="163"/>
    </row>
    <row r="794" spans="1:28" ht="12.75">
      <c r="A794" s="2">
        <v>10</v>
      </c>
      <c r="B794" s="485">
        <v>9.49</v>
      </c>
      <c r="C794" s="485">
        <v>10.89</v>
      </c>
      <c r="D794" s="485">
        <v>10.68</v>
      </c>
      <c r="E794" s="485">
        <v>10.33</v>
      </c>
      <c r="F794" s="485">
        <v>10.32</v>
      </c>
      <c r="G794" s="485">
        <v>10.35</v>
      </c>
      <c r="H794" s="499">
        <v>10.28</v>
      </c>
      <c r="I794" s="499">
        <v>10.32</v>
      </c>
      <c r="J794" s="503">
        <v>10.3</v>
      </c>
      <c r="K794" s="510">
        <v>10.31</v>
      </c>
      <c r="L794" s="486">
        <v>10.33</v>
      </c>
      <c r="M794" s="510">
        <v>10.34</v>
      </c>
      <c r="O794" s="486">
        <v>9.49</v>
      </c>
      <c r="P794" s="486">
        <v>11.32</v>
      </c>
      <c r="Q794" s="486">
        <v>9.76</v>
      </c>
      <c r="R794" s="486">
        <v>9.51</v>
      </c>
      <c r="S794" s="486">
        <v>10.27</v>
      </c>
      <c r="T794" s="486">
        <v>10.48</v>
      </c>
      <c r="U794" s="486">
        <v>9.8</v>
      </c>
      <c r="V794" s="486">
        <v>10.89</v>
      </c>
      <c r="W794" s="506">
        <v>10.05</v>
      </c>
      <c r="X794" s="503">
        <v>10.48</v>
      </c>
      <c r="Y794" s="486">
        <v>10.52</v>
      </c>
      <c r="Z794" s="503">
        <v>9.81</v>
      </c>
      <c r="AB794" s="163"/>
    </row>
    <row r="795" spans="1:28" ht="12.75">
      <c r="A795" s="2">
        <v>11</v>
      </c>
      <c r="B795" s="485">
        <v>10.52</v>
      </c>
      <c r="C795" s="485">
        <v>9.39</v>
      </c>
      <c r="D795" s="485">
        <v>9.92</v>
      </c>
      <c r="E795" s="485">
        <v>10.29</v>
      </c>
      <c r="F795" s="485">
        <v>10.2</v>
      </c>
      <c r="G795" s="485">
        <v>9.98</v>
      </c>
      <c r="H795" s="499">
        <v>9.98</v>
      </c>
      <c r="I795" s="499">
        <v>10.01</v>
      </c>
      <c r="J795" s="503">
        <v>10.03</v>
      </c>
      <c r="K795" s="510">
        <v>10.02</v>
      </c>
      <c r="L795" s="486">
        <v>10</v>
      </c>
      <c r="M795" s="510">
        <v>9.92</v>
      </c>
      <c r="O795" s="486">
        <v>10.52</v>
      </c>
      <c r="P795" s="486">
        <v>8.66</v>
      </c>
      <c r="Q795" s="486">
        <v>10.13</v>
      </c>
      <c r="R795" s="486">
        <v>10.94</v>
      </c>
      <c r="S795" s="486">
        <v>9.68</v>
      </c>
      <c r="T795" s="486">
        <v>9.37</v>
      </c>
      <c r="U795" s="486">
        <v>10.05</v>
      </c>
      <c r="V795" s="486">
        <v>10.64</v>
      </c>
      <c r="W795" s="506">
        <v>10.28</v>
      </c>
      <c r="X795" s="503">
        <v>9.89</v>
      </c>
      <c r="Y795" s="486">
        <v>9.64</v>
      </c>
      <c r="Z795" s="503">
        <v>9.14</v>
      </c>
      <c r="AB795" s="163"/>
    </row>
    <row r="796" spans="1:28" ht="12.75">
      <c r="A796" s="2">
        <v>12</v>
      </c>
      <c r="B796" s="485">
        <v>10.3</v>
      </c>
      <c r="C796" s="485">
        <v>9.6</v>
      </c>
      <c r="D796" s="485">
        <v>9.71</v>
      </c>
      <c r="E796" s="485">
        <v>9.65</v>
      </c>
      <c r="F796" s="485">
        <v>9.41</v>
      </c>
      <c r="G796" s="485">
        <v>9.35</v>
      </c>
      <c r="H796" s="499">
        <v>9.61</v>
      </c>
      <c r="I796" s="499">
        <v>9.6</v>
      </c>
      <c r="J796" s="503">
        <v>9.63</v>
      </c>
      <c r="K796" s="510">
        <v>9.62</v>
      </c>
      <c r="L796" s="486">
        <v>9.66</v>
      </c>
      <c r="M796" s="510">
        <v>9.48</v>
      </c>
      <c r="O796" s="486">
        <v>10.3</v>
      </c>
      <c r="P796" s="486">
        <v>9.32</v>
      </c>
      <c r="Q796" s="486">
        <v>10.18</v>
      </c>
      <c r="R796" s="486">
        <v>9.56</v>
      </c>
      <c r="S796" s="486">
        <v>9.13</v>
      </c>
      <c r="T796" s="486">
        <v>9.24</v>
      </c>
      <c r="U796" s="486">
        <v>10.54</v>
      </c>
      <c r="V796" s="486">
        <v>9.5</v>
      </c>
      <c r="W796" s="506">
        <v>9.85</v>
      </c>
      <c r="X796" s="503">
        <v>9.45</v>
      </c>
      <c r="Y796" s="486">
        <v>10.04</v>
      </c>
      <c r="Z796" s="503">
        <v>8.49</v>
      </c>
      <c r="AB796" s="163"/>
    </row>
    <row r="797" spans="1:28" ht="12.75">
      <c r="A797" s="2">
        <v>13</v>
      </c>
      <c r="B797" s="485">
        <v>7.61</v>
      </c>
      <c r="C797" s="485">
        <v>8.62</v>
      </c>
      <c r="D797" s="485">
        <v>9.04</v>
      </c>
      <c r="E797" s="485">
        <v>9.17</v>
      </c>
      <c r="F797" s="485">
        <v>9.5</v>
      </c>
      <c r="G797" s="485">
        <v>9.42</v>
      </c>
      <c r="H797" s="499">
        <v>9.58</v>
      </c>
      <c r="I797" s="499">
        <v>9.59</v>
      </c>
      <c r="J797" s="503">
        <v>9.67</v>
      </c>
      <c r="K797" s="510">
        <v>9.68</v>
      </c>
      <c r="L797" s="486">
        <v>9.71</v>
      </c>
      <c r="M797" s="510">
        <v>9.72</v>
      </c>
      <c r="O797" s="486">
        <v>7.61</v>
      </c>
      <c r="P797" s="486">
        <v>10.51</v>
      </c>
      <c r="Q797" s="486">
        <v>10.23</v>
      </c>
      <c r="R797" s="486">
        <v>9.94</v>
      </c>
      <c r="S797" s="486">
        <v>10.43</v>
      </c>
      <c r="T797" s="486">
        <v>9.05</v>
      </c>
      <c r="U797" s="486">
        <v>11.23</v>
      </c>
      <c r="V797" s="486">
        <v>9.74</v>
      </c>
      <c r="W797" s="506">
        <v>10.39</v>
      </c>
      <c r="X797" s="503">
        <v>9.86</v>
      </c>
      <c r="Y797" s="486">
        <v>10.01</v>
      </c>
      <c r="Z797" s="503">
        <v>9.83</v>
      </c>
      <c r="AB797" s="163"/>
    </row>
    <row r="798" spans="1:28" ht="12.75">
      <c r="A798" s="2">
        <v>14</v>
      </c>
      <c r="B798" s="485">
        <v>10.78</v>
      </c>
      <c r="C798" s="485">
        <v>10.65</v>
      </c>
      <c r="D798" s="485">
        <v>10.42</v>
      </c>
      <c r="E798" s="485">
        <v>10.3</v>
      </c>
      <c r="F798" s="485">
        <v>10</v>
      </c>
      <c r="G798" s="485">
        <v>9.89</v>
      </c>
      <c r="H798" s="499">
        <v>9.88</v>
      </c>
      <c r="I798" s="499">
        <v>9.89</v>
      </c>
      <c r="J798" s="503">
        <v>9.88</v>
      </c>
      <c r="K798" s="510">
        <v>9.85</v>
      </c>
      <c r="L798" s="486">
        <v>9.85</v>
      </c>
      <c r="M798" s="510">
        <v>9.88</v>
      </c>
      <c r="O798" s="486">
        <v>10.78</v>
      </c>
      <c r="P798" s="486">
        <v>10.6</v>
      </c>
      <c r="Q798" s="486">
        <v>9.93</v>
      </c>
      <c r="R798" s="486">
        <v>9.98</v>
      </c>
      <c r="S798" s="486">
        <v>9.42</v>
      </c>
      <c r="T798" s="486">
        <v>9.56</v>
      </c>
      <c r="U798" s="486">
        <v>9.82</v>
      </c>
      <c r="V798" s="486">
        <v>9.95</v>
      </c>
      <c r="W798" s="506">
        <v>9.77</v>
      </c>
      <c r="X798" s="503">
        <v>9.62</v>
      </c>
      <c r="Y798" s="486">
        <v>9.86</v>
      </c>
      <c r="Z798" s="503">
        <v>10.23</v>
      </c>
      <c r="AB798" s="163"/>
    </row>
    <row r="799" spans="1:28" ht="12.75">
      <c r="A799" s="2">
        <v>15</v>
      </c>
      <c r="B799" s="485">
        <v>9.47</v>
      </c>
      <c r="C799" s="485">
        <v>9.49</v>
      </c>
      <c r="D799" s="485">
        <v>9.65</v>
      </c>
      <c r="E799" s="485">
        <v>9.94</v>
      </c>
      <c r="F799" s="485">
        <v>10.15</v>
      </c>
      <c r="G799" s="485">
        <v>10.09</v>
      </c>
      <c r="H799" s="499">
        <v>10</v>
      </c>
      <c r="I799" s="499">
        <v>10.06</v>
      </c>
      <c r="J799" s="503">
        <v>10.08</v>
      </c>
      <c r="K799" s="510">
        <v>10.15</v>
      </c>
      <c r="L799" s="486">
        <v>10.07</v>
      </c>
      <c r="M799" s="510">
        <v>10.07</v>
      </c>
      <c r="O799" s="486">
        <v>9.47</v>
      </c>
      <c r="P799" s="486">
        <v>9.51</v>
      </c>
      <c r="Q799" s="486">
        <v>9.86</v>
      </c>
      <c r="R799" s="486">
        <v>10.72</v>
      </c>
      <c r="S799" s="486">
        <v>10.52</v>
      </c>
      <c r="T799" s="486">
        <v>9.86</v>
      </c>
      <c r="U799" s="486">
        <v>9.6</v>
      </c>
      <c r="V799" s="486">
        <v>10.57</v>
      </c>
      <c r="W799" s="506">
        <v>10.34</v>
      </c>
      <c r="X799" s="503">
        <v>10.97</v>
      </c>
      <c r="Y799" s="486">
        <v>9.47</v>
      </c>
      <c r="Z799" s="503">
        <v>10.05</v>
      </c>
      <c r="AB799" s="163"/>
    </row>
    <row r="800" spans="1:28" ht="12.75">
      <c r="A800" s="2">
        <v>16</v>
      </c>
      <c r="B800" s="485">
        <v>8.59</v>
      </c>
      <c r="C800" s="485">
        <v>8.82</v>
      </c>
      <c r="D800" s="485">
        <v>8.89</v>
      </c>
      <c r="E800" s="485">
        <v>8.91</v>
      </c>
      <c r="F800" s="485">
        <v>8.98</v>
      </c>
      <c r="G800" s="485">
        <v>8.93</v>
      </c>
      <c r="H800" s="499">
        <v>8.93</v>
      </c>
      <c r="I800" s="499">
        <v>8.95</v>
      </c>
      <c r="J800" s="503">
        <v>9.05</v>
      </c>
      <c r="K800" s="510">
        <v>9.1</v>
      </c>
      <c r="L800" s="486">
        <v>9.13</v>
      </c>
      <c r="M800" s="510">
        <v>9.16</v>
      </c>
      <c r="O800" s="486">
        <v>8.59</v>
      </c>
      <c r="P800" s="486">
        <v>9</v>
      </c>
      <c r="Q800" s="486">
        <v>9.07</v>
      </c>
      <c r="R800" s="486">
        <v>8.95</v>
      </c>
      <c r="S800" s="486">
        <v>9.12</v>
      </c>
      <c r="T800" s="486">
        <v>8.8</v>
      </c>
      <c r="U800" s="486">
        <v>8.93</v>
      </c>
      <c r="V800" s="486">
        <v>9.33</v>
      </c>
      <c r="W800" s="506">
        <v>9.92</v>
      </c>
      <c r="X800" s="503">
        <v>9.66</v>
      </c>
      <c r="Y800" s="486">
        <v>9.4</v>
      </c>
      <c r="Z800" s="503">
        <v>9.48</v>
      </c>
      <c r="AB800" s="163"/>
    </row>
    <row r="801" spans="1:28" ht="12.75">
      <c r="A801" s="2">
        <v>17</v>
      </c>
      <c r="B801" s="485">
        <v>9.68</v>
      </c>
      <c r="C801" s="485">
        <v>9.36</v>
      </c>
      <c r="D801" s="485">
        <v>9.34</v>
      </c>
      <c r="E801" s="485">
        <v>9.33</v>
      </c>
      <c r="F801" s="485">
        <v>9.2</v>
      </c>
      <c r="G801" s="485">
        <v>9.19</v>
      </c>
      <c r="H801" s="499">
        <v>9.1</v>
      </c>
      <c r="I801" s="499">
        <v>9.12</v>
      </c>
      <c r="J801" s="503">
        <v>9.08</v>
      </c>
      <c r="K801" s="510">
        <v>9.2</v>
      </c>
      <c r="L801" s="486">
        <v>9.27</v>
      </c>
      <c r="M801" s="510">
        <v>9.26</v>
      </c>
      <c r="O801" s="486">
        <v>9.68</v>
      </c>
      <c r="P801" s="486">
        <v>8.92</v>
      </c>
      <c r="Q801" s="486">
        <v>9.32</v>
      </c>
      <c r="R801" s="486">
        <v>9.3</v>
      </c>
      <c r="S801" s="486">
        <v>8.96</v>
      </c>
      <c r="T801" s="486">
        <v>9.19</v>
      </c>
      <c r="U801" s="486">
        <v>8.48</v>
      </c>
      <c r="V801" s="486">
        <v>9.4</v>
      </c>
      <c r="W801" s="506">
        <v>8.68</v>
      </c>
      <c r="X801" s="503">
        <v>9.96</v>
      </c>
      <c r="Y801" s="486">
        <v>10.14</v>
      </c>
      <c r="Z801" s="503">
        <v>9.14</v>
      </c>
      <c r="AB801" s="163"/>
    </row>
    <row r="802" spans="1:28" ht="12.75">
      <c r="A802" s="2">
        <v>18</v>
      </c>
      <c r="B802" s="485">
        <v>9.75</v>
      </c>
      <c r="C802" s="485">
        <v>9.68</v>
      </c>
      <c r="D802" s="485">
        <v>9.64</v>
      </c>
      <c r="E802" s="485">
        <v>9.63</v>
      </c>
      <c r="F802" s="485">
        <v>9.81</v>
      </c>
      <c r="G802" s="485">
        <v>10</v>
      </c>
      <c r="H802" s="499">
        <v>9.94</v>
      </c>
      <c r="I802" s="499">
        <v>9.98</v>
      </c>
      <c r="J802" s="503">
        <v>9.99</v>
      </c>
      <c r="K802" s="510">
        <v>10.05</v>
      </c>
      <c r="L802" s="486">
        <v>10.04</v>
      </c>
      <c r="M802" s="510">
        <v>10.16</v>
      </c>
      <c r="O802" s="486">
        <v>9.75</v>
      </c>
      <c r="P802" s="486">
        <v>9.61</v>
      </c>
      <c r="Q802" s="486">
        <v>9.53</v>
      </c>
      <c r="R802" s="486">
        <v>9.57</v>
      </c>
      <c r="S802" s="486">
        <v>10.13</v>
      </c>
      <c r="T802" s="486">
        <v>10.88</v>
      </c>
      <c r="U802" s="486">
        <v>10.58</v>
      </c>
      <c r="V802" s="486">
        <v>10.31</v>
      </c>
      <c r="W802" s="506">
        <v>10.1</v>
      </c>
      <c r="X802" s="503">
        <v>10.9</v>
      </c>
      <c r="Y802" s="486">
        <v>9.98</v>
      </c>
      <c r="Z802" s="503">
        <v>10.89</v>
      </c>
      <c r="AB802" s="163"/>
    </row>
    <row r="803" spans="1:28" ht="12.75">
      <c r="A803" s="2">
        <v>19</v>
      </c>
      <c r="B803" s="485">
        <v>9.67</v>
      </c>
      <c r="C803" s="485">
        <v>9.02</v>
      </c>
      <c r="D803" s="485">
        <v>9.01</v>
      </c>
      <c r="E803" s="485">
        <v>9.15</v>
      </c>
      <c r="F803" s="485">
        <v>9.37</v>
      </c>
      <c r="G803" s="485">
        <v>9.19</v>
      </c>
      <c r="H803" s="499">
        <v>9.17</v>
      </c>
      <c r="I803" s="499">
        <v>9.1</v>
      </c>
      <c r="J803" s="503">
        <v>9.16</v>
      </c>
      <c r="K803" s="510">
        <v>9.19</v>
      </c>
      <c r="L803" s="486">
        <v>9.17</v>
      </c>
      <c r="M803" s="510">
        <v>9.16</v>
      </c>
      <c r="O803" s="486">
        <v>9.67</v>
      </c>
      <c r="P803" s="486">
        <v>8.46</v>
      </c>
      <c r="Q803" s="486">
        <v>8.99</v>
      </c>
      <c r="R803" s="486">
        <v>9.62</v>
      </c>
      <c r="S803" s="486">
        <v>9.87</v>
      </c>
      <c r="T803" s="486">
        <v>8.33</v>
      </c>
      <c r="U803" s="486">
        <v>9.1</v>
      </c>
      <c r="V803" s="486">
        <v>8.72</v>
      </c>
      <c r="W803" s="506">
        <v>9.59</v>
      </c>
      <c r="X803" s="503">
        <v>9.47</v>
      </c>
      <c r="Y803" s="486">
        <v>8.57</v>
      </c>
      <c r="Z803" s="503">
        <v>9</v>
      </c>
      <c r="AB803" s="163"/>
    </row>
    <row r="804" spans="1:28" ht="12.75">
      <c r="A804" s="2">
        <v>20</v>
      </c>
      <c r="B804" s="485">
        <v>10.61</v>
      </c>
      <c r="C804" s="485">
        <v>10.83</v>
      </c>
      <c r="D804" s="485">
        <v>11.02</v>
      </c>
      <c r="E804" s="485">
        <v>10.89</v>
      </c>
      <c r="F804" s="485">
        <v>11.01</v>
      </c>
      <c r="G804" s="485">
        <v>10.87</v>
      </c>
      <c r="H804" s="499">
        <v>10.87</v>
      </c>
      <c r="I804" s="499">
        <v>10.84</v>
      </c>
      <c r="J804" s="503">
        <v>10.82</v>
      </c>
      <c r="K804" s="510">
        <v>10.8</v>
      </c>
      <c r="L804" s="486">
        <v>10.8</v>
      </c>
      <c r="M804" s="510">
        <v>10.79</v>
      </c>
      <c r="O804" s="486">
        <v>10.61</v>
      </c>
      <c r="P804" s="486">
        <v>10.93</v>
      </c>
      <c r="Q804" s="486">
        <v>11.3</v>
      </c>
      <c r="R804" s="486">
        <v>10.73</v>
      </c>
      <c r="S804" s="486">
        <v>11.19</v>
      </c>
      <c r="T804" s="486">
        <v>10.4</v>
      </c>
      <c r="U804" s="486">
        <v>10.86</v>
      </c>
      <c r="V804" s="486">
        <v>9.99</v>
      </c>
      <c r="W804" s="506">
        <v>10.46</v>
      </c>
      <c r="X804" s="503">
        <v>10.3</v>
      </c>
      <c r="Y804" s="486">
        <v>10.59</v>
      </c>
      <c r="Z804" s="503">
        <v>10.72</v>
      </c>
      <c r="AB804" s="163"/>
    </row>
    <row r="805" spans="1:28" ht="12.75">
      <c r="A805" s="2">
        <v>21</v>
      </c>
      <c r="B805" s="485">
        <v>10.99</v>
      </c>
      <c r="C805" s="485">
        <v>10.27</v>
      </c>
      <c r="D805" s="485">
        <v>10.63</v>
      </c>
      <c r="E805" s="485">
        <v>10.26</v>
      </c>
      <c r="F805" s="485">
        <v>8.92</v>
      </c>
      <c r="G805" s="485">
        <v>8.69</v>
      </c>
      <c r="H805" s="499">
        <v>8.78</v>
      </c>
      <c r="I805" s="499">
        <v>9</v>
      </c>
      <c r="J805" s="503">
        <v>9.06</v>
      </c>
      <c r="K805" s="510">
        <v>9.61</v>
      </c>
      <c r="L805" s="486">
        <v>9.72</v>
      </c>
      <c r="M805" s="510">
        <v>9.88</v>
      </c>
      <c r="O805" s="486">
        <v>10.99</v>
      </c>
      <c r="P805" s="486">
        <v>9.79</v>
      </c>
      <c r="Q805" s="486">
        <v>11.64</v>
      </c>
      <c r="R805" s="486">
        <v>7.39</v>
      </c>
      <c r="S805" s="486">
        <v>7.26</v>
      </c>
      <c r="T805" s="486">
        <v>7.78</v>
      </c>
      <c r="U805" s="486">
        <v>10.35</v>
      </c>
      <c r="V805" s="486">
        <v>11.73</v>
      </c>
      <c r="W805" s="506">
        <v>10.42</v>
      </c>
      <c r="X805" s="503">
        <v>10.75</v>
      </c>
      <c r="Y805" s="486">
        <v>11.74</v>
      </c>
      <c r="Z805" s="503">
        <v>12.48</v>
      </c>
      <c r="AB805" s="163"/>
    </row>
    <row r="806" spans="1:28" ht="12.75">
      <c r="A806" s="2">
        <v>22</v>
      </c>
      <c r="B806" s="485">
        <v>12.9</v>
      </c>
      <c r="C806" s="485">
        <v>12.27</v>
      </c>
      <c r="D806" s="485">
        <v>13.32</v>
      </c>
      <c r="E806" s="485">
        <v>13.22</v>
      </c>
      <c r="F806" s="485">
        <v>12.89</v>
      </c>
      <c r="G806" s="485">
        <v>13.13</v>
      </c>
      <c r="H806" s="499">
        <v>12.99</v>
      </c>
      <c r="I806" s="499">
        <v>12.85</v>
      </c>
      <c r="J806" s="503">
        <v>12.68</v>
      </c>
      <c r="K806" s="510">
        <v>12.59</v>
      </c>
      <c r="L806" s="486">
        <v>12.86</v>
      </c>
      <c r="M806" s="510">
        <v>12.77</v>
      </c>
      <c r="O806" s="486">
        <v>12.9</v>
      </c>
      <c r="P806" s="486">
        <v>11.54</v>
      </c>
      <c r="Q806" s="486">
        <v>14.19</v>
      </c>
      <c r="R806" s="486">
        <v>12.94</v>
      </c>
      <c r="S806" s="486">
        <v>11.66</v>
      </c>
      <c r="T806" s="486">
        <v>13.32</v>
      </c>
      <c r="U806" s="486">
        <v>11.92</v>
      </c>
      <c r="V806" s="486">
        <v>10.91</v>
      </c>
      <c r="W806" s="506">
        <v>10.86</v>
      </c>
      <c r="X806" s="503">
        <v>11.44</v>
      </c>
      <c r="Y806" s="486">
        <v>14.75</v>
      </c>
      <c r="Z806" s="503">
        <v>11.49</v>
      </c>
      <c r="AB806" s="163"/>
    </row>
    <row r="807" spans="1:28" ht="12.75">
      <c r="A807" s="2">
        <v>23</v>
      </c>
      <c r="B807" s="485">
        <v>7.31</v>
      </c>
      <c r="C807" s="485">
        <v>8.01</v>
      </c>
      <c r="D807" s="485">
        <v>8.18</v>
      </c>
      <c r="E807" s="485">
        <v>8.51</v>
      </c>
      <c r="F807" s="485">
        <v>9.39</v>
      </c>
      <c r="G807" s="485">
        <v>9.95</v>
      </c>
      <c r="H807" s="499">
        <v>9.81</v>
      </c>
      <c r="I807" s="499">
        <v>9.79</v>
      </c>
      <c r="J807" s="503">
        <v>9.6</v>
      </c>
      <c r="K807" s="510">
        <v>9.49</v>
      </c>
      <c r="L807" s="486">
        <v>9.45</v>
      </c>
      <c r="M807" s="510">
        <v>9.41</v>
      </c>
      <c r="O807" s="486">
        <v>7.31</v>
      </c>
      <c r="P807" s="486">
        <v>8.87</v>
      </c>
      <c r="Q807" s="486">
        <v>8.58</v>
      </c>
      <c r="R807" s="486">
        <v>9.42</v>
      </c>
      <c r="S807" s="486">
        <v>10</v>
      </c>
      <c r="T807" s="486">
        <v>10.46</v>
      </c>
      <c r="U807" s="486">
        <v>8.69</v>
      </c>
      <c r="V807" s="486">
        <v>9.63</v>
      </c>
      <c r="W807" s="506">
        <v>8.32</v>
      </c>
      <c r="X807" s="503">
        <v>8.39</v>
      </c>
      <c r="Y807" s="486">
        <v>8.86</v>
      </c>
      <c r="Z807" s="503">
        <v>8.88</v>
      </c>
      <c r="AB807" s="163"/>
    </row>
    <row r="808" spans="1:28" ht="12.75">
      <c r="A808" s="3">
        <v>24</v>
      </c>
      <c r="B808" s="485">
        <v>10.08</v>
      </c>
      <c r="C808" s="485">
        <v>10.03</v>
      </c>
      <c r="D808" s="485">
        <v>10.21</v>
      </c>
      <c r="E808" s="485">
        <v>11.46</v>
      </c>
      <c r="F808" s="485">
        <v>11.51</v>
      </c>
      <c r="G808" s="485">
        <v>11.21</v>
      </c>
      <c r="H808" s="499">
        <v>11.11</v>
      </c>
      <c r="I808" s="499">
        <v>11.02</v>
      </c>
      <c r="J808" s="503">
        <v>11</v>
      </c>
      <c r="K808" s="510">
        <v>10.99</v>
      </c>
      <c r="L808" s="486">
        <v>10.99</v>
      </c>
      <c r="M808" s="510">
        <v>10.95</v>
      </c>
      <c r="O808" s="486">
        <v>10.08</v>
      </c>
      <c r="P808" s="486">
        <v>10</v>
      </c>
      <c r="Q808" s="486">
        <v>10.51</v>
      </c>
      <c r="R808" s="486">
        <v>13.11</v>
      </c>
      <c r="S808" s="486">
        <v>11.55</v>
      </c>
      <c r="T808" s="486">
        <v>10.37</v>
      </c>
      <c r="U808" s="486">
        <v>9.98</v>
      </c>
      <c r="V808" s="486">
        <v>9.95</v>
      </c>
      <c r="W808" s="506">
        <v>10.7</v>
      </c>
      <c r="X808" s="503">
        <v>10.73</v>
      </c>
      <c r="Y808" s="486">
        <v>11.1</v>
      </c>
      <c r="Z808" s="503">
        <v>9.95</v>
      </c>
      <c r="AB808" s="163"/>
    </row>
    <row r="809" spans="1:26" ht="12.75">
      <c r="A809" s="120" t="s">
        <v>0</v>
      </c>
      <c r="B809" s="485">
        <v>9.13</v>
      </c>
      <c r="C809" s="485">
        <v>9.42</v>
      </c>
      <c r="D809" s="485">
        <v>9.61</v>
      </c>
      <c r="E809" s="485">
        <v>9.78</v>
      </c>
      <c r="F809" s="485">
        <v>9.92</v>
      </c>
      <c r="G809" s="485">
        <v>9.96</v>
      </c>
      <c r="H809" s="499">
        <v>9.93</v>
      </c>
      <c r="I809" s="499">
        <v>9.93</v>
      </c>
      <c r="J809" s="504">
        <v>9.89</v>
      </c>
      <c r="K809" s="504">
        <v>9.89</v>
      </c>
      <c r="L809" s="486">
        <v>9.92</v>
      </c>
      <c r="M809" s="504">
        <v>9.86</v>
      </c>
      <c r="O809" s="486">
        <v>9.13</v>
      </c>
      <c r="P809" s="486">
        <v>9.66</v>
      </c>
      <c r="Q809" s="486">
        <v>9.99</v>
      </c>
      <c r="R809" s="486">
        <v>10.15</v>
      </c>
      <c r="S809" s="486">
        <v>10.05</v>
      </c>
      <c r="T809" s="486">
        <v>9.93</v>
      </c>
      <c r="U809" s="486">
        <v>9.75</v>
      </c>
      <c r="V809" s="486">
        <v>9.9</v>
      </c>
      <c r="W809" s="31">
        <v>9.54</v>
      </c>
      <c r="X809" s="504">
        <v>9.71</v>
      </c>
      <c r="Y809" s="486">
        <v>10.19</v>
      </c>
      <c r="Z809" s="504">
        <v>9.23</v>
      </c>
    </row>
    <row r="810" spans="1:15" ht="12.75">
      <c r="A810" s="2"/>
      <c r="B810" s="141"/>
      <c r="I810" s="141"/>
      <c r="O810" s="141"/>
    </row>
    <row r="811" ht="12.75">
      <c r="A811" s="2"/>
    </row>
    <row r="812" ht="12.75">
      <c r="A812" s="2"/>
    </row>
    <row r="813" ht="12.75">
      <c r="A813" s="2"/>
    </row>
    <row r="814" spans="1:26" ht="12.75">
      <c r="A814" s="100" t="s">
        <v>27</v>
      </c>
      <c r="B814" s="117" t="str">
        <f>TITLES!$B$18</f>
        <v>WAGNER-PEYSER JOB ORDER WAGE RATE</v>
      </c>
      <c r="C814" s="118"/>
      <c r="D814" s="118"/>
      <c r="E814" s="118"/>
      <c r="F814" s="118"/>
      <c r="G814" s="118"/>
      <c r="H814" s="118"/>
      <c r="I814" s="118"/>
      <c r="J814" s="118"/>
      <c r="K814" s="118"/>
      <c r="L814" s="118"/>
      <c r="M814" s="119"/>
      <c r="O814" s="270" t="str">
        <f>B814</f>
        <v>WAGNER-PEYSER JOB ORDER WAGE RATE</v>
      </c>
      <c r="P814" s="143"/>
      <c r="Q814" s="143"/>
      <c r="R814" s="143"/>
      <c r="S814" s="143"/>
      <c r="T814" s="143"/>
      <c r="U814" s="143"/>
      <c r="V814" s="143"/>
      <c r="W814" s="143"/>
      <c r="X814" s="143"/>
      <c r="Y814" s="143"/>
      <c r="Z814" s="205"/>
    </row>
    <row r="815" spans="1:26" ht="12.75">
      <c r="A815" s="2">
        <v>1</v>
      </c>
      <c r="B815" s="358">
        <v>10.69</v>
      </c>
      <c r="C815" s="358">
        <v>10.69</v>
      </c>
      <c r="D815" s="358">
        <v>10.69</v>
      </c>
      <c r="E815" s="358">
        <v>10.69</v>
      </c>
      <c r="F815" s="358">
        <v>10.69</v>
      </c>
      <c r="G815" s="358">
        <v>10.69</v>
      </c>
      <c r="H815" s="358">
        <v>10.69</v>
      </c>
      <c r="I815" s="358">
        <v>10.69</v>
      </c>
      <c r="J815" s="358">
        <v>10.69</v>
      </c>
      <c r="K815" s="358">
        <v>10.69</v>
      </c>
      <c r="L815" s="358">
        <v>10.69</v>
      </c>
      <c r="M815" s="358">
        <v>10.69</v>
      </c>
      <c r="N815" s="122"/>
      <c r="O815" s="351">
        <v>10.69</v>
      </c>
      <c r="P815" s="352">
        <v>10.69</v>
      </c>
      <c r="Q815" s="352">
        <v>10.69</v>
      </c>
      <c r="R815" s="352">
        <v>10.69</v>
      </c>
      <c r="S815" s="352">
        <v>10.69</v>
      </c>
      <c r="T815" s="352">
        <v>10.69</v>
      </c>
      <c r="U815" s="352">
        <v>10.69</v>
      </c>
      <c r="V815" s="352">
        <v>10.69</v>
      </c>
      <c r="W815" s="352">
        <v>10.69</v>
      </c>
      <c r="X815" s="352">
        <v>10.69</v>
      </c>
      <c r="Y815" s="352">
        <v>10.69</v>
      </c>
      <c r="Z815" s="352"/>
    </row>
    <row r="816" spans="1:26" ht="12.75">
      <c r="A816" s="2">
        <v>2</v>
      </c>
      <c r="B816" s="358">
        <v>10.72</v>
      </c>
      <c r="C816" s="358">
        <v>10.72</v>
      </c>
      <c r="D816" s="358">
        <v>10.72</v>
      </c>
      <c r="E816" s="358">
        <v>10.72</v>
      </c>
      <c r="F816" s="358">
        <v>10.72</v>
      </c>
      <c r="G816" s="358">
        <v>10.72</v>
      </c>
      <c r="H816" s="358">
        <v>10.72</v>
      </c>
      <c r="I816" s="358">
        <v>10.72</v>
      </c>
      <c r="J816" s="358">
        <v>10.72</v>
      </c>
      <c r="K816" s="358">
        <v>10.72</v>
      </c>
      <c r="L816" s="358">
        <v>10.72</v>
      </c>
      <c r="M816" s="358">
        <v>10.72</v>
      </c>
      <c r="N816" s="122"/>
      <c r="O816" s="353">
        <v>10.72</v>
      </c>
      <c r="P816" s="354">
        <v>10.72</v>
      </c>
      <c r="Q816" s="354">
        <v>10.72</v>
      </c>
      <c r="R816" s="354">
        <v>10.72</v>
      </c>
      <c r="S816" s="354">
        <v>10.72</v>
      </c>
      <c r="T816" s="354">
        <v>10.72</v>
      </c>
      <c r="U816" s="354">
        <v>10.72</v>
      </c>
      <c r="V816" s="354">
        <v>10.72</v>
      </c>
      <c r="W816" s="354">
        <v>10.72</v>
      </c>
      <c r="X816" s="354">
        <v>10.72</v>
      </c>
      <c r="Y816" s="354">
        <v>10.72</v>
      </c>
      <c r="Z816" s="354"/>
    </row>
    <row r="817" spans="1:26" ht="12.75">
      <c r="A817" s="2">
        <v>3</v>
      </c>
      <c r="B817" s="358">
        <v>10.35</v>
      </c>
      <c r="C817" s="358">
        <v>10.35</v>
      </c>
      <c r="D817" s="358">
        <v>10.35</v>
      </c>
      <c r="E817" s="358">
        <v>10.35</v>
      </c>
      <c r="F817" s="358">
        <v>10.35</v>
      </c>
      <c r="G817" s="358">
        <v>10.35</v>
      </c>
      <c r="H817" s="358">
        <v>10.35</v>
      </c>
      <c r="I817" s="358">
        <v>10.35</v>
      </c>
      <c r="J817" s="358">
        <v>10.35</v>
      </c>
      <c r="K817" s="358">
        <v>10.35</v>
      </c>
      <c r="L817" s="358">
        <v>10.35</v>
      </c>
      <c r="M817" s="358">
        <v>10.35</v>
      </c>
      <c r="N817" s="122"/>
      <c r="O817" s="353">
        <v>10.35</v>
      </c>
      <c r="P817" s="354">
        <v>10.35</v>
      </c>
      <c r="Q817" s="354">
        <v>10.35</v>
      </c>
      <c r="R817" s="354">
        <v>10.35</v>
      </c>
      <c r="S817" s="354">
        <v>10.35</v>
      </c>
      <c r="T817" s="354">
        <v>10.35</v>
      </c>
      <c r="U817" s="354">
        <v>10.35</v>
      </c>
      <c r="V817" s="354">
        <v>10.35</v>
      </c>
      <c r="W817" s="354">
        <v>10.35</v>
      </c>
      <c r="X817" s="354">
        <v>10.35</v>
      </c>
      <c r="Y817" s="354">
        <v>10.35</v>
      </c>
      <c r="Z817" s="354"/>
    </row>
    <row r="818" spans="1:26" ht="12.75">
      <c r="A818" s="2">
        <v>4</v>
      </c>
      <c r="B818" s="358">
        <v>10.62</v>
      </c>
      <c r="C818" s="358">
        <v>10.62</v>
      </c>
      <c r="D818" s="358">
        <v>10.62</v>
      </c>
      <c r="E818" s="358">
        <v>10.62</v>
      </c>
      <c r="F818" s="358">
        <v>10.62</v>
      </c>
      <c r="G818" s="358">
        <v>10.62</v>
      </c>
      <c r="H818" s="358">
        <v>10.62</v>
      </c>
      <c r="I818" s="358">
        <v>10.62</v>
      </c>
      <c r="J818" s="358">
        <v>10.62</v>
      </c>
      <c r="K818" s="358">
        <v>10.62</v>
      </c>
      <c r="L818" s="358">
        <v>10.62</v>
      </c>
      <c r="M818" s="358">
        <v>10.62</v>
      </c>
      <c r="N818" s="122"/>
      <c r="O818" s="353">
        <v>10.62</v>
      </c>
      <c r="P818" s="354">
        <v>10.62</v>
      </c>
      <c r="Q818" s="354">
        <v>10.62</v>
      </c>
      <c r="R818" s="354">
        <v>10.62</v>
      </c>
      <c r="S818" s="354">
        <v>10.62</v>
      </c>
      <c r="T818" s="354">
        <v>10.62</v>
      </c>
      <c r="U818" s="354">
        <v>10.62</v>
      </c>
      <c r="V818" s="354">
        <v>10.62</v>
      </c>
      <c r="W818" s="354">
        <v>10.62</v>
      </c>
      <c r="X818" s="354">
        <v>10.62</v>
      </c>
      <c r="Y818" s="354">
        <v>10.62</v>
      </c>
      <c r="Z818" s="354"/>
    </row>
    <row r="819" spans="1:26" ht="12.75">
      <c r="A819" s="2">
        <v>5</v>
      </c>
      <c r="B819" s="358">
        <v>11.19</v>
      </c>
      <c r="C819" s="358">
        <v>11.19</v>
      </c>
      <c r="D819" s="358">
        <v>11.19</v>
      </c>
      <c r="E819" s="358">
        <v>11.19</v>
      </c>
      <c r="F819" s="358">
        <v>11.19</v>
      </c>
      <c r="G819" s="358">
        <v>11.19</v>
      </c>
      <c r="H819" s="358">
        <v>11.19</v>
      </c>
      <c r="I819" s="358">
        <v>11.19</v>
      </c>
      <c r="J819" s="358">
        <v>11.19</v>
      </c>
      <c r="K819" s="358">
        <v>11.19</v>
      </c>
      <c r="L819" s="358">
        <v>11.19</v>
      </c>
      <c r="M819" s="358">
        <v>11.19</v>
      </c>
      <c r="N819" s="122"/>
      <c r="O819" s="353">
        <v>11.19</v>
      </c>
      <c r="P819" s="354">
        <v>11.19</v>
      </c>
      <c r="Q819" s="354">
        <v>11.19</v>
      </c>
      <c r="R819" s="354">
        <v>11.19</v>
      </c>
      <c r="S819" s="354">
        <v>11.19</v>
      </c>
      <c r="T819" s="354">
        <v>11.19</v>
      </c>
      <c r="U819" s="354">
        <v>11.19</v>
      </c>
      <c r="V819" s="354">
        <v>11.19</v>
      </c>
      <c r="W819" s="354">
        <v>11.19</v>
      </c>
      <c r="X819" s="354">
        <v>11.19</v>
      </c>
      <c r="Y819" s="354">
        <v>11.19</v>
      </c>
      <c r="Z819" s="354"/>
    </row>
    <row r="820" spans="1:26" ht="12.75">
      <c r="A820" s="2">
        <v>6</v>
      </c>
      <c r="B820" s="358">
        <v>10.49</v>
      </c>
      <c r="C820" s="358">
        <v>10.49</v>
      </c>
      <c r="D820" s="358">
        <v>10.49</v>
      </c>
      <c r="E820" s="358">
        <v>10.49</v>
      </c>
      <c r="F820" s="358">
        <v>10.49</v>
      </c>
      <c r="G820" s="358">
        <v>10.49</v>
      </c>
      <c r="H820" s="358">
        <v>10.49</v>
      </c>
      <c r="I820" s="358">
        <v>10.49</v>
      </c>
      <c r="J820" s="358">
        <v>10.49</v>
      </c>
      <c r="K820" s="358">
        <v>10.49</v>
      </c>
      <c r="L820" s="358">
        <v>10.49</v>
      </c>
      <c r="M820" s="358">
        <v>10.49</v>
      </c>
      <c r="N820" s="122"/>
      <c r="O820" s="353">
        <v>10.49</v>
      </c>
      <c r="P820" s="354">
        <v>10.49</v>
      </c>
      <c r="Q820" s="354">
        <v>10.49</v>
      </c>
      <c r="R820" s="354">
        <v>10.49</v>
      </c>
      <c r="S820" s="354">
        <v>10.49</v>
      </c>
      <c r="T820" s="354">
        <v>10.49</v>
      </c>
      <c r="U820" s="354">
        <v>10.49</v>
      </c>
      <c r="V820" s="354">
        <v>10.49</v>
      </c>
      <c r="W820" s="354">
        <v>10.49</v>
      </c>
      <c r="X820" s="354">
        <v>10.49</v>
      </c>
      <c r="Y820" s="354">
        <v>10.49</v>
      </c>
      <c r="Z820" s="354"/>
    </row>
    <row r="821" spans="1:26" ht="12.75">
      <c r="A821" s="2">
        <v>7</v>
      </c>
      <c r="B821" s="358">
        <v>10.66</v>
      </c>
      <c r="C821" s="358">
        <v>10.66</v>
      </c>
      <c r="D821" s="358">
        <v>10.66</v>
      </c>
      <c r="E821" s="358">
        <v>10.66</v>
      </c>
      <c r="F821" s="358">
        <v>10.66</v>
      </c>
      <c r="G821" s="358">
        <v>10.66</v>
      </c>
      <c r="H821" s="358">
        <v>10.66</v>
      </c>
      <c r="I821" s="358">
        <v>10.66</v>
      </c>
      <c r="J821" s="358">
        <v>10.66</v>
      </c>
      <c r="K821" s="358">
        <v>10.66</v>
      </c>
      <c r="L821" s="358">
        <v>10.66</v>
      </c>
      <c r="M821" s="358">
        <v>10.66</v>
      </c>
      <c r="N821" s="122"/>
      <c r="O821" s="353">
        <v>10.66</v>
      </c>
      <c r="P821" s="354">
        <v>10.66</v>
      </c>
      <c r="Q821" s="354">
        <v>10.66</v>
      </c>
      <c r="R821" s="354">
        <v>10.66</v>
      </c>
      <c r="S821" s="354">
        <v>10.66</v>
      </c>
      <c r="T821" s="354">
        <v>10.66</v>
      </c>
      <c r="U821" s="354">
        <v>10.66</v>
      </c>
      <c r="V821" s="354">
        <v>10.66</v>
      </c>
      <c r="W821" s="354">
        <v>10.66</v>
      </c>
      <c r="X821" s="354">
        <v>10.66</v>
      </c>
      <c r="Y821" s="354">
        <v>10.66</v>
      </c>
      <c r="Z821" s="354"/>
    </row>
    <row r="822" spans="1:26" ht="12.75">
      <c r="A822" s="2">
        <v>8</v>
      </c>
      <c r="B822" s="358">
        <v>11.46</v>
      </c>
      <c r="C822" s="358">
        <v>11.46</v>
      </c>
      <c r="D822" s="358">
        <v>11.46</v>
      </c>
      <c r="E822" s="358">
        <v>11.46</v>
      </c>
      <c r="F822" s="358">
        <v>11.46</v>
      </c>
      <c r="G822" s="358">
        <v>11.46</v>
      </c>
      <c r="H822" s="358">
        <v>11.46</v>
      </c>
      <c r="I822" s="358">
        <v>11.46</v>
      </c>
      <c r="J822" s="358">
        <v>11.46</v>
      </c>
      <c r="K822" s="358">
        <v>11.46</v>
      </c>
      <c r="L822" s="358">
        <v>11.46</v>
      </c>
      <c r="M822" s="358">
        <v>11.46</v>
      </c>
      <c r="N822" s="122"/>
      <c r="O822" s="353">
        <v>11.46</v>
      </c>
      <c r="P822" s="354">
        <v>11.46</v>
      </c>
      <c r="Q822" s="354">
        <v>11.46</v>
      </c>
      <c r="R822" s="354">
        <v>11.46</v>
      </c>
      <c r="S822" s="354">
        <v>11.46</v>
      </c>
      <c r="T822" s="354">
        <v>11.46</v>
      </c>
      <c r="U822" s="354">
        <v>11.46</v>
      </c>
      <c r="V822" s="354">
        <v>11.46</v>
      </c>
      <c r="W822" s="354">
        <v>11.46</v>
      </c>
      <c r="X822" s="354">
        <v>11.46</v>
      </c>
      <c r="Y822" s="354">
        <v>11.46</v>
      </c>
      <c r="Z822" s="354"/>
    </row>
    <row r="823" spans="1:26" ht="12.75">
      <c r="A823" s="2">
        <v>9</v>
      </c>
      <c r="B823" s="358">
        <v>11.07</v>
      </c>
      <c r="C823" s="358">
        <v>11.07</v>
      </c>
      <c r="D823" s="358">
        <v>11.07</v>
      </c>
      <c r="E823" s="358">
        <v>11.07</v>
      </c>
      <c r="F823" s="358">
        <v>11.07</v>
      </c>
      <c r="G823" s="358">
        <v>11.07</v>
      </c>
      <c r="H823" s="358">
        <v>11.07</v>
      </c>
      <c r="I823" s="358">
        <v>11.07</v>
      </c>
      <c r="J823" s="358">
        <v>11.07</v>
      </c>
      <c r="K823" s="358">
        <v>11.07</v>
      </c>
      <c r="L823" s="358">
        <v>11.07</v>
      </c>
      <c r="M823" s="358">
        <v>11.07</v>
      </c>
      <c r="N823" s="122"/>
      <c r="O823" s="353">
        <v>11.07</v>
      </c>
      <c r="P823" s="354">
        <v>11.07</v>
      </c>
      <c r="Q823" s="354">
        <v>11.07</v>
      </c>
      <c r="R823" s="354">
        <v>11.07</v>
      </c>
      <c r="S823" s="354">
        <v>11.07</v>
      </c>
      <c r="T823" s="354">
        <v>11.07</v>
      </c>
      <c r="U823" s="354">
        <v>11.07</v>
      </c>
      <c r="V823" s="354">
        <v>11.07</v>
      </c>
      <c r="W823" s="354">
        <v>11.07</v>
      </c>
      <c r="X823" s="354">
        <v>11.07</v>
      </c>
      <c r="Y823" s="354">
        <v>11.07</v>
      </c>
      <c r="Z823" s="354"/>
    </row>
    <row r="824" spans="1:26" ht="12.75">
      <c r="A824" s="2">
        <v>10</v>
      </c>
      <c r="B824" s="358">
        <v>10.76</v>
      </c>
      <c r="C824" s="358">
        <v>10.76</v>
      </c>
      <c r="D824" s="358">
        <v>10.76</v>
      </c>
      <c r="E824" s="358">
        <v>10.76</v>
      </c>
      <c r="F824" s="358">
        <v>10.76</v>
      </c>
      <c r="G824" s="358">
        <v>10.76</v>
      </c>
      <c r="H824" s="358">
        <v>10.76</v>
      </c>
      <c r="I824" s="358">
        <v>10.76</v>
      </c>
      <c r="J824" s="358">
        <v>10.76</v>
      </c>
      <c r="K824" s="358">
        <v>10.76</v>
      </c>
      <c r="L824" s="358">
        <v>10.76</v>
      </c>
      <c r="M824" s="358">
        <v>10.76</v>
      </c>
      <c r="N824" s="122"/>
      <c r="O824" s="353">
        <v>10.76</v>
      </c>
      <c r="P824" s="354">
        <v>10.76</v>
      </c>
      <c r="Q824" s="354">
        <v>10.76</v>
      </c>
      <c r="R824" s="354">
        <v>10.76</v>
      </c>
      <c r="S824" s="354">
        <v>10.76</v>
      </c>
      <c r="T824" s="354">
        <v>10.76</v>
      </c>
      <c r="U824" s="354">
        <v>10.76</v>
      </c>
      <c r="V824" s="354">
        <v>10.76</v>
      </c>
      <c r="W824" s="354">
        <v>10.76</v>
      </c>
      <c r="X824" s="354">
        <v>10.76</v>
      </c>
      <c r="Y824" s="354">
        <v>10.76</v>
      </c>
      <c r="Z824" s="354"/>
    </row>
    <row r="825" spans="1:26" ht="12.75">
      <c r="A825" s="2">
        <v>11</v>
      </c>
      <c r="B825" s="358">
        <v>10.78</v>
      </c>
      <c r="C825" s="358">
        <v>10.78</v>
      </c>
      <c r="D825" s="358">
        <v>10.78</v>
      </c>
      <c r="E825" s="358">
        <v>10.78</v>
      </c>
      <c r="F825" s="358">
        <v>10.78</v>
      </c>
      <c r="G825" s="358">
        <v>10.78</v>
      </c>
      <c r="H825" s="358">
        <v>10.78</v>
      </c>
      <c r="I825" s="358">
        <v>10.78</v>
      </c>
      <c r="J825" s="358">
        <v>10.78</v>
      </c>
      <c r="K825" s="358">
        <v>10.78</v>
      </c>
      <c r="L825" s="358">
        <v>10.78</v>
      </c>
      <c r="M825" s="358">
        <v>10.78</v>
      </c>
      <c r="N825" s="122"/>
      <c r="O825" s="353">
        <v>10.78</v>
      </c>
      <c r="P825" s="354">
        <v>10.78</v>
      </c>
      <c r="Q825" s="354">
        <v>10.78</v>
      </c>
      <c r="R825" s="354">
        <v>10.78</v>
      </c>
      <c r="S825" s="354">
        <v>10.78</v>
      </c>
      <c r="T825" s="354">
        <v>10.78</v>
      </c>
      <c r="U825" s="354">
        <v>10.78</v>
      </c>
      <c r="V825" s="354">
        <v>10.78</v>
      </c>
      <c r="W825" s="354">
        <v>10.78</v>
      </c>
      <c r="X825" s="354">
        <v>10.78</v>
      </c>
      <c r="Y825" s="354">
        <v>10.78</v>
      </c>
      <c r="Z825" s="354"/>
    </row>
    <row r="826" spans="1:26" ht="12.75">
      <c r="A826" s="2">
        <v>12</v>
      </c>
      <c r="B826" s="358">
        <v>11.35</v>
      </c>
      <c r="C826" s="358">
        <v>11.35</v>
      </c>
      <c r="D826" s="358">
        <v>11.35</v>
      </c>
      <c r="E826" s="358">
        <v>11.35</v>
      </c>
      <c r="F826" s="358">
        <v>11.35</v>
      </c>
      <c r="G826" s="358">
        <v>11.35</v>
      </c>
      <c r="H826" s="358">
        <v>11.35</v>
      </c>
      <c r="I826" s="358">
        <v>11.35</v>
      </c>
      <c r="J826" s="358">
        <v>11.35</v>
      </c>
      <c r="K826" s="358">
        <v>11.35</v>
      </c>
      <c r="L826" s="358">
        <v>11.35</v>
      </c>
      <c r="M826" s="358">
        <v>11.35</v>
      </c>
      <c r="N826" s="122"/>
      <c r="O826" s="353">
        <v>11.35</v>
      </c>
      <c r="P826" s="354">
        <v>11.35</v>
      </c>
      <c r="Q826" s="354">
        <v>11.35</v>
      </c>
      <c r="R826" s="354">
        <v>11.35</v>
      </c>
      <c r="S826" s="354">
        <v>11.35</v>
      </c>
      <c r="T826" s="354">
        <v>11.35</v>
      </c>
      <c r="U826" s="354">
        <v>11.35</v>
      </c>
      <c r="V826" s="354">
        <v>11.35</v>
      </c>
      <c r="W826" s="354">
        <v>11.35</v>
      </c>
      <c r="X826" s="354">
        <v>11.35</v>
      </c>
      <c r="Y826" s="354">
        <v>11.35</v>
      </c>
      <c r="Z826" s="354"/>
    </row>
    <row r="827" spans="1:26" ht="12.75">
      <c r="A827" s="2">
        <v>13</v>
      </c>
      <c r="B827" s="358">
        <v>11.09</v>
      </c>
      <c r="C827" s="358">
        <v>11.09</v>
      </c>
      <c r="D827" s="358">
        <v>11.09</v>
      </c>
      <c r="E827" s="358">
        <v>11.09</v>
      </c>
      <c r="F827" s="358">
        <v>11.09</v>
      </c>
      <c r="G827" s="358">
        <v>11.09</v>
      </c>
      <c r="H827" s="358">
        <v>11.09</v>
      </c>
      <c r="I827" s="358">
        <v>11.09</v>
      </c>
      <c r="J827" s="358">
        <v>11.09</v>
      </c>
      <c r="K827" s="358">
        <v>11.09</v>
      </c>
      <c r="L827" s="358">
        <v>11.09</v>
      </c>
      <c r="M827" s="358">
        <v>11.09</v>
      </c>
      <c r="N827" s="122"/>
      <c r="O827" s="353">
        <v>11.09</v>
      </c>
      <c r="P827" s="354">
        <v>11.09</v>
      </c>
      <c r="Q827" s="354">
        <v>11.09</v>
      </c>
      <c r="R827" s="354">
        <v>11.09</v>
      </c>
      <c r="S827" s="354">
        <v>11.09</v>
      </c>
      <c r="T827" s="354">
        <v>11.09</v>
      </c>
      <c r="U827" s="354">
        <v>11.09</v>
      </c>
      <c r="V827" s="354">
        <v>11.09</v>
      </c>
      <c r="W827" s="354">
        <v>11.09</v>
      </c>
      <c r="X827" s="354">
        <v>11.09</v>
      </c>
      <c r="Y827" s="354">
        <v>11.09</v>
      </c>
      <c r="Z827" s="354"/>
    </row>
    <row r="828" spans="1:26" ht="12.75">
      <c r="A828" s="2">
        <v>14</v>
      </c>
      <c r="B828" s="358">
        <v>11.33</v>
      </c>
      <c r="C828" s="358">
        <v>11.33</v>
      </c>
      <c r="D828" s="358">
        <v>11.33</v>
      </c>
      <c r="E828" s="358">
        <v>11.33</v>
      </c>
      <c r="F828" s="358">
        <v>11.33</v>
      </c>
      <c r="G828" s="358">
        <v>11.33</v>
      </c>
      <c r="H828" s="358">
        <v>11.33</v>
      </c>
      <c r="I828" s="358">
        <v>11.33</v>
      </c>
      <c r="J828" s="358">
        <v>11.33</v>
      </c>
      <c r="K828" s="358">
        <v>11.33</v>
      </c>
      <c r="L828" s="358">
        <v>11.33</v>
      </c>
      <c r="M828" s="358">
        <v>11.33</v>
      </c>
      <c r="N828" s="122"/>
      <c r="O828" s="353">
        <v>11.33</v>
      </c>
      <c r="P828" s="354">
        <v>11.33</v>
      </c>
      <c r="Q828" s="354">
        <v>11.33</v>
      </c>
      <c r="R828" s="354">
        <v>11.33</v>
      </c>
      <c r="S828" s="354">
        <v>11.33</v>
      </c>
      <c r="T828" s="354">
        <v>11.33</v>
      </c>
      <c r="U828" s="354">
        <v>11.33</v>
      </c>
      <c r="V828" s="354">
        <v>11.33</v>
      </c>
      <c r="W828" s="354">
        <v>11.33</v>
      </c>
      <c r="X828" s="354">
        <v>11.33</v>
      </c>
      <c r="Y828" s="354">
        <v>11.33</v>
      </c>
      <c r="Z828" s="354"/>
    </row>
    <row r="829" spans="1:26" ht="12.75">
      <c r="A829" s="2">
        <v>15</v>
      </c>
      <c r="B829" s="358">
        <v>11.41</v>
      </c>
      <c r="C829" s="358">
        <v>11.41</v>
      </c>
      <c r="D829" s="358">
        <v>11.41</v>
      </c>
      <c r="E829" s="358">
        <v>11.41</v>
      </c>
      <c r="F829" s="358">
        <v>11.41</v>
      </c>
      <c r="G829" s="358">
        <v>11.41</v>
      </c>
      <c r="H829" s="358">
        <v>11.41</v>
      </c>
      <c r="I829" s="358">
        <v>11.41</v>
      </c>
      <c r="J829" s="358">
        <v>11.41</v>
      </c>
      <c r="K829" s="358">
        <v>11.41</v>
      </c>
      <c r="L829" s="358">
        <v>11.41</v>
      </c>
      <c r="M829" s="358">
        <v>11.41</v>
      </c>
      <c r="N829" s="122"/>
      <c r="O829" s="353">
        <v>11.41</v>
      </c>
      <c r="P829" s="354">
        <v>11.41</v>
      </c>
      <c r="Q829" s="354">
        <v>11.41</v>
      </c>
      <c r="R829" s="354">
        <v>11.41</v>
      </c>
      <c r="S829" s="354">
        <v>11.41</v>
      </c>
      <c r="T829" s="354">
        <v>11.41</v>
      </c>
      <c r="U829" s="354">
        <v>11.41</v>
      </c>
      <c r="V829" s="354">
        <v>11.41</v>
      </c>
      <c r="W829" s="354">
        <v>11.41</v>
      </c>
      <c r="X829" s="354">
        <v>11.41</v>
      </c>
      <c r="Y829" s="354">
        <v>11.41</v>
      </c>
      <c r="Z829" s="354"/>
    </row>
    <row r="830" spans="1:26" ht="12.75">
      <c r="A830" s="2">
        <v>16</v>
      </c>
      <c r="B830" s="358">
        <v>11.04</v>
      </c>
      <c r="C830" s="358">
        <v>11.04</v>
      </c>
      <c r="D830" s="358">
        <v>11.04</v>
      </c>
      <c r="E830" s="358">
        <v>11.04</v>
      </c>
      <c r="F830" s="358">
        <v>11.04</v>
      </c>
      <c r="G830" s="358">
        <v>11.04</v>
      </c>
      <c r="H830" s="358">
        <v>11.04</v>
      </c>
      <c r="I830" s="358">
        <v>11.04</v>
      </c>
      <c r="J830" s="358">
        <v>11.04</v>
      </c>
      <c r="K830" s="358">
        <v>11.04</v>
      </c>
      <c r="L830" s="358">
        <v>11.04</v>
      </c>
      <c r="M830" s="358">
        <v>11.04</v>
      </c>
      <c r="N830" s="122"/>
      <c r="O830" s="353">
        <v>11.04</v>
      </c>
      <c r="P830" s="354">
        <v>11.04</v>
      </c>
      <c r="Q830" s="354">
        <v>11.04</v>
      </c>
      <c r="R830" s="354">
        <v>11.04</v>
      </c>
      <c r="S830" s="354">
        <v>11.04</v>
      </c>
      <c r="T830" s="354">
        <v>11.04</v>
      </c>
      <c r="U830" s="354">
        <v>11.04</v>
      </c>
      <c r="V830" s="354">
        <v>11.04</v>
      </c>
      <c r="W830" s="354">
        <v>11.04</v>
      </c>
      <c r="X830" s="354">
        <v>11.04</v>
      </c>
      <c r="Y830" s="354">
        <v>11.04</v>
      </c>
      <c r="Z830" s="354"/>
    </row>
    <row r="831" spans="1:26" ht="12.75">
      <c r="A831" s="2">
        <v>17</v>
      </c>
      <c r="B831" s="358">
        <v>11.16</v>
      </c>
      <c r="C831" s="358">
        <v>11.16</v>
      </c>
      <c r="D831" s="358">
        <v>11.16</v>
      </c>
      <c r="E831" s="358">
        <v>11.16</v>
      </c>
      <c r="F831" s="358">
        <v>11.16</v>
      </c>
      <c r="G831" s="358">
        <v>11.16</v>
      </c>
      <c r="H831" s="358">
        <v>11.16</v>
      </c>
      <c r="I831" s="358">
        <v>11.16</v>
      </c>
      <c r="J831" s="358">
        <v>11.16</v>
      </c>
      <c r="K831" s="358">
        <v>11.16</v>
      </c>
      <c r="L831" s="358">
        <v>11.16</v>
      </c>
      <c r="M831" s="358">
        <v>11.16</v>
      </c>
      <c r="N831" s="122"/>
      <c r="O831" s="353">
        <v>11.16</v>
      </c>
      <c r="P831" s="354">
        <v>11.16</v>
      </c>
      <c r="Q831" s="354">
        <v>11.16</v>
      </c>
      <c r="R831" s="354">
        <v>11.16</v>
      </c>
      <c r="S831" s="354">
        <v>11.16</v>
      </c>
      <c r="T831" s="354">
        <v>11.16</v>
      </c>
      <c r="U831" s="354">
        <v>11.16</v>
      </c>
      <c r="V831" s="354">
        <v>11.16</v>
      </c>
      <c r="W831" s="354">
        <v>11.16</v>
      </c>
      <c r="X831" s="354">
        <v>11.16</v>
      </c>
      <c r="Y831" s="354">
        <v>11.16</v>
      </c>
      <c r="Z831" s="354"/>
    </row>
    <row r="832" spans="1:26" ht="12.75">
      <c r="A832" s="2">
        <v>18</v>
      </c>
      <c r="B832" s="358">
        <v>11.1</v>
      </c>
      <c r="C832" s="358">
        <v>11.1</v>
      </c>
      <c r="D832" s="358">
        <v>11.1</v>
      </c>
      <c r="E832" s="358">
        <v>11.1</v>
      </c>
      <c r="F832" s="358">
        <v>11.1</v>
      </c>
      <c r="G832" s="358">
        <v>11.1</v>
      </c>
      <c r="H832" s="358">
        <v>11.1</v>
      </c>
      <c r="I832" s="358">
        <v>11.1</v>
      </c>
      <c r="J832" s="358">
        <v>11.1</v>
      </c>
      <c r="K832" s="358">
        <v>11.1</v>
      </c>
      <c r="L832" s="358">
        <v>11.1</v>
      </c>
      <c r="M832" s="358">
        <v>11.1</v>
      </c>
      <c r="N832" s="122"/>
      <c r="O832" s="353">
        <v>11.1</v>
      </c>
      <c r="P832" s="354">
        <v>11.1</v>
      </c>
      <c r="Q832" s="354">
        <v>11.1</v>
      </c>
      <c r="R832" s="354">
        <v>11.1</v>
      </c>
      <c r="S832" s="354">
        <v>11.1</v>
      </c>
      <c r="T832" s="354">
        <v>11.1</v>
      </c>
      <c r="U832" s="354">
        <v>11.1</v>
      </c>
      <c r="V832" s="354">
        <v>11.1</v>
      </c>
      <c r="W832" s="354">
        <v>11.1</v>
      </c>
      <c r="X832" s="354">
        <v>11.1</v>
      </c>
      <c r="Y832" s="354">
        <v>11.1</v>
      </c>
      <c r="Z832" s="354"/>
    </row>
    <row r="833" spans="1:26" ht="12.75">
      <c r="A833" s="2">
        <v>19</v>
      </c>
      <c r="B833" s="358">
        <v>10.61</v>
      </c>
      <c r="C833" s="358">
        <v>10.61</v>
      </c>
      <c r="D833" s="358">
        <v>10.61</v>
      </c>
      <c r="E833" s="358">
        <v>10.61</v>
      </c>
      <c r="F833" s="358">
        <v>10.61</v>
      </c>
      <c r="G833" s="358">
        <v>10.61</v>
      </c>
      <c r="H833" s="358">
        <v>10.61</v>
      </c>
      <c r="I833" s="358">
        <v>10.61</v>
      </c>
      <c r="J833" s="358">
        <v>10.61</v>
      </c>
      <c r="K833" s="358">
        <v>10.61</v>
      </c>
      <c r="L833" s="358">
        <v>10.61</v>
      </c>
      <c r="M833" s="358">
        <v>10.61</v>
      </c>
      <c r="N833" s="122"/>
      <c r="O833" s="353">
        <v>10.61</v>
      </c>
      <c r="P833" s="354">
        <v>10.61</v>
      </c>
      <c r="Q833" s="354">
        <v>10.61</v>
      </c>
      <c r="R833" s="354">
        <v>10.61</v>
      </c>
      <c r="S833" s="354">
        <v>10.61</v>
      </c>
      <c r="T833" s="354">
        <v>10.61</v>
      </c>
      <c r="U833" s="354">
        <v>10.61</v>
      </c>
      <c r="V833" s="354">
        <v>10.61</v>
      </c>
      <c r="W833" s="354">
        <v>10.61</v>
      </c>
      <c r="X833" s="354">
        <v>10.61</v>
      </c>
      <c r="Y833" s="354">
        <v>10.61</v>
      </c>
      <c r="Z833" s="354"/>
    </row>
    <row r="834" spans="1:26" ht="12.75">
      <c r="A834" s="2">
        <v>20</v>
      </c>
      <c r="B834" s="358">
        <v>11.02</v>
      </c>
      <c r="C834" s="358">
        <v>11.02</v>
      </c>
      <c r="D834" s="358">
        <v>11.02</v>
      </c>
      <c r="E834" s="358">
        <v>11.02</v>
      </c>
      <c r="F834" s="358">
        <v>11.02</v>
      </c>
      <c r="G834" s="358">
        <v>11.02</v>
      </c>
      <c r="H834" s="358">
        <v>11.02</v>
      </c>
      <c r="I834" s="358">
        <v>11.02</v>
      </c>
      <c r="J834" s="358">
        <v>11.02</v>
      </c>
      <c r="K834" s="358">
        <v>11.02</v>
      </c>
      <c r="L834" s="358">
        <v>11.02</v>
      </c>
      <c r="M834" s="358">
        <v>11.02</v>
      </c>
      <c r="N834" s="122"/>
      <c r="O834" s="353">
        <v>11.02</v>
      </c>
      <c r="P834" s="354">
        <v>11.02</v>
      </c>
      <c r="Q834" s="354">
        <v>11.02</v>
      </c>
      <c r="R834" s="354">
        <v>11.02</v>
      </c>
      <c r="S834" s="354">
        <v>11.02</v>
      </c>
      <c r="T834" s="354">
        <v>11.02</v>
      </c>
      <c r="U834" s="354">
        <v>11.02</v>
      </c>
      <c r="V834" s="354">
        <v>11.02</v>
      </c>
      <c r="W834" s="354">
        <v>11.02</v>
      </c>
      <c r="X834" s="354">
        <v>11.02</v>
      </c>
      <c r="Y834" s="354">
        <v>11.02</v>
      </c>
      <c r="Z834" s="354"/>
    </row>
    <row r="835" spans="1:26" ht="12.75">
      <c r="A835" s="2">
        <v>21</v>
      </c>
      <c r="B835" s="358">
        <v>11.67</v>
      </c>
      <c r="C835" s="358">
        <v>11.67</v>
      </c>
      <c r="D835" s="358">
        <v>11.67</v>
      </c>
      <c r="E835" s="358">
        <v>11.67</v>
      </c>
      <c r="F835" s="358">
        <v>11.67</v>
      </c>
      <c r="G835" s="358">
        <v>11.67</v>
      </c>
      <c r="H835" s="358">
        <v>11.67</v>
      </c>
      <c r="I835" s="358">
        <v>11.67</v>
      </c>
      <c r="J835" s="358">
        <v>11.67</v>
      </c>
      <c r="K835" s="358">
        <v>11.67</v>
      </c>
      <c r="L835" s="358">
        <v>11.67</v>
      </c>
      <c r="M835" s="358">
        <v>11.67</v>
      </c>
      <c r="N835" s="122"/>
      <c r="O835" s="353">
        <v>11.67</v>
      </c>
      <c r="P835" s="354">
        <v>11.67</v>
      </c>
      <c r="Q835" s="354">
        <v>11.67</v>
      </c>
      <c r="R835" s="354">
        <v>11.67</v>
      </c>
      <c r="S835" s="354">
        <v>11.67</v>
      </c>
      <c r="T835" s="354">
        <v>11.67</v>
      </c>
      <c r="U835" s="354">
        <v>11.67</v>
      </c>
      <c r="V835" s="354">
        <v>11.67</v>
      </c>
      <c r="W835" s="354">
        <v>11.67</v>
      </c>
      <c r="X835" s="354">
        <v>11.67</v>
      </c>
      <c r="Y835" s="354">
        <v>11.67</v>
      </c>
      <c r="Z835" s="354"/>
    </row>
    <row r="836" spans="1:26" ht="12.75">
      <c r="A836" s="2">
        <v>22</v>
      </c>
      <c r="B836" s="358">
        <v>11.64</v>
      </c>
      <c r="C836" s="358">
        <v>11.64</v>
      </c>
      <c r="D836" s="358">
        <v>11.64</v>
      </c>
      <c r="E836" s="358">
        <v>11.64</v>
      </c>
      <c r="F836" s="358">
        <v>11.64</v>
      </c>
      <c r="G836" s="358">
        <v>11.64</v>
      </c>
      <c r="H836" s="358">
        <v>11.64</v>
      </c>
      <c r="I836" s="358">
        <v>11.64</v>
      </c>
      <c r="J836" s="358">
        <v>11.64</v>
      </c>
      <c r="K836" s="358">
        <v>11.64</v>
      </c>
      <c r="L836" s="358">
        <v>11.64</v>
      </c>
      <c r="M836" s="358">
        <v>11.64</v>
      </c>
      <c r="N836" s="122"/>
      <c r="O836" s="353">
        <v>11.64</v>
      </c>
      <c r="P836" s="354">
        <v>11.64</v>
      </c>
      <c r="Q836" s="354">
        <v>11.64</v>
      </c>
      <c r="R836" s="354">
        <v>11.64</v>
      </c>
      <c r="S836" s="354">
        <v>11.64</v>
      </c>
      <c r="T836" s="354">
        <v>11.64</v>
      </c>
      <c r="U836" s="354">
        <v>11.64</v>
      </c>
      <c r="V836" s="354">
        <v>11.64</v>
      </c>
      <c r="W836" s="354">
        <v>11.64</v>
      </c>
      <c r="X836" s="354">
        <v>11.64</v>
      </c>
      <c r="Y836" s="354">
        <v>11.64</v>
      </c>
      <c r="Z836" s="354"/>
    </row>
    <row r="837" spans="1:26" ht="12.75">
      <c r="A837" s="2">
        <v>23</v>
      </c>
      <c r="B837" s="358">
        <v>11.52</v>
      </c>
      <c r="C837" s="358">
        <v>11.52</v>
      </c>
      <c r="D837" s="358">
        <v>11.52</v>
      </c>
      <c r="E837" s="358">
        <v>11.52</v>
      </c>
      <c r="F837" s="358">
        <v>11.52</v>
      </c>
      <c r="G837" s="358">
        <v>11.52</v>
      </c>
      <c r="H837" s="358">
        <v>11.52</v>
      </c>
      <c r="I837" s="358">
        <v>11.52</v>
      </c>
      <c r="J837" s="358">
        <v>11.52</v>
      </c>
      <c r="K837" s="358">
        <v>11.52</v>
      </c>
      <c r="L837" s="358">
        <v>11.52</v>
      </c>
      <c r="M837" s="358">
        <v>11.52</v>
      </c>
      <c r="N837" s="122"/>
      <c r="O837" s="353">
        <v>11.52</v>
      </c>
      <c r="P837" s="354">
        <v>11.52</v>
      </c>
      <c r="Q837" s="354">
        <v>11.52</v>
      </c>
      <c r="R837" s="354">
        <v>11.52</v>
      </c>
      <c r="S837" s="354">
        <v>11.52</v>
      </c>
      <c r="T837" s="354">
        <v>11.52</v>
      </c>
      <c r="U837" s="354">
        <v>11.52</v>
      </c>
      <c r="V837" s="354">
        <v>11.52</v>
      </c>
      <c r="W837" s="354">
        <v>11.52</v>
      </c>
      <c r="X837" s="354">
        <v>11.52</v>
      </c>
      <c r="Y837" s="354">
        <v>11.52</v>
      </c>
      <c r="Z837" s="354"/>
    </row>
    <row r="838" spans="1:26" ht="12.75">
      <c r="A838" s="2">
        <v>24</v>
      </c>
      <c r="B838" s="358">
        <v>11.24</v>
      </c>
      <c r="C838" s="358">
        <v>11.24</v>
      </c>
      <c r="D838" s="358">
        <v>11.24</v>
      </c>
      <c r="E838" s="358">
        <v>11.24</v>
      </c>
      <c r="F838" s="358">
        <v>11.24</v>
      </c>
      <c r="G838" s="358">
        <v>11.24</v>
      </c>
      <c r="H838" s="358">
        <v>11.24</v>
      </c>
      <c r="I838" s="358">
        <v>11.24</v>
      </c>
      <c r="J838" s="358">
        <v>11.24</v>
      </c>
      <c r="K838" s="358">
        <v>11.24</v>
      </c>
      <c r="L838" s="358">
        <v>11.24</v>
      </c>
      <c r="M838" s="358">
        <v>11.24</v>
      </c>
      <c r="N838" s="122"/>
      <c r="O838" s="355">
        <v>11.24</v>
      </c>
      <c r="P838" s="356">
        <v>11.24</v>
      </c>
      <c r="Q838" s="356">
        <v>11.24</v>
      </c>
      <c r="R838" s="356">
        <v>11.24</v>
      </c>
      <c r="S838" s="356">
        <v>11.24</v>
      </c>
      <c r="T838" s="356">
        <v>11.24</v>
      </c>
      <c r="U838" s="356">
        <v>11.24</v>
      </c>
      <c r="V838" s="356">
        <v>11.24</v>
      </c>
      <c r="W838" s="356">
        <v>11.24</v>
      </c>
      <c r="X838" s="356">
        <v>11.24</v>
      </c>
      <c r="Y838" s="356">
        <v>11.24</v>
      </c>
      <c r="Z838" s="356"/>
    </row>
    <row r="839" spans="1:26" ht="12.75">
      <c r="A839" s="7" t="s">
        <v>0</v>
      </c>
      <c r="B839" s="359">
        <v>11.29</v>
      </c>
      <c r="C839" s="359">
        <v>11.29</v>
      </c>
      <c r="D839" s="359">
        <v>11.29</v>
      </c>
      <c r="E839" s="359">
        <v>11.29</v>
      </c>
      <c r="F839" s="359">
        <v>11.29</v>
      </c>
      <c r="G839" s="359">
        <v>11.29</v>
      </c>
      <c r="H839" s="359">
        <v>11.29</v>
      </c>
      <c r="I839" s="359">
        <v>11.29</v>
      </c>
      <c r="J839" s="359">
        <v>11.29</v>
      </c>
      <c r="K839" s="359">
        <v>11.29</v>
      </c>
      <c r="L839" s="359">
        <v>11.29</v>
      </c>
      <c r="M839" s="359">
        <v>11.29</v>
      </c>
      <c r="N839" s="122"/>
      <c r="O839" s="357">
        <v>11.29</v>
      </c>
      <c r="P839" s="357">
        <v>11.29</v>
      </c>
      <c r="Q839" s="357">
        <v>11.29</v>
      </c>
      <c r="R839" s="357">
        <v>11.29</v>
      </c>
      <c r="S839" s="357">
        <v>11.29</v>
      </c>
      <c r="T839" s="357">
        <v>11.29</v>
      </c>
      <c r="U839" s="357">
        <v>11.29</v>
      </c>
      <c r="V839" s="357">
        <v>11.29</v>
      </c>
      <c r="W839" s="357">
        <v>11.29</v>
      </c>
      <c r="X839" s="357">
        <v>11.29</v>
      </c>
      <c r="Y839" s="357">
        <v>11.29</v>
      </c>
      <c r="Z839" s="357"/>
    </row>
    <row r="844" spans="1:26" ht="12.75">
      <c r="A844" s="99" t="s">
        <v>28</v>
      </c>
      <c r="B844" s="117" t="str">
        <f>TITLES!$B$19</f>
        <v>CUSTOMER SATISFACTION - WIA INDIVIDUALS</v>
      </c>
      <c r="C844" s="118"/>
      <c r="D844" s="118"/>
      <c r="E844" s="118"/>
      <c r="F844" s="118"/>
      <c r="G844" s="118"/>
      <c r="H844" s="118"/>
      <c r="I844" s="118"/>
      <c r="J844" s="118"/>
      <c r="K844" s="118"/>
      <c r="L844" s="118"/>
      <c r="M844" s="119"/>
      <c r="O844" s="112" t="str">
        <f>B844</f>
        <v>CUSTOMER SATISFACTION - WIA INDIVIDUALS</v>
      </c>
      <c r="P844" s="115"/>
      <c r="Q844" s="115"/>
      <c r="R844" s="115"/>
      <c r="S844" s="115"/>
      <c r="T844" s="115"/>
      <c r="U844" s="115"/>
      <c r="V844" s="115"/>
      <c r="W844" s="115"/>
      <c r="X844" s="115"/>
      <c r="Y844" s="115"/>
      <c r="Z844" s="116"/>
    </row>
    <row r="845" spans="1:26" ht="12.75">
      <c r="A845" s="2">
        <v>1</v>
      </c>
      <c r="B845" s="158">
        <v>4047.9722222222213</v>
      </c>
      <c r="C845" s="321">
        <v>7134</v>
      </c>
      <c r="D845" s="108">
        <v>10678.756666666664</v>
      </c>
      <c r="E845" s="108">
        <v>12009.34</v>
      </c>
      <c r="F845" s="367">
        <v>13665.951111111113</v>
      </c>
      <c r="G845" s="366">
        <v>16047.815555555555</v>
      </c>
      <c r="H845">
        <v>17333</v>
      </c>
      <c r="I845" s="106">
        <v>18580.493333333332</v>
      </c>
      <c r="J845" s="108">
        <v>19726.624444444442</v>
      </c>
      <c r="K845" s="108">
        <v>20960.33666666667</v>
      </c>
      <c r="L845" s="108">
        <v>22975.521111111113</v>
      </c>
      <c r="M845" s="108">
        <v>26724.72888888889</v>
      </c>
      <c r="N845" s="122"/>
      <c r="O845" s="108">
        <f>B845</f>
        <v>4047.9722222222213</v>
      </c>
      <c r="P845" s="109">
        <f>IF(C$929&gt;0,C845-B845,"")</f>
        <v>3086.0277777777787</v>
      </c>
      <c r="Q845" s="109">
        <f>IF(D$869&gt;0,D845-C845,"")</f>
        <v>3544.7566666666644</v>
      </c>
      <c r="R845" s="109">
        <f>IF(E$869&gt;0,E845-D845,"")</f>
        <v>1330.5833333333358</v>
      </c>
      <c r="S845" s="366">
        <v>1663.6933333333334</v>
      </c>
      <c r="T845" s="366">
        <v>2381.864444444445</v>
      </c>
      <c r="U845">
        <v>1285</v>
      </c>
      <c r="V845" s="109">
        <v>1247.2677777777778</v>
      </c>
      <c r="W845" s="109">
        <v>1146.131111111111</v>
      </c>
      <c r="X845" s="109">
        <v>1233.7122222222222</v>
      </c>
      <c r="Y845" s="109">
        <v>2015.184444444445</v>
      </c>
      <c r="Z845" s="109">
        <v>3749.207777777778</v>
      </c>
    </row>
    <row r="846" spans="1:26" ht="12.75">
      <c r="A846" s="2">
        <v>2</v>
      </c>
      <c r="B846" s="158">
        <v>754.7144444444444</v>
      </c>
      <c r="C846" s="321">
        <v>2314</v>
      </c>
      <c r="D846" s="108">
        <v>3829.292222222222</v>
      </c>
      <c r="E846" s="108">
        <v>3996.2088888888893</v>
      </c>
      <c r="F846" s="367">
        <v>6002.177777777779</v>
      </c>
      <c r="G846" s="366">
        <v>10998.996666666668</v>
      </c>
      <c r="H846">
        <v>11638</v>
      </c>
      <c r="I846" s="108">
        <v>14150.39666666667</v>
      </c>
      <c r="J846" s="108">
        <v>18172.90666666667</v>
      </c>
      <c r="K846" s="108">
        <v>20368.12</v>
      </c>
      <c r="L846" s="108">
        <v>22849.731111111112</v>
      </c>
      <c r="M846" s="108">
        <v>27122.274444444443</v>
      </c>
      <c r="N846" s="122"/>
      <c r="O846" s="108">
        <f aca="true" t="shared" si="42" ref="O846:O869">B846</f>
        <v>754.7144444444444</v>
      </c>
      <c r="P846" s="109">
        <f>IF(C$929&gt;0,C846-B846,"")</f>
        <v>1559.2855555555557</v>
      </c>
      <c r="Q846" s="109">
        <f aca="true" t="shared" si="43" ref="Q846:R868">IF(D$869&gt;0,D846-C846,"")</f>
        <v>1515.2922222222219</v>
      </c>
      <c r="R846" s="109">
        <f t="shared" si="43"/>
        <v>166.91666666666742</v>
      </c>
      <c r="S846" s="366">
        <v>2007.528888888889</v>
      </c>
      <c r="T846" s="366">
        <v>4996.818888888888</v>
      </c>
      <c r="U846">
        <v>639</v>
      </c>
      <c r="V846" s="109">
        <v>2512.3511111111115</v>
      </c>
      <c r="W846" s="109">
        <v>4022.51</v>
      </c>
      <c r="X846" s="109">
        <v>2195.2133333333336</v>
      </c>
      <c r="Y846" s="109">
        <v>2481.611111111111</v>
      </c>
      <c r="Z846" s="109">
        <v>4272.543333333332</v>
      </c>
    </row>
    <row r="847" spans="1:26" ht="12.75">
      <c r="A847" s="2">
        <v>3</v>
      </c>
      <c r="B847" s="158">
        <v>924.7977777777778</v>
      </c>
      <c r="C847" s="321">
        <v>2498</v>
      </c>
      <c r="D847" s="108">
        <v>3716.806666666666</v>
      </c>
      <c r="E847" s="108">
        <v>4288.003333333332</v>
      </c>
      <c r="F847" s="367">
        <v>4843.076666666667</v>
      </c>
      <c r="G847" s="366">
        <v>5816.067777777777</v>
      </c>
      <c r="H847">
        <v>6543</v>
      </c>
      <c r="I847" s="108">
        <v>7199.3311111111125</v>
      </c>
      <c r="J847" s="108">
        <v>7836.417777777777</v>
      </c>
      <c r="K847" s="108">
        <v>8758.491111111112</v>
      </c>
      <c r="L847" s="108">
        <v>10464.39111111111</v>
      </c>
      <c r="M847" s="108">
        <v>12772.402222222223</v>
      </c>
      <c r="N847" s="122"/>
      <c r="O847" s="108">
        <f t="shared" si="42"/>
        <v>924.7977777777778</v>
      </c>
      <c r="P847" s="109">
        <v>1573</v>
      </c>
      <c r="Q847" s="109">
        <f t="shared" si="43"/>
        <v>1218.806666666666</v>
      </c>
      <c r="R847" s="109">
        <f t="shared" si="43"/>
        <v>571.1966666666663</v>
      </c>
      <c r="S847" s="366">
        <v>556.99</v>
      </c>
      <c r="T847" s="366">
        <v>972.9911111111112</v>
      </c>
      <c r="U847">
        <v>727</v>
      </c>
      <c r="V847" s="109">
        <v>656.2322222222224</v>
      </c>
      <c r="W847" s="109">
        <v>637.0866666666666</v>
      </c>
      <c r="X847" s="109">
        <v>922.073333333333</v>
      </c>
      <c r="Y847" s="109">
        <v>1705.9</v>
      </c>
      <c r="Z847" s="109">
        <v>2308.011111111111</v>
      </c>
    </row>
    <row r="848" spans="1:26" ht="12.75">
      <c r="A848" s="2">
        <v>4</v>
      </c>
      <c r="B848" s="158">
        <v>887.3455555555556</v>
      </c>
      <c r="C848" s="321">
        <v>4036</v>
      </c>
      <c r="D848" s="108">
        <v>5091.236666666668</v>
      </c>
      <c r="E848" s="108">
        <v>6653.151111111111</v>
      </c>
      <c r="F848" s="367">
        <v>8296.552222222224</v>
      </c>
      <c r="G848" s="366">
        <v>10338.447777777777</v>
      </c>
      <c r="H848">
        <v>12988</v>
      </c>
      <c r="I848" s="108">
        <v>14815.444444444443</v>
      </c>
      <c r="J848" s="108">
        <v>16591.58</v>
      </c>
      <c r="K848" s="108">
        <v>18566.80888888889</v>
      </c>
      <c r="L848" s="108">
        <v>19862.32</v>
      </c>
      <c r="M848" s="108">
        <v>21778.618888888894</v>
      </c>
      <c r="N848" s="122"/>
      <c r="O848" s="108">
        <f t="shared" si="42"/>
        <v>887.3455555555556</v>
      </c>
      <c r="P848" s="109">
        <v>3148</v>
      </c>
      <c r="Q848" s="109">
        <f t="shared" si="43"/>
        <v>1055.2366666666676</v>
      </c>
      <c r="R848" s="109">
        <f t="shared" si="43"/>
        <v>1561.9144444444437</v>
      </c>
      <c r="S848" s="366">
        <v>1645.1211111111113</v>
      </c>
      <c r="T848" s="366">
        <v>2041.895555555556</v>
      </c>
      <c r="U848">
        <v>2649</v>
      </c>
      <c r="V848" s="109">
        <v>1827.64</v>
      </c>
      <c r="W848" s="109">
        <v>1776.1355555555551</v>
      </c>
      <c r="X848" s="109">
        <v>1975.2288888888886</v>
      </c>
      <c r="Y848" s="109">
        <v>1295.5111111111114</v>
      </c>
      <c r="Z848" s="109">
        <v>1916.298888888889</v>
      </c>
    </row>
    <row r="849" spans="1:26" ht="12.75">
      <c r="A849" s="2">
        <v>5</v>
      </c>
      <c r="B849" s="158">
        <v>393.6777777777778</v>
      </c>
      <c r="C849" s="321">
        <v>820</v>
      </c>
      <c r="D849" s="108">
        <v>1133.4266666666665</v>
      </c>
      <c r="E849" s="108">
        <v>1721.7833333333335</v>
      </c>
      <c r="F849" s="367">
        <v>2134.01</v>
      </c>
      <c r="G849" s="366">
        <v>2392.0333333333333</v>
      </c>
      <c r="H849">
        <v>2914</v>
      </c>
      <c r="I849" s="108">
        <v>4121.107777777777</v>
      </c>
      <c r="J849" s="108">
        <v>5216.677777777778</v>
      </c>
      <c r="K849" s="108">
        <v>8082.585555555555</v>
      </c>
      <c r="L849" s="108">
        <v>8900.675555555554</v>
      </c>
      <c r="M849" s="108">
        <v>10117.651111111114</v>
      </c>
      <c r="N849" s="122"/>
      <c r="O849" s="108">
        <f t="shared" si="42"/>
        <v>393.6777777777778</v>
      </c>
      <c r="P849" s="109">
        <v>427</v>
      </c>
      <c r="Q849" s="109">
        <f t="shared" si="43"/>
        <v>313.4266666666665</v>
      </c>
      <c r="R849" s="109">
        <f t="shared" si="43"/>
        <v>588.356666666667</v>
      </c>
      <c r="S849" s="366">
        <v>411.63888888888886</v>
      </c>
      <c r="T849" s="366">
        <v>258.02333333333337</v>
      </c>
      <c r="U849">
        <v>522</v>
      </c>
      <c r="V849" s="109">
        <v>1206.852222222222</v>
      </c>
      <c r="W849" s="109">
        <v>1095.57</v>
      </c>
      <c r="X849" s="109">
        <v>2865.9077777777784</v>
      </c>
      <c r="Y849" s="109">
        <v>818.09</v>
      </c>
      <c r="Z849" s="109">
        <v>1216.9755555555557</v>
      </c>
    </row>
    <row r="850" spans="1:26" ht="12.75">
      <c r="A850" s="2">
        <v>6</v>
      </c>
      <c r="B850" s="158">
        <v>0</v>
      </c>
      <c r="C850" s="321">
        <v>192</v>
      </c>
      <c r="D850" s="108">
        <v>531.3522222222223</v>
      </c>
      <c r="E850" s="108">
        <v>531.3522222222223</v>
      </c>
      <c r="F850" s="367">
        <v>812.017777777778</v>
      </c>
      <c r="G850" s="366">
        <v>989.7955555555554</v>
      </c>
      <c r="H850">
        <v>2354</v>
      </c>
      <c r="I850" s="108">
        <v>2848.22</v>
      </c>
      <c r="J850" s="108">
        <v>3003.775555555556</v>
      </c>
      <c r="K850" s="108">
        <v>3330.13</v>
      </c>
      <c r="L850" s="108">
        <v>3430.13</v>
      </c>
      <c r="M850" s="108">
        <v>4289.817777777777</v>
      </c>
      <c r="N850" s="122"/>
      <c r="O850" s="108">
        <f t="shared" si="42"/>
        <v>0</v>
      </c>
      <c r="P850" s="109">
        <v>192</v>
      </c>
      <c r="Q850" s="109">
        <f t="shared" si="43"/>
        <v>339.3522222222223</v>
      </c>
      <c r="R850" s="109">
        <f t="shared" si="43"/>
        <v>0</v>
      </c>
      <c r="S850" s="366">
        <v>281.0033333333334</v>
      </c>
      <c r="T850" s="366">
        <v>177.77777777777777</v>
      </c>
      <c r="U850">
        <v>1364</v>
      </c>
      <c r="V850" s="109">
        <v>493.9277777777777</v>
      </c>
      <c r="W850" s="109">
        <v>155.55555555555554</v>
      </c>
      <c r="X850" s="109">
        <v>326.3544444444445</v>
      </c>
      <c r="Y850" s="109">
        <v>100</v>
      </c>
      <c r="Z850" s="109">
        <v>859.6877777777777</v>
      </c>
    </row>
    <row r="851" spans="1:26" ht="12.75">
      <c r="A851" s="2">
        <v>7</v>
      </c>
      <c r="B851" s="158">
        <v>589.3033333333333</v>
      </c>
      <c r="C851" s="321">
        <v>798</v>
      </c>
      <c r="D851" s="108">
        <v>1652.24</v>
      </c>
      <c r="E851" s="108">
        <v>1791.6355555555554</v>
      </c>
      <c r="F851" s="367">
        <v>2013.8533333333335</v>
      </c>
      <c r="G851" s="366">
        <v>2087.58</v>
      </c>
      <c r="H851">
        <v>2633</v>
      </c>
      <c r="I851" s="108">
        <v>2784.3544444444447</v>
      </c>
      <c r="J851" s="108">
        <v>3166.264444444444</v>
      </c>
      <c r="K851" s="108">
        <v>3591.4822222222224</v>
      </c>
      <c r="L851" s="108">
        <v>4250.263333333335</v>
      </c>
      <c r="M851" s="108">
        <v>5575.963333333333</v>
      </c>
      <c r="N851" s="122"/>
      <c r="O851" s="108">
        <f t="shared" si="42"/>
        <v>589.3033333333333</v>
      </c>
      <c r="P851" s="109">
        <v>209</v>
      </c>
      <c r="Q851" s="109">
        <f t="shared" si="43"/>
        <v>854.24</v>
      </c>
      <c r="R851" s="109">
        <f t="shared" si="43"/>
        <v>139.39555555555535</v>
      </c>
      <c r="S851" s="366">
        <v>223.6566666666667</v>
      </c>
      <c r="T851" s="366">
        <v>73.72666666666667</v>
      </c>
      <c r="U851">
        <v>545</v>
      </c>
      <c r="V851" s="109">
        <v>151.42333333333332</v>
      </c>
      <c r="W851" s="109">
        <v>381.91</v>
      </c>
      <c r="X851" s="109">
        <v>425.2177777777779</v>
      </c>
      <c r="Y851" s="109">
        <v>658.7811111111113</v>
      </c>
      <c r="Z851" s="109">
        <v>1325.7</v>
      </c>
    </row>
    <row r="852" spans="1:26" ht="12.75">
      <c r="A852" s="2">
        <v>8</v>
      </c>
      <c r="B852" s="158">
        <v>2032.148888888889</v>
      </c>
      <c r="C852" s="321">
        <v>5164</v>
      </c>
      <c r="D852" s="108">
        <v>9109.355555555558</v>
      </c>
      <c r="E852" s="108">
        <v>12853.235555555553</v>
      </c>
      <c r="F852" s="367">
        <v>17602.614444444444</v>
      </c>
      <c r="G852" s="366">
        <v>21117.90333333334</v>
      </c>
      <c r="H852">
        <v>25256</v>
      </c>
      <c r="I852" s="108">
        <v>30061.02444444445</v>
      </c>
      <c r="J852" s="108">
        <v>33619.63444444445</v>
      </c>
      <c r="K852" s="108">
        <v>36832.68555555556</v>
      </c>
      <c r="L852" s="108">
        <v>38742.281111111115</v>
      </c>
      <c r="M852" s="108">
        <v>41736.75888888889</v>
      </c>
      <c r="N852" s="122"/>
      <c r="O852" s="108">
        <f t="shared" si="42"/>
        <v>2032.148888888889</v>
      </c>
      <c r="P852" s="109">
        <v>3132</v>
      </c>
      <c r="Q852" s="109">
        <f t="shared" si="43"/>
        <v>3945.3555555555577</v>
      </c>
      <c r="R852" s="109">
        <f t="shared" si="43"/>
        <v>3743.8799999999956</v>
      </c>
      <c r="S852" s="366">
        <v>4755.198888888889</v>
      </c>
      <c r="T852" s="366">
        <v>3515.288888888889</v>
      </c>
      <c r="U852">
        <v>4138</v>
      </c>
      <c r="V852" s="109">
        <v>4805.15111111111</v>
      </c>
      <c r="W852" s="109">
        <v>3558.61</v>
      </c>
      <c r="X852" s="109">
        <v>3213.051111111111</v>
      </c>
      <c r="Y852" s="109">
        <v>1909.5955555555558</v>
      </c>
      <c r="Z852" s="109">
        <v>2994.477777777778</v>
      </c>
    </row>
    <row r="853" spans="1:26" ht="12.75">
      <c r="A853" s="2">
        <v>9</v>
      </c>
      <c r="B853" s="158">
        <v>463.68555555555554</v>
      </c>
      <c r="C853" s="321">
        <v>2008</v>
      </c>
      <c r="D853" s="108">
        <v>3285.426666666667</v>
      </c>
      <c r="E853" s="108">
        <v>3610.99</v>
      </c>
      <c r="F853" s="367">
        <v>5533.065555555555</v>
      </c>
      <c r="G853" s="366">
        <v>7053.117777777778</v>
      </c>
      <c r="H853">
        <v>7294</v>
      </c>
      <c r="I853" s="108">
        <v>7775.213333333333</v>
      </c>
      <c r="J853" s="108">
        <v>8470.932222222222</v>
      </c>
      <c r="K853" s="108">
        <v>9505.297777777774</v>
      </c>
      <c r="L853" s="108">
        <v>11447.423333333336</v>
      </c>
      <c r="M853" s="108">
        <v>14683.81</v>
      </c>
      <c r="N853" s="122"/>
      <c r="O853" s="108">
        <f t="shared" si="42"/>
        <v>463.68555555555554</v>
      </c>
      <c r="P853" s="109">
        <v>1544</v>
      </c>
      <c r="Q853" s="109">
        <f t="shared" si="43"/>
        <v>1277.4266666666672</v>
      </c>
      <c r="R853" s="109">
        <f t="shared" si="43"/>
        <v>325.5633333333326</v>
      </c>
      <c r="S853" s="366">
        <v>1925.8266666666668</v>
      </c>
      <c r="T853" s="366">
        <v>1520.052222222222</v>
      </c>
      <c r="U853">
        <v>241</v>
      </c>
      <c r="V853" s="109">
        <v>480.87666666666667</v>
      </c>
      <c r="W853" s="109">
        <v>695.718888888889</v>
      </c>
      <c r="X853" s="109">
        <v>1034.3655555555556</v>
      </c>
      <c r="Y853" s="109">
        <v>1942.1255555555556</v>
      </c>
      <c r="Z853" s="109">
        <v>3236.3866666666663</v>
      </c>
    </row>
    <row r="854" spans="1:26" ht="12.75">
      <c r="A854" s="2">
        <v>10</v>
      </c>
      <c r="B854" s="158">
        <v>1140.5</v>
      </c>
      <c r="C854" s="321">
        <v>1906</v>
      </c>
      <c r="D854" s="108">
        <v>7710.322222222222</v>
      </c>
      <c r="E854" s="108">
        <v>11903.413333333334</v>
      </c>
      <c r="F854" s="367">
        <v>12988.598888888888</v>
      </c>
      <c r="G854" s="366">
        <v>13704.37</v>
      </c>
      <c r="H854">
        <v>14050</v>
      </c>
      <c r="I854" s="108">
        <v>15521.426666666668</v>
      </c>
      <c r="J854" s="108">
        <v>17804.094444444447</v>
      </c>
      <c r="K854" s="108">
        <v>19349.445555555558</v>
      </c>
      <c r="L854" s="108">
        <v>19893.89</v>
      </c>
      <c r="M854" s="108">
        <v>22702.43</v>
      </c>
      <c r="N854" s="122"/>
      <c r="O854" s="108">
        <f t="shared" si="42"/>
        <v>1140.5</v>
      </c>
      <c r="P854" s="109">
        <v>766</v>
      </c>
      <c r="Q854" s="109">
        <f t="shared" si="43"/>
        <v>5804.322222222222</v>
      </c>
      <c r="R854" s="109">
        <f t="shared" si="43"/>
        <v>4193.091111111112</v>
      </c>
      <c r="S854" s="366">
        <v>1087.0977777777778</v>
      </c>
      <c r="T854" s="366">
        <v>715.7711111111112</v>
      </c>
      <c r="U854">
        <v>345</v>
      </c>
      <c r="V854" s="109">
        <v>1471.7055555555555</v>
      </c>
      <c r="W854" s="109">
        <v>2282.6677777777777</v>
      </c>
      <c r="X854" s="109">
        <v>1545.3511111111109</v>
      </c>
      <c r="Y854" s="109">
        <v>544.4444444444443</v>
      </c>
      <c r="Z854" s="109">
        <v>2808.54</v>
      </c>
    </row>
    <row r="855" spans="1:26" ht="12.75">
      <c r="A855" s="2">
        <v>11</v>
      </c>
      <c r="B855" s="158">
        <v>1666.0433333333337</v>
      </c>
      <c r="C855" s="321">
        <v>3184</v>
      </c>
      <c r="D855" s="108">
        <v>4449.937777777777</v>
      </c>
      <c r="E855" s="108">
        <v>5952.24</v>
      </c>
      <c r="F855" s="367">
        <v>6910.613333333334</v>
      </c>
      <c r="G855" s="366">
        <v>7652.211111111111</v>
      </c>
      <c r="H855">
        <v>9468</v>
      </c>
      <c r="I855" s="108">
        <v>11833.891111111114</v>
      </c>
      <c r="J855" s="108">
        <v>15750.947777777777</v>
      </c>
      <c r="K855" s="108">
        <v>18593.347777777777</v>
      </c>
      <c r="L855" s="108">
        <v>21489.21555555556</v>
      </c>
      <c r="M855" s="108">
        <v>24273.92666666667</v>
      </c>
      <c r="N855" s="122"/>
      <c r="O855" s="108">
        <f t="shared" si="42"/>
        <v>1666.0433333333337</v>
      </c>
      <c r="P855" s="109">
        <v>1518</v>
      </c>
      <c r="Q855" s="109">
        <f t="shared" si="43"/>
        <v>1265.9377777777772</v>
      </c>
      <c r="R855" s="109">
        <f t="shared" si="43"/>
        <v>1502.3022222222226</v>
      </c>
      <c r="S855" s="366">
        <v>960.4455555555556</v>
      </c>
      <c r="T855" s="366">
        <v>741.5977777777778</v>
      </c>
      <c r="U855">
        <v>1815</v>
      </c>
      <c r="V855" s="109">
        <v>2366.31</v>
      </c>
      <c r="W855" s="109">
        <v>3917.056666666667</v>
      </c>
      <c r="X855" s="109">
        <v>2842.4</v>
      </c>
      <c r="Y855" s="109">
        <v>2895.8677777777775</v>
      </c>
      <c r="Z855" s="109">
        <v>2784.7111111111117</v>
      </c>
    </row>
    <row r="856" spans="1:26" ht="12.75">
      <c r="A856" s="2">
        <v>12</v>
      </c>
      <c r="B856" s="158">
        <v>4646.998888888889</v>
      </c>
      <c r="C856" s="321">
        <v>8070</v>
      </c>
      <c r="D856" s="108">
        <v>12762.451111111113</v>
      </c>
      <c r="E856" s="108">
        <v>15197.752222222223</v>
      </c>
      <c r="F856" s="367">
        <v>17676.106666666667</v>
      </c>
      <c r="G856" s="366">
        <v>20845.826666666668</v>
      </c>
      <c r="H856">
        <v>24221</v>
      </c>
      <c r="I856" s="108">
        <v>26757.293333333328</v>
      </c>
      <c r="J856" s="108">
        <v>30487.65333333334</v>
      </c>
      <c r="K856" s="108">
        <v>35617.04777777778</v>
      </c>
      <c r="L856" s="108">
        <v>37432.14222222222</v>
      </c>
      <c r="M856" s="108">
        <v>40102.308888888896</v>
      </c>
      <c r="N856" s="122"/>
      <c r="O856" s="108">
        <f t="shared" si="42"/>
        <v>4646.998888888889</v>
      </c>
      <c r="P856" s="109">
        <v>3423</v>
      </c>
      <c r="Q856" s="109">
        <f t="shared" si="43"/>
        <v>4692.451111111113</v>
      </c>
      <c r="R856" s="109">
        <f t="shared" si="43"/>
        <v>2435.30111111111</v>
      </c>
      <c r="S856" s="366">
        <v>2496.6466666666665</v>
      </c>
      <c r="T856" s="366">
        <v>3169.72</v>
      </c>
      <c r="U856">
        <v>3376</v>
      </c>
      <c r="V856" s="109">
        <v>2535.904444444444</v>
      </c>
      <c r="W856" s="109">
        <v>3730.36</v>
      </c>
      <c r="X856" s="109">
        <v>5129.394444444445</v>
      </c>
      <c r="Y856" s="109">
        <v>1815.0944444444444</v>
      </c>
      <c r="Z856" s="109">
        <v>2670.1666666666665</v>
      </c>
    </row>
    <row r="857" spans="1:26" ht="12.75">
      <c r="A857" s="2">
        <v>13</v>
      </c>
      <c r="B857" s="158">
        <v>1868.9322222222224</v>
      </c>
      <c r="C857" s="321">
        <v>3449</v>
      </c>
      <c r="D857" s="108">
        <v>5535.49</v>
      </c>
      <c r="E857" s="108">
        <v>6986.097777777778</v>
      </c>
      <c r="F857" s="367">
        <v>8021.886666666665</v>
      </c>
      <c r="G857" s="366">
        <v>10295.806666666671</v>
      </c>
      <c r="H857">
        <v>11894</v>
      </c>
      <c r="I857" s="108">
        <v>12931.814444444442</v>
      </c>
      <c r="J857" s="108">
        <v>14756.986666666668</v>
      </c>
      <c r="K857" s="108">
        <v>16917.224444444444</v>
      </c>
      <c r="L857" s="108">
        <v>20137.907777777782</v>
      </c>
      <c r="M857" s="108">
        <v>23133.394444444446</v>
      </c>
      <c r="N857" s="122"/>
      <c r="O857" s="108">
        <f t="shared" si="42"/>
        <v>1868.9322222222224</v>
      </c>
      <c r="P857" s="109">
        <v>1581</v>
      </c>
      <c r="Q857" s="109">
        <f t="shared" si="43"/>
        <v>2086.49</v>
      </c>
      <c r="R857" s="109">
        <f t="shared" si="43"/>
        <v>1450.6077777777782</v>
      </c>
      <c r="S857" s="366">
        <v>1039.301111111111</v>
      </c>
      <c r="T857" s="366">
        <v>2273.92</v>
      </c>
      <c r="U857">
        <v>1599</v>
      </c>
      <c r="V857" s="109">
        <v>1037.4655555555555</v>
      </c>
      <c r="W857" s="109">
        <v>1825.1722222222215</v>
      </c>
      <c r="X857" s="109">
        <v>2160.237777777778</v>
      </c>
      <c r="Y857" s="109">
        <v>3220.683333333334</v>
      </c>
      <c r="Z857" s="109">
        <v>2995.4866666666667</v>
      </c>
    </row>
    <row r="858" spans="1:26" ht="12.75">
      <c r="A858" s="2">
        <v>14</v>
      </c>
      <c r="B858" s="158">
        <v>497.54888888888894</v>
      </c>
      <c r="C858" s="321">
        <v>6068</v>
      </c>
      <c r="D858" s="108">
        <v>9225.61777777778</v>
      </c>
      <c r="E858" s="108">
        <v>13297.995555555555</v>
      </c>
      <c r="F858" s="367">
        <v>15992.95888888889</v>
      </c>
      <c r="G858" s="366">
        <v>19560.874444444446</v>
      </c>
      <c r="H858">
        <v>21138</v>
      </c>
      <c r="I858" s="108">
        <v>24037.51444444444</v>
      </c>
      <c r="J858" s="108">
        <v>27554.67333333334</v>
      </c>
      <c r="K858" s="108">
        <v>30161.422222222223</v>
      </c>
      <c r="L858" s="108">
        <v>32583.734444444442</v>
      </c>
      <c r="M858" s="108">
        <v>35709.58333333333</v>
      </c>
      <c r="N858" s="122"/>
      <c r="O858" s="108">
        <f t="shared" si="42"/>
        <v>497.54888888888894</v>
      </c>
      <c r="P858" s="109">
        <v>5571</v>
      </c>
      <c r="Q858" s="109">
        <f t="shared" si="43"/>
        <v>3157.6177777777793</v>
      </c>
      <c r="R858" s="109">
        <f t="shared" si="43"/>
        <v>4072.377777777776</v>
      </c>
      <c r="S858" s="366">
        <v>2706.6222222222223</v>
      </c>
      <c r="T858" s="366">
        <v>3567.9155555555553</v>
      </c>
      <c r="U858">
        <v>1577</v>
      </c>
      <c r="V858" s="109">
        <v>2899.746666666667</v>
      </c>
      <c r="W858" s="109">
        <v>3517.1588888888878</v>
      </c>
      <c r="X858" s="109">
        <v>2606.7488888888893</v>
      </c>
      <c r="Y858" s="109">
        <v>2422.312222222222</v>
      </c>
      <c r="Z858" s="109">
        <v>3125.8488888888887</v>
      </c>
    </row>
    <row r="859" spans="1:26" ht="12.75">
      <c r="A859" s="2">
        <v>15</v>
      </c>
      <c r="B859" s="158">
        <v>2117.2244444444445</v>
      </c>
      <c r="C859" s="321">
        <v>4447</v>
      </c>
      <c r="D859" s="108">
        <v>8348.823333333334</v>
      </c>
      <c r="E859" s="108">
        <v>10088.256666666666</v>
      </c>
      <c r="F859" s="367">
        <v>12820.243333333336</v>
      </c>
      <c r="G859" s="366">
        <v>14841.752222222221</v>
      </c>
      <c r="H859">
        <v>15721</v>
      </c>
      <c r="I859" s="108">
        <v>17202.896666666667</v>
      </c>
      <c r="J859" s="108">
        <v>18906.65</v>
      </c>
      <c r="K859" s="108">
        <v>22457.27</v>
      </c>
      <c r="L859" s="108">
        <v>25624.92444444444</v>
      </c>
      <c r="M859" s="108">
        <v>27947.651111111107</v>
      </c>
      <c r="N859" s="122"/>
      <c r="O859" s="108">
        <f t="shared" si="42"/>
        <v>2117.2244444444445</v>
      </c>
      <c r="P859" s="109">
        <v>2330</v>
      </c>
      <c r="Q859" s="109">
        <f t="shared" si="43"/>
        <v>3901.8233333333337</v>
      </c>
      <c r="R859" s="109">
        <f t="shared" si="43"/>
        <v>1739.4333333333325</v>
      </c>
      <c r="S859" s="366">
        <v>2739.1522222222225</v>
      </c>
      <c r="T859" s="366">
        <v>2021.508888888889</v>
      </c>
      <c r="U859">
        <v>879</v>
      </c>
      <c r="V859" s="109">
        <v>1481.7022222222224</v>
      </c>
      <c r="W859" s="109">
        <v>1703.7533333333336</v>
      </c>
      <c r="X859" s="109">
        <v>3550.62</v>
      </c>
      <c r="Y859" s="109">
        <v>3167.6544444444435</v>
      </c>
      <c r="Z859" s="109">
        <v>2322.726666666667</v>
      </c>
    </row>
    <row r="860" spans="1:26" ht="12.75">
      <c r="A860" s="2">
        <v>16</v>
      </c>
      <c r="B860" s="158">
        <v>2306.8433333333337</v>
      </c>
      <c r="C860" s="321">
        <v>3864</v>
      </c>
      <c r="D860" s="108">
        <v>4689.942222222222</v>
      </c>
      <c r="E860" s="108">
        <v>5869.082222222222</v>
      </c>
      <c r="F860" s="367">
        <v>6552.351111111111</v>
      </c>
      <c r="G860" s="366">
        <v>7470.99111111111</v>
      </c>
      <c r="H860">
        <v>8335</v>
      </c>
      <c r="I860" s="108">
        <v>9264.161111111112</v>
      </c>
      <c r="J860" s="108">
        <v>11265.193333333335</v>
      </c>
      <c r="K860" s="108">
        <v>13356.653333333337</v>
      </c>
      <c r="L860" s="108">
        <v>15050.432222222224</v>
      </c>
      <c r="M860" s="108">
        <v>18438.317777777775</v>
      </c>
      <c r="N860" s="122"/>
      <c r="O860" s="108">
        <f t="shared" si="42"/>
        <v>2306.8433333333337</v>
      </c>
      <c r="P860" s="109">
        <v>1558</v>
      </c>
      <c r="Q860" s="109">
        <f t="shared" si="43"/>
        <v>825.942222222222</v>
      </c>
      <c r="R860" s="109">
        <f t="shared" si="43"/>
        <v>1179.1400000000003</v>
      </c>
      <c r="S860" s="366">
        <v>687.4766666666666</v>
      </c>
      <c r="T860" s="366">
        <v>918.64</v>
      </c>
      <c r="U860">
        <v>864</v>
      </c>
      <c r="V860" s="109">
        <v>929.201111111111</v>
      </c>
      <c r="W860" s="109">
        <v>2001.0322222222221</v>
      </c>
      <c r="X860" s="109">
        <v>2091.46</v>
      </c>
      <c r="Y860" s="109">
        <v>1693.7788888888886</v>
      </c>
      <c r="Z860" s="109">
        <v>3387.885555555555</v>
      </c>
    </row>
    <row r="861" spans="1:26" ht="12.75">
      <c r="A861" s="2">
        <v>17</v>
      </c>
      <c r="B861" s="158">
        <v>3321.7422222222226</v>
      </c>
      <c r="C861" s="321">
        <v>6041</v>
      </c>
      <c r="D861" s="108">
        <v>8097.638888888888</v>
      </c>
      <c r="E861" s="108">
        <v>9140.292222222222</v>
      </c>
      <c r="F861" s="367">
        <v>11143.074444444444</v>
      </c>
      <c r="G861" s="366">
        <v>13979.677777777782</v>
      </c>
      <c r="H861">
        <v>16744</v>
      </c>
      <c r="I861" s="108">
        <v>19009.843333333334</v>
      </c>
      <c r="J861" s="108">
        <v>21754.51777777778</v>
      </c>
      <c r="K861" s="108">
        <v>22516.375555555554</v>
      </c>
      <c r="L861" s="108">
        <v>24647.18222222222</v>
      </c>
      <c r="M861" s="108">
        <v>27021.318888888887</v>
      </c>
      <c r="N861" s="122"/>
      <c r="O861" s="108">
        <f t="shared" si="42"/>
        <v>3321.7422222222226</v>
      </c>
      <c r="P861" s="109">
        <v>2720</v>
      </c>
      <c r="Q861" s="109">
        <f t="shared" si="43"/>
        <v>2056.638888888888</v>
      </c>
      <c r="R861" s="109">
        <f t="shared" si="43"/>
        <v>1042.6533333333346</v>
      </c>
      <c r="S861" s="366">
        <v>2010.181111111111</v>
      </c>
      <c r="T861" s="366">
        <v>2836.6033333333335</v>
      </c>
      <c r="U861">
        <v>2764</v>
      </c>
      <c r="V861" s="109">
        <v>2265.885555555556</v>
      </c>
      <c r="W861" s="109">
        <v>2744.674444444444</v>
      </c>
      <c r="X861" s="109">
        <v>761.8577777777778</v>
      </c>
      <c r="Y861" s="109">
        <v>2130.8066666666673</v>
      </c>
      <c r="Z861" s="109">
        <v>2374.1366666666668</v>
      </c>
    </row>
    <row r="862" spans="1:26" ht="12.75">
      <c r="A862" s="2">
        <v>18</v>
      </c>
      <c r="B862" s="158">
        <v>771.916666666667</v>
      </c>
      <c r="C862" s="321">
        <v>1582</v>
      </c>
      <c r="D862" s="108">
        <v>2617.6566666666668</v>
      </c>
      <c r="E862" s="108">
        <v>3264.9366666666656</v>
      </c>
      <c r="F862" s="367">
        <v>5740.311111111112</v>
      </c>
      <c r="G862" s="366">
        <v>7647.862222222222</v>
      </c>
      <c r="H862">
        <v>7957</v>
      </c>
      <c r="I862" s="108">
        <v>9166.353333333333</v>
      </c>
      <c r="J862" s="108">
        <v>10221.506666666668</v>
      </c>
      <c r="K862" s="108">
        <v>11445.036666666665</v>
      </c>
      <c r="L862" s="108">
        <v>13947.905555555555</v>
      </c>
      <c r="M862" s="108">
        <v>17411.576666666668</v>
      </c>
      <c r="N862" s="122"/>
      <c r="O862" s="108">
        <f t="shared" si="42"/>
        <v>771.916666666667</v>
      </c>
      <c r="P862" s="109">
        <v>810</v>
      </c>
      <c r="Q862" s="109">
        <f t="shared" si="43"/>
        <v>1035.6566666666668</v>
      </c>
      <c r="R862" s="109">
        <f t="shared" si="43"/>
        <v>647.2799999999988</v>
      </c>
      <c r="S862" s="366">
        <v>2477.502222222222</v>
      </c>
      <c r="T862" s="366">
        <v>1907.5511111111114</v>
      </c>
      <c r="U862">
        <v>309</v>
      </c>
      <c r="V862" s="109">
        <v>1209.698888888889</v>
      </c>
      <c r="W862" s="109">
        <v>1055.1533333333332</v>
      </c>
      <c r="X862" s="109">
        <v>1223.53</v>
      </c>
      <c r="Y862" s="109">
        <v>2502.868888888889</v>
      </c>
      <c r="Z862" s="109">
        <v>3463.6711111111113</v>
      </c>
    </row>
    <row r="863" spans="1:26" ht="12.75">
      <c r="A863" s="2">
        <v>19</v>
      </c>
      <c r="B863" s="158">
        <v>622.6333333333332</v>
      </c>
      <c r="C863" s="321">
        <v>1134</v>
      </c>
      <c r="D863" s="108">
        <v>2213.05</v>
      </c>
      <c r="E863" s="108">
        <v>2919.7355555555555</v>
      </c>
      <c r="F863" s="367">
        <v>3777.042222222223</v>
      </c>
      <c r="G863" s="366">
        <v>4509.4688888888895</v>
      </c>
      <c r="H863">
        <v>5152</v>
      </c>
      <c r="I863" s="108">
        <v>5438.394444444444</v>
      </c>
      <c r="J863" s="108">
        <v>5882.838888888889</v>
      </c>
      <c r="K863" s="108">
        <v>6268.502222222223</v>
      </c>
      <c r="L863" s="108">
        <v>6708.665555555557</v>
      </c>
      <c r="M863" s="108">
        <v>8947.03777777778</v>
      </c>
      <c r="N863" s="122"/>
      <c r="O863" s="108">
        <f t="shared" si="42"/>
        <v>622.6333333333332</v>
      </c>
      <c r="P863" s="109">
        <v>512</v>
      </c>
      <c r="Q863" s="109">
        <f t="shared" si="43"/>
        <v>1079.0500000000002</v>
      </c>
      <c r="R863" s="109">
        <f t="shared" si="43"/>
        <v>706.6855555555553</v>
      </c>
      <c r="S863" s="366">
        <v>856.99</v>
      </c>
      <c r="T863" s="366">
        <v>732.4266666666667</v>
      </c>
      <c r="U863">
        <v>642</v>
      </c>
      <c r="V863" s="109">
        <v>286.8</v>
      </c>
      <c r="W863" s="109">
        <v>444.44444444444446</v>
      </c>
      <c r="X863" s="109">
        <v>385.6633333333333</v>
      </c>
      <c r="Y863" s="109">
        <v>440.16333333333336</v>
      </c>
      <c r="Z863" s="109">
        <v>2238.372222222222</v>
      </c>
    </row>
    <row r="864" spans="1:26" ht="12.75">
      <c r="A864" s="2">
        <v>20</v>
      </c>
      <c r="B864" s="158">
        <v>3160.385555555555</v>
      </c>
      <c r="C864" s="321">
        <v>6982</v>
      </c>
      <c r="D864" s="108">
        <v>10448.174444444443</v>
      </c>
      <c r="E864" s="108">
        <v>11441.79222222222</v>
      </c>
      <c r="F864" s="367">
        <v>12551.123333333333</v>
      </c>
      <c r="G864" s="366">
        <v>15664.678888888891</v>
      </c>
      <c r="H864">
        <v>17917</v>
      </c>
      <c r="I864" s="108">
        <v>19127.636666666665</v>
      </c>
      <c r="J864" s="108">
        <v>21277.728888888887</v>
      </c>
      <c r="K864" s="108">
        <v>24343.235555555555</v>
      </c>
      <c r="L864" s="108">
        <v>26528.02777777779</v>
      </c>
      <c r="M864" s="108">
        <v>28670.13111111111</v>
      </c>
      <c r="N864" s="122"/>
      <c r="O864" s="108">
        <f t="shared" si="42"/>
        <v>3160.385555555555</v>
      </c>
      <c r="P864" s="109">
        <v>3822</v>
      </c>
      <c r="Q864" s="109">
        <f t="shared" si="43"/>
        <v>3466.174444444443</v>
      </c>
      <c r="R864" s="109">
        <f t="shared" si="43"/>
        <v>993.6177777777775</v>
      </c>
      <c r="S864" s="366">
        <v>1115.3466666666668</v>
      </c>
      <c r="T864" s="366">
        <v>3113.5555555555557</v>
      </c>
      <c r="U864">
        <v>2253</v>
      </c>
      <c r="V864" s="109">
        <v>1210.3755555555554</v>
      </c>
      <c r="W864" s="109">
        <v>2150.0922222222225</v>
      </c>
      <c r="X864" s="109">
        <v>3065.506666666667</v>
      </c>
      <c r="Y864" s="109">
        <v>2184.7922222222223</v>
      </c>
      <c r="Z864" s="109">
        <v>2142.103333333333</v>
      </c>
    </row>
    <row r="865" spans="1:26" ht="12.75">
      <c r="A865" s="2">
        <v>21</v>
      </c>
      <c r="B865" s="158">
        <v>3938.007777777778</v>
      </c>
      <c r="C865" s="321">
        <v>7519</v>
      </c>
      <c r="D865" s="108">
        <v>11205.133333333331</v>
      </c>
      <c r="E865" s="108">
        <v>15034.218888888887</v>
      </c>
      <c r="F865" s="367">
        <v>18993.16</v>
      </c>
      <c r="G865" s="366">
        <v>24445.614444444444</v>
      </c>
      <c r="H865">
        <v>28052</v>
      </c>
      <c r="I865" s="108">
        <v>32156.71</v>
      </c>
      <c r="J865" s="108">
        <v>36520.88555555555</v>
      </c>
      <c r="K865" s="108">
        <v>41455.80111111112</v>
      </c>
      <c r="L865" s="108">
        <v>42514.20333333333</v>
      </c>
      <c r="M865" s="108">
        <v>45736.27666666667</v>
      </c>
      <c r="N865" s="122"/>
      <c r="O865" s="108">
        <f t="shared" si="42"/>
        <v>3938.007777777778</v>
      </c>
      <c r="P865" s="109">
        <v>3581</v>
      </c>
      <c r="Q865" s="109">
        <f t="shared" si="43"/>
        <v>3686.1333333333314</v>
      </c>
      <c r="R865" s="109">
        <f t="shared" si="43"/>
        <v>3829.0855555555554</v>
      </c>
      <c r="S865" s="366">
        <v>3971.9211111111113</v>
      </c>
      <c r="T865" s="366">
        <v>5452.4544444444455</v>
      </c>
      <c r="U865">
        <v>3606</v>
      </c>
      <c r="V865" s="109">
        <v>4105.127777777778</v>
      </c>
      <c r="W865" s="109">
        <v>4364.175555555556</v>
      </c>
      <c r="X865" s="109">
        <v>4934.915555555556</v>
      </c>
      <c r="Y865" s="109">
        <v>1058.4022222222222</v>
      </c>
      <c r="Z865" s="109">
        <v>3222.073333333333</v>
      </c>
    </row>
    <row r="866" spans="1:26" ht="12.75">
      <c r="A866" s="2">
        <v>22</v>
      </c>
      <c r="B866" s="158">
        <v>5558.88</v>
      </c>
      <c r="C866" s="321">
        <v>10558</v>
      </c>
      <c r="D866" s="108">
        <v>14501.66</v>
      </c>
      <c r="E866" s="108">
        <v>17952.497777777775</v>
      </c>
      <c r="F866" s="367">
        <v>22560.93777777778</v>
      </c>
      <c r="G866" s="366">
        <v>27936.062222222223</v>
      </c>
      <c r="H866">
        <v>32177</v>
      </c>
      <c r="I866" s="108">
        <v>36208.58333333333</v>
      </c>
      <c r="J866" s="108">
        <v>41507.342222222214</v>
      </c>
      <c r="K866" s="108">
        <v>45458.24555555556</v>
      </c>
      <c r="L866" s="108">
        <v>48155.21333333333</v>
      </c>
      <c r="M866" s="108">
        <v>52529.09666666668</v>
      </c>
      <c r="N866" s="122"/>
      <c r="O866" s="108">
        <f t="shared" si="42"/>
        <v>5558.88</v>
      </c>
      <c r="P866" s="109">
        <v>4999</v>
      </c>
      <c r="Q866" s="109">
        <f t="shared" si="43"/>
        <v>3943.66</v>
      </c>
      <c r="R866" s="109">
        <f t="shared" si="43"/>
        <v>3450.837777777775</v>
      </c>
      <c r="S866" s="366">
        <v>4630.38111111111</v>
      </c>
      <c r="T866" s="366">
        <v>5375.124444444445</v>
      </c>
      <c r="U866">
        <v>4241</v>
      </c>
      <c r="V866" s="109">
        <v>4031.37</v>
      </c>
      <c r="W866" s="109">
        <v>5298.758888888889</v>
      </c>
      <c r="X866" s="109">
        <v>3950.9033333333336</v>
      </c>
      <c r="Y866" s="109">
        <v>2696.9677777777774</v>
      </c>
      <c r="Z866" s="109">
        <v>4373.883333333333</v>
      </c>
    </row>
    <row r="867" spans="1:26" ht="12.75">
      <c r="A867" s="2">
        <v>23</v>
      </c>
      <c r="B867" s="158">
        <v>2644.231111111111</v>
      </c>
      <c r="C867" s="321">
        <v>5589</v>
      </c>
      <c r="D867" s="108">
        <v>8415.577777777778</v>
      </c>
      <c r="E867" s="108">
        <v>12476.708888888888</v>
      </c>
      <c r="F867" s="367">
        <v>16462.821111111112</v>
      </c>
      <c r="G867" s="366">
        <v>19321.705555555556</v>
      </c>
      <c r="H867">
        <v>22496</v>
      </c>
      <c r="I867" s="108">
        <v>26744.348888888886</v>
      </c>
      <c r="J867" s="108">
        <v>30302.11888888889</v>
      </c>
      <c r="K867" s="108">
        <v>33741.39777777778</v>
      </c>
      <c r="L867" s="108">
        <v>36633.53444444445</v>
      </c>
      <c r="M867" s="108">
        <v>40198.58111111111</v>
      </c>
      <c r="N867" s="122"/>
      <c r="O867" s="108">
        <f t="shared" si="42"/>
        <v>2644.231111111111</v>
      </c>
      <c r="P867" s="109">
        <f>IF(C$929&gt;0,C867-B867,"")</f>
        <v>2944.768888888889</v>
      </c>
      <c r="Q867" s="109">
        <f t="shared" si="43"/>
        <v>2826.5777777777785</v>
      </c>
      <c r="R867" s="109">
        <f t="shared" si="43"/>
        <v>4061.13111111111</v>
      </c>
      <c r="S867" s="366">
        <v>3992.2766666666676</v>
      </c>
      <c r="T867" s="366">
        <v>2858.884444444444</v>
      </c>
      <c r="U867">
        <v>3174</v>
      </c>
      <c r="V867" s="109">
        <v>4248.263333333334</v>
      </c>
      <c r="W867" s="109">
        <v>3557.77</v>
      </c>
      <c r="X867" s="109">
        <v>3439.278888888889</v>
      </c>
      <c r="Y867" s="109">
        <v>2892.1366666666668</v>
      </c>
      <c r="Z867" s="109">
        <v>3565.046666666667</v>
      </c>
    </row>
    <row r="868" spans="1:26" ht="12.75">
      <c r="A868" s="3">
        <v>24</v>
      </c>
      <c r="B868" s="158">
        <v>2296.68</v>
      </c>
      <c r="C868" s="321">
        <v>5641</v>
      </c>
      <c r="D868" s="108">
        <v>8548.571111111109</v>
      </c>
      <c r="E868" s="108">
        <v>10207.60111111111</v>
      </c>
      <c r="F868" s="367">
        <v>11627.764444444445</v>
      </c>
      <c r="G868" s="366">
        <v>14649.562222222223</v>
      </c>
      <c r="H868">
        <v>18261</v>
      </c>
      <c r="I868" s="110">
        <v>20906.172222222223</v>
      </c>
      <c r="J868" s="108">
        <v>24574.606666666663</v>
      </c>
      <c r="K868" s="108">
        <v>28636.441111111108</v>
      </c>
      <c r="L868" s="108">
        <v>30464.25222222222</v>
      </c>
      <c r="M868" s="108">
        <v>33755.50444444445</v>
      </c>
      <c r="N868" s="122"/>
      <c r="O868" s="108">
        <f t="shared" si="42"/>
        <v>2296.68</v>
      </c>
      <c r="P868" s="109">
        <v>3344</v>
      </c>
      <c r="Q868" s="109">
        <f t="shared" si="43"/>
        <v>2907.5711111111086</v>
      </c>
      <c r="R868" s="109">
        <f t="shared" si="43"/>
        <v>1659.0300000000007</v>
      </c>
      <c r="S868" s="366">
        <v>1426.584444444445</v>
      </c>
      <c r="T868" s="366">
        <v>3021.7977777777783</v>
      </c>
      <c r="U868">
        <v>3611</v>
      </c>
      <c r="V868" s="109">
        <v>2645.4766666666665</v>
      </c>
      <c r="W868" s="109">
        <v>3668.434444444444</v>
      </c>
      <c r="X868" s="109">
        <v>4061.8344444444447</v>
      </c>
      <c r="Y868" s="109">
        <v>1827.8111111111111</v>
      </c>
      <c r="Z868" s="109">
        <v>3291.252222222222</v>
      </c>
    </row>
    <row r="869" spans="1:26" ht="12.75">
      <c r="A869" s="7" t="s">
        <v>0</v>
      </c>
      <c r="B869" s="149">
        <f aca="true" t="shared" si="44" ref="B869:G869">SUM(B845:B868)</f>
        <v>46652.21333333333</v>
      </c>
      <c r="C869" s="149">
        <f t="shared" si="44"/>
        <v>100998</v>
      </c>
      <c r="D869" s="149">
        <f t="shared" si="44"/>
        <v>157797.94</v>
      </c>
      <c r="E869" s="149">
        <f t="shared" si="44"/>
        <v>199188.32111111112</v>
      </c>
      <c r="F869" s="149">
        <f t="shared" si="44"/>
        <v>244722.31222222222</v>
      </c>
      <c r="G869" s="149">
        <f t="shared" si="44"/>
        <v>299368.22222222225</v>
      </c>
      <c r="H869" s="149">
        <f>SUM(H845:H868)</f>
        <v>342536</v>
      </c>
      <c r="I869" s="149">
        <v>388642.6255555555</v>
      </c>
      <c r="J869" s="149">
        <v>444372.55777777784</v>
      </c>
      <c r="K869" s="149">
        <v>500313.3844444445</v>
      </c>
      <c r="L869" s="149">
        <v>544733.9677777778</v>
      </c>
      <c r="M869" s="149">
        <v>611379.161111111</v>
      </c>
      <c r="N869" s="122"/>
      <c r="O869" s="302">
        <f t="shared" si="42"/>
        <v>46652.21333333333</v>
      </c>
      <c r="P869" s="149">
        <f aca="true" t="shared" si="45" ref="P869:U869">SUM(P845:P868)</f>
        <v>54350.08222222223</v>
      </c>
      <c r="Q869" s="149">
        <f t="shared" si="45"/>
        <v>56799.94</v>
      </c>
      <c r="R869" s="149">
        <f t="shared" si="45"/>
        <v>41390.38111111111</v>
      </c>
      <c r="S869" s="149">
        <f t="shared" si="45"/>
        <v>45668.58333333333</v>
      </c>
      <c r="T869" s="149">
        <f t="shared" si="45"/>
        <v>54645.909999999996</v>
      </c>
      <c r="U869" s="149">
        <f t="shared" si="45"/>
        <v>43165</v>
      </c>
      <c r="V869" s="149">
        <v>46106.75555555556</v>
      </c>
      <c r="W869" s="149">
        <v>55729.93222222222</v>
      </c>
      <c r="X869" s="149">
        <v>55940.82666666667</v>
      </c>
      <c r="Y869" s="149">
        <v>44420.58333333333</v>
      </c>
      <c r="Z869" s="149">
        <v>66645.19333333334</v>
      </c>
    </row>
    <row r="870" spans="1:16" ht="12.75">
      <c r="A870" s="2"/>
      <c r="B870" s="122"/>
      <c r="O870" s="315"/>
      <c r="P870" s="122"/>
    </row>
    <row r="871" spans="1:5" ht="12.75">
      <c r="A871" s="2"/>
      <c r="E871" s="122"/>
    </row>
    <row r="872" ht="12.75">
      <c r="A872" s="2"/>
    </row>
    <row r="873" ht="12.75">
      <c r="A873" s="2"/>
    </row>
    <row r="874" spans="1:26" ht="12.75">
      <c r="A874" s="100" t="s">
        <v>29</v>
      </c>
      <c r="B874" s="117" t="str">
        <f>TITLES!$B$19</f>
        <v>CUSTOMER SATISFACTION - WIA INDIVIDUALS</v>
      </c>
      <c r="C874" s="118"/>
      <c r="D874" s="118"/>
      <c r="E874" s="118"/>
      <c r="F874" s="118"/>
      <c r="G874" s="118"/>
      <c r="H874" s="118"/>
      <c r="I874" s="118"/>
      <c r="J874" s="118"/>
      <c r="K874" s="118"/>
      <c r="L874" s="118"/>
      <c r="M874" s="119"/>
      <c r="O874" s="112" t="str">
        <f>B874</f>
        <v>CUSTOMER SATISFACTION - WIA INDIVIDUALS</v>
      </c>
      <c r="P874" s="115"/>
      <c r="Q874" s="115"/>
      <c r="R874" s="115"/>
      <c r="S874" s="115"/>
      <c r="T874" s="115"/>
      <c r="U874" s="115"/>
      <c r="V874" s="115"/>
      <c r="W874" s="115"/>
      <c r="X874" s="115"/>
      <c r="Y874" s="115"/>
      <c r="Z874" s="116"/>
    </row>
    <row r="875" spans="1:26" ht="12.75">
      <c r="A875" s="2">
        <v>1</v>
      </c>
      <c r="B875">
        <v>50</v>
      </c>
      <c r="C875">
        <v>92</v>
      </c>
      <c r="D875" s="148">
        <v>131</v>
      </c>
      <c r="E875" s="158">
        <v>148</v>
      </c>
      <c r="F875" s="367">
        <v>168</v>
      </c>
      <c r="G875" s="367">
        <v>201</v>
      </c>
      <c r="H875">
        <v>216</v>
      </c>
      <c r="I875" s="148">
        <v>233</v>
      </c>
      <c r="J875" s="238">
        <v>247</v>
      </c>
      <c r="K875" s="242">
        <v>260</v>
      </c>
      <c r="L875" s="148">
        <v>288</v>
      </c>
      <c r="M875" s="148">
        <v>335</v>
      </c>
      <c r="N875" s="122"/>
      <c r="O875" s="108">
        <f>B875</f>
        <v>50</v>
      </c>
      <c r="P875" s="109">
        <f aca="true" t="shared" si="46" ref="P875:P898">IF(C$899&gt;0,C875-B875,"")</f>
        <v>42</v>
      </c>
      <c r="Q875" s="109">
        <f aca="true" t="shared" si="47" ref="Q875:Q890">IF(D$899&gt;0,D875-C875,"")</f>
        <v>39</v>
      </c>
      <c r="R875" s="109">
        <f aca="true" t="shared" si="48" ref="R875:R898">IF(E$899&gt;0,E875-D875,"")</f>
        <v>17</v>
      </c>
      <c r="S875" s="367">
        <v>20</v>
      </c>
      <c r="T875" s="367">
        <v>33</v>
      </c>
      <c r="U875">
        <v>15</v>
      </c>
      <c r="V875" s="109">
        <v>17</v>
      </c>
      <c r="W875" s="109">
        <v>14</v>
      </c>
      <c r="X875" s="109">
        <v>13</v>
      </c>
      <c r="Y875" s="109">
        <v>28</v>
      </c>
      <c r="Z875" s="550">
        <v>47</v>
      </c>
    </row>
    <row r="876" spans="1:26" ht="12.75">
      <c r="A876" s="2">
        <v>2</v>
      </c>
      <c r="B876">
        <v>10</v>
      </c>
      <c r="C876">
        <v>29</v>
      </c>
      <c r="D876" s="148">
        <v>46</v>
      </c>
      <c r="E876" s="158">
        <v>48</v>
      </c>
      <c r="F876" s="367">
        <v>71</v>
      </c>
      <c r="G876" s="367">
        <v>129</v>
      </c>
      <c r="H876">
        <v>139</v>
      </c>
      <c r="I876" s="148">
        <v>171</v>
      </c>
      <c r="J876" s="238">
        <v>224</v>
      </c>
      <c r="K876" s="242">
        <v>249</v>
      </c>
      <c r="L876" s="148">
        <v>279</v>
      </c>
      <c r="M876" s="148">
        <v>331</v>
      </c>
      <c r="N876" s="122"/>
      <c r="O876" s="108">
        <f aca="true" t="shared" si="49" ref="O876:O898">B876</f>
        <v>10</v>
      </c>
      <c r="P876" s="109">
        <f t="shared" si="46"/>
        <v>19</v>
      </c>
      <c r="Q876" s="109">
        <f t="shared" si="47"/>
        <v>17</v>
      </c>
      <c r="R876" s="109">
        <f t="shared" si="48"/>
        <v>2</v>
      </c>
      <c r="S876" s="367">
        <v>23</v>
      </c>
      <c r="T876" s="367">
        <v>58</v>
      </c>
      <c r="U876">
        <v>10</v>
      </c>
      <c r="V876" s="109">
        <v>32</v>
      </c>
      <c r="W876" s="109">
        <v>53</v>
      </c>
      <c r="X876" s="109">
        <v>25</v>
      </c>
      <c r="Y876" s="109">
        <v>30</v>
      </c>
      <c r="Z876" s="550">
        <v>52</v>
      </c>
    </row>
    <row r="877" spans="1:26" ht="12.75">
      <c r="A877" s="2">
        <v>3</v>
      </c>
      <c r="B877">
        <v>11</v>
      </c>
      <c r="C877">
        <v>29</v>
      </c>
      <c r="D877" s="148">
        <v>43</v>
      </c>
      <c r="E877" s="158">
        <v>49</v>
      </c>
      <c r="F877" s="367">
        <v>55</v>
      </c>
      <c r="G877" s="367">
        <v>66</v>
      </c>
      <c r="H877">
        <v>76</v>
      </c>
      <c r="I877" s="148">
        <v>84</v>
      </c>
      <c r="J877" s="238">
        <v>91</v>
      </c>
      <c r="K877" s="242">
        <v>102</v>
      </c>
      <c r="L877" s="148">
        <v>122</v>
      </c>
      <c r="M877" s="148">
        <v>151</v>
      </c>
      <c r="N877" s="122"/>
      <c r="O877" s="108">
        <f t="shared" si="49"/>
        <v>11</v>
      </c>
      <c r="P877" s="109">
        <f t="shared" si="46"/>
        <v>18</v>
      </c>
      <c r="Q877" s="109">
        <f t="shared" si="47"/>
        <v>14</v>
      </c>
      <c r="R877" s="109">
        <f t="shared" si="48"/>
        <v>6</v>
      </c>
      <c r="S877" s="367">
        <v>6</v>
      </c>
      <c r="T877" s="367">
        <v>11</v>
      </c>
      <c r="U877">
        <v>10</v>
      </c>
      <c r="V877" s="109">
        <v>8</v>
      </c>
      <c r="W877" s="109">
        <v>7</v>
      </c>
      <c r="X877" s="109">
        <v>11</v>
      </c>
      <c r="Y877" s="109">
        <v>20</v>
      </c>
      <c r="Z877" s="550">
        <v>29</v>
      </c>
    </row>
    <row r="878" spans="1:26" ht="12.75">
      <c r="A878" s="2">
        <v>4</v>
      </c>
      <c r="B878">
        <v>9</v>
      </c>
      <c r="C878">
        <v>44</v>
      </c>
      <c r="D878" s="148">
        <v>56</v>
      </c>
      <c r="E878" s="158">
        <v>74</v>
      </c>
      <c r="F878" s="367">
        <v>92</v>
      </c>
      <c r="G878" s="367">
        <v>117</v>
      </c>
      <c r="H878">
        <v>150</v>
      </c>
      <c r="I878" s="148">
        <v>171</v>
      </c>
      <c r="J878" s="238">
        <v>190</v>
      </c>
      <c r="K878" s="242">
        <v>214</v>
      </c>
      <c r="L878" s="148">
        <v>228</v>
      </c>
      <c r="M878" s="148">
        <v>250</v>
      </c>
      <c r="N878" s="122"/>
      <c r="O878" s="108">
        <f t="shared" si="49"/>
        <v>9</v>
      </c>
      <c r="P878" s="109">
        <f t="shared" si="46"/>
        <v>35</v>
      </c>
      <c r="Q878" s="109">
        <f t="shared" si="47"/>
        <v>12</v>
      </c>
      <c r="R878" s="109">
        <f t="shared" si="48"/>
        <v>18</v>
      </c>
      <c r="S878" s="367">
        <v>18</v>
      </c>
      <c r="T878" s="367">
        <v>25</v>
      </c>
      <c r="U878">
        <v>33</v>
      </c>
      <c r="V878" s="109">
        <v>21</v>
      </c>
      <c r="W878" s="109">
        <v>19</v>
      </c>
      <c r="X878" s="109">
        <v>24</v>
      </c>
      <c r="Y878" s="109">
        <v>14</v>
      </c>
      <c r="Z878" s="550">
        <v>22</v>
      </c>
    </row>
    <row r="879" spans="1:26" ht="12.75">
      <c r="A879" s="2">
        <v>5</v>
      </c>
      <c r="B879">
        <v>5</v>
      </c>
      <c r="C879">
        <v>10</v>
      </c>
      <c r="D879" s="148">
        <v>14</v>
      </c>
      <c r="E879" s="158">
        <v>21</v>
      </c>
      <c r="F879" s="367">
        <v>26</v>
      </c>
      <c r="G879" s="367">
        <v>31</v>
      </c>
      <c r="H879">
        <v>38</v>
      </c>
      <c r="I879" s="148">
        <v>53</v>
      </c>
      <c r="J879" s="238">
        <v>71</v>
      </c>
      <c r="K879" s="242">
        <v>110</v>
      </c>
      <c r="L879" s="148">
        <v>124</v>
      </c>
      <c r="M879" s="148">
        <v>142</v>
      </c>
      <c r="N879" s="122"/>
      <c r="O879" s="108">
        <f t="shared" si="49"/>
        <v>5</v>
      </c>
      <c r="P879" s="109">
        <f t="shared" si="46"/>
        <v>5</v>
      </c>
      <c r="Q879" s="109">
        <f t="shared" si="47"/>
        <v>4</v>
      </c>
      <c r="R879" s="109">
        <f t="shared" si="48"/>
        <v>7</v>
      </c>
      <c r="S879" s="367">
        <v>5</v>
      </c>
      <c r="T879" s="367">
        <v>5</v>
      </c>
      <c r="U879">
        <v>7</v>
      </c>
      <c r="V879" s="109">
        <v>15</v>
      </c>
      <c r="W879" s="109">
        <v>18</v>
      </c>
      <c r="X879" s="109">
        <v>39</v>
      </c>
      <c r="Y879" s="109">
        <v>14</v>
      </c>
      <c r="Z879" s="550">
        <v>18</v>
      </c>
    </row>
    <row r="880" spans="1:26" ht="12.75">
      <c r="A880" s="2">
        <v>6</v>
      </c>
      <c r="B880">
        <v>0</v>
      </c>
      <c r="C880">
        <v>3</v>
      </c>
      <c r="D880" s="148">
        <v>7</v>
      </c>
      <c r="E880" s="158">
        <v>7</v>
      </c>
      <c r="F880" s="367">
        <v>10</v>
      </c>
      <c r="G880" s="367">
        <v>12</v>
      </c>
      <c r="H880">
        <v>27</v>
      </c>
      <c r="I880" s="148">
        <v>34</v>
      </c>
      <c r="J880" s="238">
        <v>36</v>
      </c>
      <c r="K880" s="242">
        <v>40</v>
      </c>
      <c r="L880" s="148">
        <v>41</v>
      </c>
      <c r="M880" s="148">
        <v>53</v>
      </c>
      <c r="N880" s="122"/>
      <c r="O880" s="108">
        <f t="shared" si="49"/>
        <v>0</v>
      </c>
      <c r="P880" s="109">
        <f t="shared" si="46"/>
        <v>3</v>
      </c>
      <c r="Q880" s="109">
        <f t="shared" si="47"/>
        <v>4</v>
      </c>
      <c r="R880" s="109">
        <f t="shared" si="48"/>
        <v>0</v>
      </c>
      <c r="S880" s="367">
        <v>3</v>
      </c>
      <c r="T880" s="367">
        <v>2</v>
      </c>
      <c r="U880">
        <v>15</v>
      </c>
      <c r="V880" s="109">
        <v>7</v>
      </c>
      <c r="W880" s="109">
        <v>2</v>
      </c>
      <c r="X880" s="109">
        <v>4</v>
      </c>
      <c r="Y880" s="109">
        <v>1</v>
      </c>
      <c r="Z880" s="550">
        <v>12</v>
      </c>
    </row>
    <row r="881" spans="1:26" ht="12.75">
      <c r="A881" s="2">
        <v>7</v>
      </c>
      <c r="B881" s="317">
        <v>7</v>
      </c>
      <c r="C881">
        <v>10</v>
      </c>
      <c r="D881" s="148">
        <v>21</v>
      </c>
      <c r="E881" s="158">
        <v>23</v>
      </c>
      <c r="F881" s="367">
        <v>26</v>
      </c>
      <c r="G881" s="367">
        <v>27</v>
      </c>
      <c r="H881">
        <v>33</v>
      </c>
      <c r="I881" s="148">
        <v>35</v>
      </c>
      <c r="J881" s="238">
        <v>39</v>
      </c>
      <c r="K881" s="242">
        <v>45</v>
      </c>
      <c r="L881" s="148">
        <v>52</v>
      </c>
      <c r="M881" s="148">
        <v>69</v>
      </c>
      <c r="N881" s="122"/>
      <c r="O881" s="108">
        <f t="shared" si="49"/>
        <v>7</v>
      </c>
      <c r="P881" s="109">
        <f t="shared" si="46"/>
        <v>3</v>
      </c>
      <c r="Q881" s="109">
        <f t="shared" si="47"/>
        <v>11</v>
      </c>
      <c r="R881" s="109">
        <f t="shared" si="48"/>
        <v>2</v>
      </c>
      <c r="S881" s="367">
        <v>3</v>
      </c>
      <c r="T881" s="367">
        <v>1</v>
      </c>
      <c r="U881">
        <v>6</v>
      </c>
      <c r="V881" s="109">
        <v>2</v>
      </c>
      <c r="W881" s="109">
        <v>4</v>
      </c>
      <c r="X881" s="109">
        <v>6</v>
      </c>
      <c r="Y881" s="109">
        <v>7</v>
      </c>
      <c r="Z881" s="550">
        <v>17</v>
      </c>
    </row>
    <row r="882" spans="1:26" ht="12.75">
      <c r="A882" s="2">
        <v>8</v>
      </c>
      <c r="B882" s="317">
        <v>23</v>
      </c>
      <c r="C882">
        <v>59</v>
      </c>
      <c r="D882" s="148">
        <v>107</v>
      </c>
      <c r="E882" s="158">
        <v>149</v>
      </c>
      <c r="F882" s="367">
        <v>211</v>
      </c>
      <c r="G882" s="367">
        <v>253</v>
      </c>
      <c r="H882">
        <v>304</v>
      </c>
      <c r="I882" s="148">
        <v>357</v>
      </c>
      <c r="J882" s="238">
        <v>399</v>
      </c>
      <c r="K882" s="242">
        <v>441</v>
      </c>
      <c r="L882" s="148">
        <v>464</v>
      </c>
      <c r="M882" s="148">
        <v>503</v>
      </c>
      <c r="N882" s="122"/>
      <c r="O882" s="108">
        <f t="shared" si="49"/>
        <v>23</v>
      </c>
      <c r="P882" s="109">
        <f t="shared" si="46"/>
        <v>36</v>
      </c>
      <c r="Q882" s="109">
        <f t="shared" si="47"/>
        <v>48</v>
      </c>
      <c r="R882" s="109">
        <f t="shared" si="48"/>
        <v>42</v>
      </c>
      <c r="S882" s="367">
        <v>62</v>
      </c>
      <c r="T882" s="367">
        <v>42</v>
      </c>
      <c r="U882">
        <v>51</v>
      </c>
      <c r="V882" s="109">
        <v>53</v>
      </c>
      <c r="W882" s="109">
        <v>42</v>
      </c>
      <c r="X882" s="109">
        <v>42</v>
      </c>
      <c r="Y882" s="109">
        <v>23</v>
      </c>
      <c r="Z882" s="550">
        <v>39</v>
      </c>
    </row>
    <row r="883" spans="1:26" ht="12.75">
      <c r="A883" s="2">
        <v>9</v>
      </c>
      <c r="B883" s="317">
        <v>6</v>
      </c>
      <c r="C883">
        <v>24</v>
      </c>
      <c r="D883" s="148">
        <v>39</v>
      </c>
      <c r="E883" s="158">
        <v>43</v>
      </c>
      <c r="F883" s="367">
        <v>65</v>
      </c>
      <c r="G883" s="367">
        <v>83</v>
      </c>
      <c r="H883">
        <v>86</v>
      </c>
      <c r="I883" s="148">
        <v>92</v>
      </c>
      <c r="J883" s="238">
        <v>100</v>
      </c>
      <c r="K883" s="242">
        <v>113</v>
      </c>
      <c r="L883" s="148">
        <v>134</v>
      </c>
      <c r="M883" s="148">
        <v>172</v>
      </c>
      <c r="N883" s="122"/>
      <c r="O883" s="108">
        <f t="shared" si="49"/>
        <v>6</v>
      </c>
      <c r="P883" s="109">
        <f t="shared" si="46"/>
        <v>18</v>
      </c>
      <c r="Q883" s="109">
        <f t="shared" si="47"/>
        <v>15</v>
      </c>
      <c r="R883" s="109">
        <f t="shared" si="48"/>
        <v>4</v>
      </c>
      <c r="S883" s="367">
        <v>22</v>
      </c>
      <c r="T883" s="367">
        <v>18</v>
      </c>
      <c r="U883">
        <v>3</v>
      </c>
      <c r="V883" s="109">
        <v>6</v>
      </c>
      <c r="W883" s="109">
        <v>8</v>
      </c>
      <c r="X883" s="109">
        <v>13</v>
      </c>
      <c r="Y883" s="109">
        <v>21</v>
      </c>
      <c r="Z883" s="550">
        <v>38</v>
      </c>
    </row>
    <row r="884" spans="1:26" ht="12.75">
      <c r="A884" s="2">
        <v>10</v>
      </c>
      <c r="B884" s="317">
        <v>14</v>
      </c>
      <c r="C884">
        <v>22</v>
      </c>
      <c r="D884" s="148">
        <v>87</v>
      </c>
      <c r="E884" s="158">
        <v>135</v>
      </c>
      <c r="F884" s="367">
        <v>148</v>
      </c>
      <c r="G884" s="367">
        <v>158</v>
      </c>
      <c r="H884">
        <v>162</v>
      </c>
      <c r="I884" s="148">
        <v>180</v>
      </c>
      <c r="J884" s="238">
        <v>206</v>
      </c>
      <c r="K884" s="242">
        <v>225</v>
      </c>
      <c r="L884" s="148">
        <v>232</v>
      </c>
      <c r="M884" s="148">
        <v>266</v>
      </c>
      <c r="N884" s="122"/>
      <c r="O884" s="108">
        <f t="shared" si="49"/>
        <v>14</v>
      </c>
      <c r="P884" s="109">
        <f t="shared" si="46"/>
        <v>8</v>
      </c>
      <c r="Q884" s="109">
        <f t="shared" si="47"/>
        <v>65</v>
      </c>
      <c r="R884" s="109">
        <f t="shared" si="48"/>
        <v>48</v>
      </c>
      <c r="S884" s="367">
        <v>13</v>
      </c>
      <c r="T884" s="367">
        <v>10</v>
      </c>
      <c r="U884">
        <v>4</v>
      </c>
      <c r="V884" s="109">
        <v>18</v>
      </c>
      <c r="W884" s="109">
        <v>26</v>
      </c>
      <c r="X884" s="109">
        <v>19</v>
      </c>
      <c r="Y884" s="109">
        <v>7</v>
      </c>
      <c r="Z884" s="550">
        <v>34</v>
      </c>
    </row>
    <row r="885" spans="1:26" ht="12.75">
      <c r="A885" s="2">
        <v>11</v>
      </c>
      <c r="B885" s="317">
        <v>21</v>
      </c>
      <c r="C885">
        <v>38</v>
      </c>
      <c r="D885" s="148">
        <v>53</v>
      </c>
      <c r="E885" s="158">
        <v>71</v>
      </c>
      <c r="F885" s="367">
        <v>84</v>
      </c>
      <c r="G885" s="367">
        <v>94</v>
      </c>
      <c r="H885">
        <v>117</v>
      </c>
      <c r="I885" s="148">
        <v>146</v>
      </c>
      <c r="J885" s="238">
        <v>193</v>
      </c>
      <c r="K885" s="242">
        <v>227</v>
      </c>
      <c r="L885" s="148">
        <v>262</v>
      </c>
      <c r="M885" s="148">
        <v>297</v>
      </c>
      <c r="N885" s="122"/>
      <c r="O885" s="108">
        <f t="shared" si="49"/>
        <v>21</v>
      </c>
      <c r="P885" s="109">
        <f t="shared" si="46"/>
        <v>17</v>
      </c>
      <c r="Q885" s="109">
        <f t="shared" si="47"/>
        <v>15</v>
      </c>
      <c r="R885" s="109">
        <f t="shared" si="48"/>
        <v>18</v>
      </c>
      <c r="S885" s="367">
        <v>13</v>
      </c>
      <c r="T885" s="367">
        <v>10</v>
      </c>
      <c r="U885">
        <v>23</v>
      </c>
      <c r="V885" s="109">
        <v>29</v>
      </c>
      <c r="W885" s="109">
        <v>47</v>
      </c>
      <c r="X885" s="109">
        <v>34</v>
      </c>
      <c r="Y885" s="109">
        <v>35</v>
      </c>
      <c r="Z885" s="550">
        <v>35</v>
      </c>
    </row>
    <row r="886" spans="1:26" ht="12.75">
      <c r="A886" s="2">
        <v>12</v>
      </c>
      <c r="B886" s="317">
        <v>58</v>
      </c>
      <c r="C886">
        <v>105</v>
      </c>
      <c r="D886" s="148">
        <v>161</v>
      </c>
      <c r="E886" s="158">
        <v>193</v>
      </c>
      <c r="F886" s="367">
        <v>225</v>
      </c>
      <c r="G886" s="367">
        <v>263</v>
      </c>
      <c r="H886">
        <v>302</v>
      </c>
      <c r="I886" s="148">
        <v>335</v>
      </c>
      <c r="J886" s="238">
        <v>381</v>
      </c>
      <c r="K886" s="242">
        <v>444</v>
      </c>
      <c r="L886" s="148">
        <v>466</v>
      </c>
      <c r="M886" s="148">
        <v>503</v>
      </c>
      <c r="N886" s="122"/>
      <c r="O886" s="108">
        <f t="shared" si="49"/>
        <v>58</v>
      </c>
      <c r="P886" s="109">
        <f t="shared" si="46"/>
        <v>47</v>
      </c>
      <c r="Q886" s="109">
        <f t="shared" si="47"/>
        <v>56</v>
      </c>
      <c r="R886" s="109">
        <f t="shared" si="48"/>
        <v>32</v>
      </c>
      <c r="S886" s="367">
        <v>32</v>
      </c>
      <c r="T886" s="367">
        <v>38</v>
      </c>
      <c r="U886">
        <v>39</v>
      </c>
      <c r="V886" s="109">
        <v>33</v>
      </c>
      <c r="W886" s="109">
        <v>46</v>
      </c>
      <c r="X886" s="109">
        <v>63</v>
      </c>
      <c r="Y886" s="109">
        <v>22</v>
      </c>
      <c r="Z886" s="550">
        <v>37</v>
      </c>
    </row>
    <row r="887" spans="1:26" ht="12.75">
      <c r="A887" s="2">
        <v>13</v>
      </c>
      <c r="B887" s="317">
        <v>23</v>
      </c>
      <c r="C887">
        <v>41</v>
      </c>
      <c r="D887" s="148">
        <v>66</v>
      </c>
      <c r="E887" s="158">
        <v>86</v>
      </c>
      <c r="F887" s="367">
        <v>102</v>
      </c>
      <c r="G887" s="367">
        <v>132</v>
      </c>
      <c r="H887">
        <v>152</v>
      </c>
      <c r="I887" s="148">
        <v>165</v>
      </c>
      <c r="J887" s="238">
        <v>187</v>
      </c>
      <c r="K887" s="242">
        <v>213</v>
      </c>
      <c r="L887" s="148">
        <v>253</v>
      </c>
      <c r="M887" s="148">
        <v>295</v>
      </c>
      <c r="N887" s="122"/>
      <c r="O887" s="108">
        <f t="shared" si="49"/>
        <v>23</v>
      </c>
      <c r="P887" s="109">
        <f t="shared" si="46"/>
        <v>18</v>
      </c>
      <c r="Q887" s="109">
        <f t="shared" si="47"/>
        <v>25</v>
      </c>
      <c r="R887" s="109">
        <f t="shared" si="48"/>
        <v>20</v>
      </c>
      <c r="S887" s="367">
        <v>16</v>
      </c>
      <c r="T887" s="367">
        <v>30</v>
      </c>
      <c r="U887">
        <v>20</v>
      </c>
      <c r="V887" s="109">
        <v>13</v>
      </c>
      <c r="W887" s="109">
        <v>22</v>
      </c>
      <c r="X887" s="109">
        <v>26</v>
      </c>
      <c r="Y887" s="109">
        <v>40</v>
      </c>
      <c r="Z887" s="550">
        <v>42</v>
      </c>
    </row>
    <row r="888" spans="1:26" ht="12.75">
      <c r="A888" s="2">
        <v>14</v>
      </c>
      <c r="B888" s="317">
        <v>8</v>
      </c>
      <c r="C888">
        <v>72</v>
      </c>
      <c r="D888" s="148">
        <v>109</v>
      </c>
      <c r="E888" s="158">
        <v>158</v>
      </c>
      <c r="F888" s="367">
        <v>191</v>
      </c>
      <c r="G888" s="367">
        <v>233</v>
      </c>
      <c r="H888">
        <v>250</v>
      </c>
      <c r="I888" s="148">
        <v>285</v>
      </c>
      <c r="J888" s="238">
        <v>329</v>
      </c>
      <c r="K888" s="242">
        <v>363</v>
      </c>
      <c r="L888" s="148">
        <v>396</v>
      </c>
      <c r="M888" s="148">
        <v>433</v>
      </c>
      <c r="N888" s="122"/>
      <c r="O888" s="108">
        <f t="shared" si="49"/>
        <v>8</v>
      </c>
      <c r="P888" s="109">
        <f t="shared" si="46"/>
        <v>64</v>
      </c>
      <c r="Q888" s="109">
        <f t="shared" si="47"/>
        <v>37</v>
      </c>
      <c r="R888" s="109">
        <f t="shared" si="48"/>
        <v>49</v>
      </c>
      <c r="S888" s="367">
        <v>33</v>
      </c>
      <c r="T888" s="367">
        <v>42</v>
      </c>
      <c r="U888">
        <v>17</v>
      </c>
      <c r="V888" s="109">
        <v>35</v>
      </c>
      <c r="W888" s="109">
        <v>44</v>
      </c>
      <c r="X888" s="109">
        <v>34</v>
      </c>
      <c r="Y888" s="109">
        <v>33</v>
      </c>
      <c r="Z888" s="550">
        <v>37</v>
      </c>
    </row>
    <row r="889" spans="1:26" ht="12.75">
      <c r="A889" s="2">
        <v>15</v>
      </c>
      <c r="B889" s="317">
        <v>26</v>
      </c>
      <c r="C889">
        <v>53</v>
      </c>
      <c r="D889" s="148">
        <v>103</v>
      </c>
      <c r="E889" s="158">
        <v>124</v>
      </c>
      <c r="F889" s="367">
        <v>159</v>
      </c>
      <c r="G889" s="367">
        <v>184</v>
      </c>
      <c r="H889">
        <v>194</v>
      </c>
      <c r="I889" s="148">
        <v>212</v>
      </c>
      <c r="J889" s="238">
        <v>232</v>
      </c>
      <c r="K889" s="242">
        <v>273</v>
      </c>
      <c r="L889" s="148">
        <v>311</v>
      </c>
      <c r="M889" s="148">
        <v>339</v>
      </c>
      <c r="N889" s="122"/>
      <c r="O889" s="108">
        <f t="shared" si="49"/>
        <v>26</v>
      </c>
      <c r="P889" s="109">
        <f t="shared" si="46"/>
        <v>27</v>
      </c>
      <c r="Q889" s="109">
        <f t="shared" si="47"/>
        <v>50</v>
      </c>
      <c r="R889" s="109">
        <f t="shared" si="48"/>
        <v>21</v>
      </c>
      <c r="S889" s="367">
        <v>35</v>
      </c>
      <c r="T889" s="367">
        <v>25</v>
      </c>
      <c r="U889">
        <v>10</v>
      </c>
      <c r="V889" s="109">
        <v>18</v>
      </c>
      <c r="W889" s="109">
        <v>20</v>
      </c>
      <c r="X889" s="109">
        <v>41</v>
      </c>
      <c r="Y889" s="109">
        <v>38</v>
      </c>
      <c r="Z889" s="550">
        <v>28</v>
      </c>
    </row>
    <row r="890" spans="1:26" ht="12.75">
      <c r="A890" s="2">
        <v>16</v>
      </c>
      <c r="B890" s="317">
        <v>28</v>
      </c>
      <c r="C890">
        <v>47</v>
      </c>
      <c r="D890" s="148">
        <v>57</v>
      </c>
      <c r="E890" s="158">
        <v>70</v>
      </c>
      <c r="F890" s="367">
        <v>78</v>
      </c>
      <c r="G890" s="367">
        <v>91</v>
      </c>
      <c r="H890">
        <v>103</v>
      </c>
      <c r="I890" s="148">
        <v>115</v>
      </c>
      <c r="J890" s="238">
        <v>140</v>
      </c>
      <c r="K890" s="242">
        <v>163</v>
      </c>
      <c r="L890" s="148">
        <v>183</v>
      </c>
      <c r="M890" s="148">
        <v>229</v>
      </c>
      <c r="N890" s="122"/>
      <c r="O890" s="108">
        <f t="shared" si="49"/>
        <v>28</v>
      </c>
      <c r="P890" s="109">
        <f t="shared" si="46"/>
        <v>19</v>
      </c>
      <c r="Q890" s="109">
        <f t="shared" si="47"/>
        <v>10</v>
      </c>
      <c r="R890" s="109">
        <f t="shared" si="48"/>
        <v>13</v>
      </c>
      <c r="S890" s="367">
        <v>8</v>
      </c>
      <c r="T890" s="367">
        <v>13</v>
      </c>
      <c r="U890">
        <v>12</v>
      </c>
      <c r="V890" s="109">
        <v>12</v>
      </c>
      <c r="W890" s="109">
        <v>25</v>
      </c>
      <c r="X890" s="109">
        <v>23</v>
      </c>
      <c r="Y890" s="109">
        <v>20</v>
      </c>
      <c r="Z890" s="550">
        <v>46</v>
      </c>
    </row>
    <row r="891" spans="1:26" ht="12.75">
      <c r="A891" s="2">
        <v>17</v>
      </c>
      <c r="B891" s="317">
        <v>43</v>
      </c>
      <c r="C891">
        <v>76</v>
      </c>
      <c r="D891" s="148">
        <v>100</v>
      </c>
      <c r="E891" s="158">
        <v>112</v>
      </c>
      <c r="F891" s="367">
        <v>137</v>
      </c>
      <c r="G891" s="367">
        <v>178</v>
      </c>
      <c r="H891">
        <v>212</v>
      </c>
      <c r="I891" s="148">
        <v>243</v>
      </c>
      <c r="J891" s="238">
        <v>277</v>
      </c>
      <c r="K891" s="242">
        <v>289</v>
      </c>
      <c r="L891" s="148">
        <v>316</v>
      </c>
      <c r="M891" s="148">
        <v>347</v>
      </c>
      <c r="N891" s="122"/>
      <c r="O891" s="108">
        <f t="shared" si="49"/>
        <v>43</v>
      </c>
      <c r="P891" s="109">
        <f t="shared" si="46"/>
        <v>33</v>
      </c>
      <c r="Q891" s="109">
        <f aca="true" t="shared" si="50" ref="Q891:Q898">IF(D$899&gt;0,D891-C891,"")</f>
        <v>24</v>
      </c>
      <c r="R891" s="109">
        <f t="shared" si="48"/>
        <v>12</v>
      </c>
      <c r="S891" s="367">
        <v>25</v>
      </c>
      <c r="T891" s="367">
        <v>41</v>
      </c>
      <c r="U891">
        <v>34</v>
      </c>
      <c r="V891" s="109">
        <v>31</v>
      </c>
      <c r="W891" s="109">
        <v>34</v>
      </c>
      <c r="X891" s="109">
        <v>12</v>
      </c>
      <c r="Y891" s="109">
        <v>27</v>
      </c>
      <c r="Z891" s="550">
        <v>31</v>
      </c>
    </row>
    <row r="892" spans="1:26" ht="12.75">
      <c r="A892" s="2">
        <v>18</v>
      </c>
      <c r="B892" s="317">
        <v>9</v>
      </c>
      <c r="C892">
        <v>18</v>
      </c>
      <c r="D892" s="148">
        <v>31</v>
      </c>
      <c r="E892" s="158">
        <v>38</v>
      </c>
      <c r="F892" s="367">
        <v>66</v>
      </c>
      <c r="G892" s="367">
        <v>87</v>
      </c>
      <c r="H892">
        <v>91</v>
      </c>
      <c r="I892" s="148">
        <v>105</v>
      </c>
      <c r="J892" s="238">
        <v>118</v>
      </c>
      <c r="K892" s="242">
        <v>133</v>
      </c>
      <c r="L892" s="148">
        <v>160</v>
      </c>
      <c r="M892" s="148">
        <v>203</v>
      </c>
      <c r="N892" s="122"/>
      <c r="O892" s="108">
        <f t="shared" si="49"/>
        <v>9</v>
      </c>
      <c r="P892" s="109">
        <f t="shared" si="46"/>
        <v>9</v>
      </c>
      <c r="Q892" s="109">
        <f t="shared" si="50"/>
        <v>13</v>
      </c>
      <c r="R892" s="109">
        <f t="shared" si="48"/>
        <v>7</v>
      </c>
      <c r="S892" s="367">
        <v>28</v>
      </c>
      <c r="T892" s="367">
        <v>21</v>
      </c>
      <c r="U892">
        <v>4</v>
      </c>
      <c r="V892" s="109">
        <v>14</v>
      </c>
      <c r="W892" s="109">
        <v>13</v>
      </c>
      <c r="X892" s="109">
        <v>15</v>
      </c>
      <c r="Y892" s="109">
        <v>27</v>
      </c>
      <c r="Z892" s="550">
        <v>43</v>
      </c>
    </row>
    <row r="893" spans="1:26" ht="12.75">
      <c r="A893" s="2">
        <v>19</v>
      </c>
      <c r="B893" s="317">
        <v>7</v>
      </c>
      <c r="C893">
        <v>13</v>
      </c>
      <c r="D893" s="148">
        <v>25</v>
      </c>
      <c r="E893" s="158">
        <v>33</v>
      </c>
      <c r="F893" s="367">
        <v>43</v>
      </c>
      <c r="G893" s="367">
        <v>51</v>
      </c>
      <c r="H893">
        <v>58</v>
      </c>
      <c r="I893" s="148">
        <v>63</v>
      </c>
      <c r="J893" s="238">
        <v>68</v>
      </c>
      <c r="K893" s="242">
        <v>72</v>
      </c>
      <c r="L893" s="148">
        <v>77</v>
      </c>
      <c r="M893" s="148">
        <v>104</v>
      </c>
      <c r="N893" s="122"/>
      <c r="O893" s="108">
        <f t="shared" si="49"/>
        <v>7</v>
      </c>
      <c r="P893" s="109">
        <f t="shared" si="46"/>
        <v>6</v>
      </c>
      <c r="Q893" s="109">
        <f t="shared" si="50"/>
        <v>12</v>
      </c>
      <c r="R893" s="109">
        <f t="shared" si="48"/>
        <v>8</v>
      </c>
      <c r="S893" s="367">
        <v>10</v>
      </c>
      <c r="T893" s="367">
        <v>8</v>
      </c>
      <c r="U893">
        <v>7</v>
      </c>
      <c r="V893" s="109">
        <v>5</v>
      </c>
      <c r="W893" s="109">
        <v>5</v>
      </c>
      <c r="X893" s="109">
        <v>4</v>
      </c>
      <c r="Y893" s="109">
        <v>5</v>
      </c>
      <c r="Z893" s="550">
        <v>27</v>
      </c>
    </row>
    <row r="894" spans="1:26" ht="12.75">
      <c r="A894" s="2">
        <v>20</v>
      </c>
      <c r="B894" s="317">
        <v>37</v>
      </c>
      <c r="C894">
        <v>82</v>
      </c>
      <c r="D894" s="148">
        <v>122</v>
      </c>
      <c r="E894" s="158">
        <v>133</v>
      </c>
      <c r="F894" s="367">
        <v>146</v>
      </c>
      <c r="G894" s="367">
        <v>183</v>
      </c>
      <c r="H894">
        <v>210</v>
      </c>
      <c r="I894" s="148">
        <v>223</v>
      </c>
      <c r="J894" s="238">
        <v>252</v>
      </c>
      <c r="K894" s="242">
        <v>291</v>
      </c>
      <c r="L894" s="148">
        <v>317</v>
      </c>
      <c r="M894" s="148">
        <v>347</v>
      </c>
      <c r="N894" s="122"/>
      <c r="O894" s="108">
        <f t="shared" si="49"/>
        <v>37</v>
      </c>
      <c r="P894" s="109">
        <f t="shared" si="46"/>
        <v>45</v>
      </c>
      <c r="Q894" s="109">
        <f t="shared" si="50"/>
        <v>40</v>
      </c>
      <c r="R894" s="109">
        <f t="shared" si="48"/>
        <v>11</v>
      </c>
      <c r="S894" s="367">
        <v>13</v>
      </c>
      <c r="T894" s="367">
        <v>37</v>
      </c>
      <c r="U894">
        <v>27</v>
      </c>
      <c r="V894" s="109">
        <v>13</v>
      </c>
      <c r="W894" s="109">
        <v>29</v>
      </c>
      <c r="X894" s="109">
        <v>39</v>
      </c>
      <c r="Y894" s="109">
        <v>26</v>
      </c>
      <c r="Z894" s="550">
        <v>30</v>
      </c>
    </row>
    <row r="895" spans="1:26" ht="12.75">
      <c r="A895" s="2">
        <v>21</v>
      </c>
      <c r="B895" s="317">
        <v>51</v>
      </c>
      <c r="C895">
        <v>96</v>
      </c>
      <c r="D895" s="148">
        <v>140</v>
      </c>
      <c r="E895" s="158">
        <v>186</v>
      </c>
      <c r="F895" s="367">
        <v>235</v>
      </c>
      <c r="G895" s="367">
        <v>300</v>
      </c>
      <c r="H895">
        <v>345</v>
      </c>
      <c r="I895" s="148">
        <v>397</v>
      </c>
      <c r="J895" s="238">
        <v>451</v>
      </c>
      <c r="K895" s="242">
        <v>508</v>
      </c>
      <c r="L895" s="148">
        <v>522</v>
      </c>
      <c r="M895" s="148">
        <v>562</v>
      </c>
      <c r="N895" s="122"/>
      <c r="O895" s="108">
        <f t="shared" si="49"/>
        <v>51</v>
      </c>
      <c r="P895" s="109">
        <f t="shared" si="46"/>
        <v>45</v>
      </c>
      <c r="Q895" s="109">
        <f t="shared" si="50"/>
        <v>44</v>
      </c>
      <c r="R895" s="109">
        <f t="shared" si="48"/>
        <v>46</v>
      </c>
      <c r="S895" s="367">
        <v>49</v>
      </c>
      <c r="T895" s="367">
        <v>65</v>
      </c>
      <c r="U895">
        <v>45</v>
      </c>
      <c r="V895" s="109">
        <v>52</v>
      </c>
      <c r="W895" s="109">
        <v>54</v>
      </c>
      <c r="X895" s="109">
        <v>57</v>
      </c>
      <c r="Y895" s="109">
        <v>14</v>
      </c>
      <c r="Z895" s="550">
        <v>40</v>
      </c>
    </row>
    <row r="896" spans="1:26" ht="12.75">
      <c r="A896" s="2">
        <v>22</v>
      </c>
      <c r="B896" s="317">
        <v>68</v>
      </c>
      <c r="C896">
        <v>131</v>
      </c>
      <c r="D896" s="148">
        <v>184</v>
      </c>
      <c r="E896" s="158">
        <v>227</v>
      </c>
      <c r="F896" s="367">
        <v>289</v>
      </c>
      <c r="G896" s="367">
        <v>353</v>
      </c>
      <c r="H896">
        <v>405</v>
      </c>
      <c r="I896" s="148">
        <v>455</v>
      </c>
      <c r="J896" s="238">
        <v>520</v>
      </c>
      <c r="K896" s="242">
        <v>573</v>
      </c>
      <c r="L896" s="148">
        <v>605</v>
      </c>
      <c r="M896" s="148">
        <v>659</v>
      </c>
      <c r="N896" s="122"/>
      <c r="O896" s="108">
        <f t="shared" si="49"/>
        <v>68</v>
      </c>
      <c r="P896" s="109">
        <f t="shared" si="46"/>
        <v>63</v>
      </c>
      <c r="Q896" s="109">
        <f t="shared" si="50"/>
        <v>53</v>
      </c>
      <c r="R896" s="109">
        <f t="shared" si="48"/>
        <v>43</v>
      </c>
      <c r="S896" s="367">
        <v>62</v>
      </c>
      <c r="T896" s="367">
        <v>64</v>
      </c>
      <c r="U896">
        <v>52</v>
      </c>
      <c r="V896" s="109">
        <v>50</v>
      </c>
      <c r="W896" s="109">
        <v>65</v>
      </c>
      <c r="X896" s="109">
        <v>53</v>
      </c>
      <c r="Y896" s="109">
        <v>32</v>
      </c>
      <c r="Z896" s="550">
        <v>54</v>
      </c>
    </row>
    <row r="897" spans="1:26" ht="12.75">
      <c r="A897" s="2">
        <v>23</v>
      </c>
      <c r="B897" s="317">
        <v>32</v>
      </c>
      <c r="C897">
        <v>69</v>
      </c>
      <c r="D897" s="148">
        <v>102</v>
      </c>
      <c r="E897" s="158">
        <v>150</v>
      </c>
      <c r="F897" s="367">
        <v>203</v>
      </c>
      <c r="G897" s="367">
        <v>237</v>
      </c>
      <c r="H897">
        <v>274</v>
      </c>
      <c r="I897" s="148">
        <v>329</v>
      </c>
      <c r="J897" s="238">
        <v>370</v>
      </c>
      <c r="K897" s="242">
        <v>413</v>
      </c>
      <c r="L897" s="148">
        <v>448</v>
      </c>
      <c r="M897" s="148">
        <v>491</v>
      </c>
      <c r="N897" s="122"/>
      <c r="O897" s="108">
        <f t="shared" si="49"/>
        <v>32</v>
      </c>
      <c r="P897" s="109">
        <f t="shared" si="46"/>
        <v>37</v>
      </c>
      <c r="Q897" s="109">
        <f t="shared" si="50"/>
        <v>33</v>
      </c>
      <c r="R897" s="109">
        <f t="shared" si="48"/>
        <v>48</v>
      </c>
      <c r="S897" s="367">
        <v>53</v>
      </c>
      <c r="T897" s="367">
        <v>34</v>
      </c>
      <c r="U897">
        <v>37</v>
      </c>
      <c r="V897" s="109">
        <v>55</v>
      </c>
      <c r="W897" s="109">
        <v>41</v>
      </c>
      <c r="X897" s="109">
        <v>43</v>
      </c>
      <c r="Y897" s="109">
        <v>35</v>
      </c>
      <c r="Z897" s="550">
        <v>43</v>
      </c>
    </row>
    <row r="898" spans="1:26" ht="12.75">
      <c r="A898" s="2">
        <v>24</v>
      </c>
      <c r="B898" s="317">
        <v>28</v>
      </c>
      <c r="C898">
        <v>69</v>
      </c>
      <c r="D898" s="148">
        <v>105</v>
      </c>
      <c r="E898" s="158">
        <v>125</v>
      </c>
      <c r="F898" s="367">
        <v>140</v>
      </c>
      <c r="G898" s="367">
        <v>175</v>
      </c>
      <c r="H898">
        <v>217</v>
      </c>
      <c r="I898" s="148">
        <v>249</v>
      </c>
      <c r="J898" s="238">
        <v>292</v>
      </c>
      <c r="K898" s="242">
        <v>342</v>
      </c>
      <c r="L898" s="148">
        <v>363</v>
      </c>
      <c r="M898" s="148">
        <v>400</v>
      </c>
      <c r="N898" s="122"/>
      <c r="O898" s="108">
        <f t="shared" si="49"/>
        <v>28</v>
      </c>
      <c r="P898" s="109">
        <f t="shared" si="46"/>
        <v>41</v>
      </c>
      <c r="Q898" s="109">
        <f t="shared" si="50"/>
        <v>36</v>
      </c>
      <c r="R898" s="109">
        <f t="shared" si="48"/>
        <v>20</v>
      </c>
      <c r="S898" s="367">
        <v>15</v>
      </c>
      <c r="T898" s="367">
        <v>35</v>
      </c>
      <c r="U898">
        <v>42</v>
      </c>
      <c r="V898" s="109">
        <v>32</v>
      </c>
      <c r="W898" s="109">
        <v>43</v>
      </c>
      <c r="X898" s="109">
        <v>50</v>
      </c>
      <c r="Y898" s="109">
        <v>21</v>
      </c>
      <c r="Z898" s="550">
        <v>37</v>
      </c>
    </row>
    <row r="899" spans="1:26" ht="12.75">
      <c r="A899" s="7" t="s">
        <v>0</v>
      </c>
      <c r="B899" s="166">
        <f aca="true" t="shared" si="51" ref="B899:H899">SUM(B875:B898)</f>
        <v>574</v>
      </c>
      <c r="C899" s="166">
        <f t="shared" si="51"/>
        <v>1232</v>
      </c>
      <c r="D899" s="166">
        <f t="shared" si="51"/>
        <v>1909</v>
      </c>
      <c r="E899" s="166">
        <f t="shared" si="51"/>
        <v>2403</v>
      </c>
      <c r="F899" s="166">
        <f t="shared" si="51"/>
        <v>2970</v>
      </c>
      <c r="G899" s="166">
        <f t="shared" si="51"/>
        <v>3638</v>
      </c>
      <c r="H899" s="166">
        <f t="shared" si="51"/>
        <v>4161</v>
      </c>
      <c r="I899" s="166">
        <v>4732</v>
      </c>
      <c r="J899" s="166">
        <v>5413</v>
      </c>
      <c r="K899" s="166">
        <v>6103</v>
      </c>
      <c r="L899" s="166">
        <v>6643</v>
      </c>
      <c r="M899" s="147">
        <v>7481</v>
      </c>
      <c r="N899" s="122"/>
      <c r="O899" s="147">
        <f aca="true" t="shared" si="52" ref="O899:U899">SUM(O875:O898)</f>
        <v>574</v>
      </c>
      <c r="P899" s="147">
        <f t="shared" si="52"/>
        <v>658</v>
      </c>
      <c r="Q899" s="147">
        <f t="shared" si="52"/>
        <v>677</v>
      </c>
      <c r="R899" s="147">
        <f t="shared" si="52"/>
        <v>494</v>
      </c>
      <c r="S899" s="147">
        <f t="shared" si="52"/>
        <v>567</v>
      </c>
      <c r="T899" s="147">
        <f t="shared" si="52"/>
        <v>668</v>
      </c>
      <c r="U899" s="147">
        <f t="shared" si="52"/>
        <v>523</v>
      </c>
      <c r="V899" s="147">
        <v>571</v>
      </c>
      <c r="W899" s="147">
        <v>681</v>
      </c>
      <c r="X899" s="147">
        <v>690</v>
      </c>
      <c r="Y899" s="147">
        <v>540</v>
      </c>
      <c r="Z899" s="551">
        <v>838</v>
      </c>
    </row>
    <row r="900" ht="12.75">
      <c r="B900" s="122"/>
    </row>
    <row r="901" spans="2:10" ht="12.75">
      <c r="B901" s="122"/>
      <c r="C901" s="122"/>
      <c r="D901" s="122"/>
      <c r="E901" s="122"/>
      <c r="F901" s="122"/>
      <c r="G901" s="122"/>
      <c r="H901" s="122"/>
      <c r="I901" s="122"/>
      <c r="J901" s="122"/>
    </row>
    <row r="904" spans="1:26" ht="12.75">
      <c r="A904" s="99" t="s">
        <v>30</v>
      </c>
      <c r="B904" s="117" t="str">
        <f>TITLES!$B$20</f>
        <v>CUSTOMER SATISFACTION - WAGNER-PEYSER INDIVIDUALS</v>
      </c>
      <c r="C904" s="118"/>
      <c r="D904" s="118"/>
      <c r="E904" s="118"/>
      <c r="F904" s="118"/>
      <c r="G904" s="118"/>
      <c r="H904" s="118"/>
      <c r="I904" s="118"/>
      <c r="J904" s="118"/>
      <c r="K904" s="118"/>
      <c r="L904" s="118"/>
      <c r="M904" s="119"/>
      <c r="O904" s="112" t="str">
        <f>B904</f>
        <v>CUSTOMER SATISFACTION - WAGNER-PEYSER INDIVIDUALS</v>
      </c>
      <c r="P904" s="115"/>
      <c r="Q904" s="115"/>
      <c r="R904" s="115"/>
      <c r="S904" s="115"/>
      <c r="T904" s="115"/>
      <c r="U904" s="115"/>
      <c r="V904" s="115"/>
      <c r="W904" s="115"/>
      <c r="X904" s="115"/>
      <c r="Y904" s="115"/>
      <c r="Z904" s="116"/>
    </row>
    <row r="905" spans="1:26" ht="12.75">
      <c r="A905" s="2">
        <v>1</v>
      </c>
      <c r="B905" s="156">
        <v>3291.054444444445</v>
      </c>
      <c r="C905" s="321">
        <v>6650</v>
      </c>
      <c r="D905" s="158">
        <v>9383.283333333333</v>
      </c>
      <c r="E905" s="158">
        <v>12469.306666666667</v>
      </c>
      <c r="F905" s="366">
        <v>15614.60777777778</v>
      </c>
      <c r="G905" s="366">
        <v>18643.554444444442</v>
      </c>
      <c r="H905">
        <v>21720</v>
      </c>
      <c r="I905" s="158">
        <v>24751.565555555553</v>
      </c>
      <c r="J905" s="239">
        <v>27675.956666666665</v>
      </c>
      <c r="K905" s="239">
        <v>30585.001111111116</v>
      </c>
      <c r="L905" s="158">
        <v>33332.94444444445</v>
      </c>
      <c r="M905" s="158">
        <v>36266.71444444445</v>
      </c>
      <c r="O905" s="108">
        <f>B905</f>
        <v>3291.054444444445</v>
      </c>
      <c r="P905" s="109">
        <v>3359</v>
      </c>
      <c r="Q905" s="109">
        <f aca="true" t="shared" si="53" ref="Q905:R920">IF(D$929&gt;0,D905-C905,"")</f>
        <v>2733.283333333333</v>
      </c>
      <c r="R905" s="109">
        <f t="shared" si="53"/>
        <v>3086.0233333333344</v>
      </c>
      <c r="S905" s="366">
        <v>3156.7955555555554</v>
      </c>
      <c r="T905" s="366">
        <v>3028.9466666666667</v>
      </c>
      <c r="U905">
        <v>3076</v>
      </c>
      <c r="V905" s="321">
        <v>3032.046666666666</v>
      </c>
      <c r="W905" s="109">
        <v>2924.3911111111106</v>
      </c>
      <c r="X905" s="109">
        <v>2909.044444444444</v>
      </c>
      <c r="Y905" s="109">
        <v>2747.943333333333</v>
      </c>
      <c r="Z905" s="109">
        <v>2933.77</v>
      </c>
    </row>
    <row r="906" spans="1:26" ht="12.75">
      <c r="A906" s="2">
        <v>2</v>
      </c>
      <c r="B906" s="156">
        <v>3497.7133333333327</v>
      </c>
      <c r="C906" s="321">
        <v>6860</v>
      </c>
      <c r="D906" s="158">
        <v>10354.862222222222</v>
      </c>
      <c r="E906" s="158">
        <v>14430.235555555555</v>
      </c>
      <c r="F906" s="366">
        <v>17448.337777777782</v>
      </c>
      <c r="G906" s="366">
        <v>20817.516666666666</v>
      </c>
      <c r="H906">
        <v>24608</v>
      </c>
      <c r="I906" s="158">
        <v>27764.47222222223</v>
      </c>
      <c r="J906" s="239">
        <v>31321.462222222224</v>
      </c>
      <c r="K906" s="239">
        <v>34469.93444444445</v>
      </c>
      <c r="L906" s="158">
        <v>38363.88444444444</v>
      </c>
      <c r="M906" s="158">
        <v>41981.57222222222</v>
      </c>
      <c r="O906" s="108">
        <f aca="true" t="shared" si="54" ref="O906:O928">B906</f>
        <v>3497.7133333333327</v>
      </c>
      <c r="P906" s="109">
        <v>3362</v>
      </c>
      <c r="Q906" s="109">
        <f t="shared" si="53"/>
        <v>3494.862222222222</v>
      </c>
      <c r="R906" s="109">
        <f t="shared" si="53"/>
        <v>4075.373333333333</v>
      </c>
      <c r="S906" s="366">
        <v>3025.744444444444</v>
      </c>
      <c r="T906" s="366">
        <v>3369.1788888888887</v>
      </c>
      <c r="U906">
        <v>3791</v>
      </c>
      <c r="V906" s="321">
        <v>3156.06</v>
      </c>
      <c r="W906" s="109">
        <v>3556.99</v>
      </c>
      <c r="X906" s="109">
        <v>3148.4722222222226</v>
      </c>
      <c r="Y906" s="109">
        <v>3893.95</v>
      </c>
      <c r="Z906" s="109">
        <v>3617.6877777777777</v>
      </c>
    </row>
    <row r="907" spans="1:26" ht="12.75">
      <c r="A907" s="2">
        <v>3</v>
      </c>
      <c r="B907" s="156">
        <v>2569.576666666667</v>
      </c>
      <c r="C907" s="321">
        <v>5690</v>
      </c>
      <c r="D907" s="158">
        <v>8982.317777777778</v>
      </c>
      <c r="E907" s="158">
        <v>11684.233333333334</v>
      </c>
      <c r="F907" s="366">
        <v>14412.715555555555</v>
      </c>
      <c r="G907" s="366">
        <v>16797.24111111111</v>
      </c>
      <c r="H907">
        <v>19894</v>
      </c>
      <c r="I907" s="158">
        <v>21612.564444444448</v>
      </c>
      <c r="J907" s="239">
        <v>24473.85777777778</v>
      </c>
      <c r="K907" s="239">
        <v>27530.72111111111</v>
      </c>
      <c r="L907" s="158">
        <v>29606.053333333333</v>
      </c>
      <c r="M907" s="158">
        <v>32508.326666666664</v>
      </c>
      <c r="O907" s="108">
        <f t="shared" si="54"/>
        <v>2569.576666666667</v>
      </c>
      <c r="P907" s="109">
        <v>3121</v>
      </c>
      <c r="Q907" s="109">
        <f t="shared" si="53"/>
        <v>3292.3177777777782</v>
      </c>
      <c r="R907" s="109">
        <f t="shared" si="53"/>
        <v>2701.9155555555553</v>
      </c>
      <c r="S907" s="366">
        <v>2732.746666666667</v>
      </c>
      <c r="T907" s="366">
        <v>2384.5255555555555</v>
      </c>
      <c r="U907">
        <v>3097</v>
      </c>
      <c r="V907" s="321">
        <v>1718.4455555555558</v>
      </c>
      <c r="W907" s="109">
        <v>2861.293333333333</v>
      </c>
      <c r="X907" s="109">
        <v>3056.8633333333332</v>
      </c>
      <c r="Y907" s="109">
        <v>2075.3322222222223</v>
      </c>
      <c r="Z907" s="109">
        <v>2902.273333333333</v>
      </c>
    </row>
    <row r="908" spans="1:26" ht="12.75">
      <c r="A908" s="2">
        <v>4</v>
      </c>
      <c r="B908" s="156">
        <v>2889.4166666666665</v>
      </c>
      <c r="C908" s="321">
        <v>5445</v>
      </c>
      <c r="D908" s="158">
        <v>9393.308888888887</v>
      </c>
      <c r="E908" s="158">
        <v>12045.302222222223</v>
      </c>
      <c r="F908" s="366">
        <v>15544.351111111113</v>
      </c>
      <c r="G908" s="366">
        <v>18890.34222222222</v>
      </c>
      <c r="H908">
        <v>21667</v>
      </c>
      <c r="I908" s="158">
        <v>24667.76222222222</v>
      </c>
      <c r="J908" s="239">
        <v>27643.221111111114</v>
      </c>
      <c r="K908" s="239">
        <v>30858.634444444448</v>
      </c>
      <c r="L908" s="158">
        <v>34157.34777777777</v>
      </c>
      <c r="M908" s="158">
        <v>36910.53888888889</v>
      </c>
      <c r="O908" s="108">
        <f t="shared" si="54"/>
        <v>2889.4166666666665</v>
      </c>
      <c r="P908" s="109">
        <v>2555</v>
      </c>
      <c r="Q908" s="109">
        <f t="shared" si="53"/>
        <v>3948.308888888887</v>
      </c>
      <c r="R908" s="109">
        <f t="shared" si="53"/>
        <v>2651.9933333333356</v>
      </c>
      <c r="S908" s="366">
        <v>3510.456666666668</v>
      </c>
      <c r="T908" s="366">
        <v>3345.9911111111114</v>
      </c>
      <c r="U908">
        <v>2777</v>
      </c>
      <c r="V908" s="321">
        <v>3000.4233333333336</v>
      </c>
      <c r="W908" s="109">
        <v>2975.4588888888893</v>
      </c>
      <c r="X908" s="109">
        <v>3215.4133333333334</v>
      </c>
      <c r="Y908" s="109">
        <v>3298.7133333333327</v>
      </c>
      <c r="Z908" s="109">
        <v>2753.1911111111112</v>
      </c>
    </row>
    <row r="909" spans="1:26" ht="12.75">
      <c r="A909" s="2">
        <v>5</v>
      </c>
      <c r="B909" s="156">
        <v>2609.18</v>
      </c>
      <c r="C909" s="321">
        <v>5251</v>
      </c>
      <c r="D909" s="158">
        <v>9121.927777777779</v>
      </c>
      <c r="E909" s="158">
        <v>12333.14777777778</v>
      </c>
      <c r="F909" s="366">
        <v>15103.148888888887</v>
      </c>
      <c r="G909" s="366">
        <v>17488.43222222222</v>
      </c>
      <c r="H909">
        <v>20312</v>
      </c>
      <c r="I909" s="158">
        <v>23708.022222222226</v>
      </c>
      <c r="J909" s="239">
        <v>26282.67777777779</v>
      </c>
      <c r="K909" s="239">
        <v>29736.225555555557</v>
      </c>
      <c r="L909" s="158">
        <v>32667.573333333334</v>
      </c>
      <c r="M909" s="158">
        <v>35866.19666666667</v>
      </c>
      <c r="O909" s="108">
        <f t="shared" si="54"/>
        <v>2609.18</v>
      </c>
      <c r="P909" s="109">
        <v>2642</v>
      </c>
      <c r="Q909" s="109">
        <f t="shared" si="53"/>
        <v>3870.927777777779</v>
      </c>
      <c r="R909" s="109">
        <f t="shared" si="53"/>
        <v>3211.220000000001</v>
      </c>
      <c r="S909" s="366">
        <v>2777.65</v>
      </c>
      <c r="T909" s="366">
        <v>2385.2833333333333</v>
      </c>
      <c r="U909">
        <v>2824</v>
      </c>
      <c r="V909" s="321">
        <v>3395.6366666666668</v>
      </c>
      <c r="W909" s="109">
        <v>2574.655555555556</v>
      </c>
      <c r="X909" s="109">
        <v>3453.5477777777783</v>
      </c>
      <c r="Y909" s="109">
        <v>2931.3477777777775</v>
      </c>
      <c r="Z909" s="109">
        <v>3198.623333333333</v>
      </c>
    </row>
    <row r="910" spans="1:26" ht="12.75">
      <c r="A910" s="2">
        <v>6</v>
      </c>
      <c r="B910" s="156">
        <v>2095.3144444444442</v>
      </c>
      <c r="C910" s="321">
        <v>5837</v>
      </c>
      <c r="D910" s="158">
        <v>8922.042222222222</v>
      </c>
      <c r="E910" s="158">
        <v>12703.606666666667</v>
      </c>
      <c r="F910" s="366">
        <v>16138.47222222223</v>
      </c>
      <c r="G910" s="366">
        <v>19585.13</v>
      </c>
      <c r="H910">
        <v>22683</v>
      </c>
      <c r="I910" s="158">
        <v>25627.425555555554</v>
      </c>
      <c r="J910" s="239">
        <v>29230.524444444443</v>
      </c>
      <c r="K910" s="239">
        <v>31955.84555555556</v>
      </c>
      <c r="L910" s="158">
        <v>35239.42</v>
      </c>
      <c r="M910" s="158">
        <v>39388.50111111111</v>
      </c>
      <c r="O910" s="108">
        <f t="shared" si="54"/>
        <v>2095.3144444444442</v>
      </c>
      <c r="P910" s="109">
        <v>3742</v>
      </c>
      <c r="Q910" s="109">
        <f t="shared" si="53"/>
        <v>3085.0422222222223</v>
      </c>
      <c r="R910" s="109">
        <f t="shared" si="53"/>
        <v>3781.5644444444442</v>
      </c>
      <c r="S910" s="366">
        <v>3444.822222222223</v>
      </c>
      <c r="T910" s="366">
        <v>3446.6577777777784</v>
      </c>
      <c r="U910">
        <v>3098</v>
      </c>
      <c r="V910" s="321">
        <v>2944.488888888889</v>
      </c>
      <c r="W910" s="109">
        <v>3603.0988888888887</v>
      </c>
      <c r="X910" s="109">
        <v>2725.321111111111</v>
      </c>
      <c r="Y910" s="109">
        <v>3283.574444444444</v>
      </c>
      <c r="Z910" s="109">
        <v>4149.081111111112</v>
      </c>
    </row>
    <row r="911" spans="1:26" ht="12.75">
      <c r="A911" s="2">
        <v>7</v>
      </c>
      <c r="B911" s="156">
        <v>3444.761111111111</v>
      </c>
      <c r="C911" s="321">
        <v>5879</v>
      </c>
      <c r="D911" s="158">
        <v>9193.682222222222</v>
      </c>
      <c r="E911" s="158">
        <v>11816.83</v>
      </c>
      <c r="F911" s="366">
        <v>14788.804444444448</v>
      </c>
      <c r="G911" s="366">
        <v>17633.77666666666</v>
      </c>
      <c r="H911">
        <v>20637</v>
      </c>
      <c r="I911" s="158">
        <v>23335.357777777775</v>
      </c>
      <c r="J911" s="239">
        <v>26068.334444444445</v>
      </c>
      <c r="K911" s="239">
        <v>29076.598888888893</v>
      </c>
      <c r="L911" s="158">
        <v>31781.741111111118</v>
      </c>
      <c r="M911" s="158">
        <v>34584.27555555556</v>
      </c>
      <c r="O911" s="108">
        <f t="shared" si="54"/>
        <v>3444.761111111111</v>
      </c>
      <c r="P911" s="109">
        <v>2434</v>
      </c>
      <c r="Q911" s="109">
        <f t="shared" si="53"/>
        <v>3314.6822222222218</v>
      </c>
      <c r="R911" s="109">
        <f t="shared" si="53"/>
        <v>2623.147777777778</v>
      </c>
      <c r="S911" s="366">
        <v>2978.1555555555565</v>
      </c>
      <c r="T911" s="366">
        <v>2844.9722222222217</v>
      </c>
      <c r="U911">
        <v>3004</v>
      </c>
      <c r="V911" s="321">
        <v>2697.887777777778</v>
      </c>
      <c r="W911" s="109">
        <v>2732.976666666666</v>
      </c>
      <c r="X911" s="109">
        <v>3008.264444444444</v>
      </c>
      <c r="Y911" s="109">
        <v>2705.142222222222</v>
      </c>
      <c r="Z911" s="109">
        <v>2802.5344444444445</v>
      </c>
    </row>
    <row r="912" spans="1:26" ht="12.75">
      <c r="A912" s="2">
        <v>8</v>
      </c>
      <c r="B912" s="156">
        <v>2007.4077777777777</v>
      </c>
      <c r="C912" s="321">
        <v>4437</v>
      </c>
      <c r="D912" s="158">
        <v>7591.83777777778</v>
      </c>
      <c r="E912" s="158">
        <v>9530.536666666665</v>
      </c>
      <c r="F912" s="366">
        <v>12073.503333333332</v>
      </c>
      <c r="G912" s="366">
        <v>14116.891111111114</v>
      </c>
      <c r="H912">
        <v>16360</v>
      </c>
      <c r="I912" s="158">
        <v>18818.898888888885</v>
      </c>
      <c r="J912" s="239">
        <v>21116.03888888889</v>
      </c>
      <c r="K912" s="239">
        <v>24167.20888888889</v>
      </c>
      <c r="L912" s="158">
        <v>26114.016666666663</v>
      </c>
      <c r="M912" s="158">
        <v>28895.844444444443</v>
      </c>
      <c r="O912" s="108">
        <f t="shared" si="54"/>
        <v>2007.4077777777777</v>
      </c>
      <c r="P912" s="109">
        <v>2429</v>
      </c>
      <c r="Q912" s="109">
        <f t="shared" si="53"/>
        <v>3154.8377777777796</v>
      </c>
      <c r="R912" s="109">
        <f t="shared" si="53"/>
        <v>1938.6988888888854</v>
      </c>
      <c r="S912" s="366">
        <v>2549.1044444444437</v>
      </c>
      <c r="T912" s="366">
        <v>2043.3877777777775</v>
      </c>
      <c r="U912">
        <v>2243</v>
      </c>
      <c r="V912" s="321">
        <v>2458.952222222222</v>
      </c>
      <c r="W912" s="109">
        <v>2297.14</v>
      </c>
      <c r="X912" s="109">
        <v>3051.17</v>
      </c>
      <c r="Y912" s="109">
        <v>1946.8077777777776</v>
      </c>
      <c r="Z912" s="109">
        <v>2781.827777777777</v>
      </c>
    </row>
    <row r="913" spans="1:26" ht="12.75">
      <c r="A913" s="2">
        <v>9</v>
      </c>
      <c r="B913" s="156">
        <v>2209.1411111111115</v>
      </c>
      <c r="C913" s="321">
        <v>4734</v>
      </c>
      <c r="D913" s="158">
        <v>7562.043333333331</v>
      </c>
      <c r="E913" s="158">
        <v>9779.473333333333</v>
      </c>
      <c r="F913" s="366">
        <v>12174.832222222223</v>
      </c>
      <c r="G913" s="366">
        <v>15506.18</v>
      </c>
      <c r="H913">
        <v>17993</v>
      </c>
      <c r="I913" s="158">
        <v>20490.68333333333</v>
      </c>
      <c r="J913" s="239">
        <v>23497.855555555554</v>
      </c>
      <c r="K913" s="239">
        <v>25898.27888888889</v>
      </c>
      <c r="L913" s="158">
        <v>28602.85777777778</v>
      </c>
      <c r="M913" s="158">
        <v>30959.387777777785</v>
      </c>
      <c r="O913" s="108">
        <f t="shared" si="54"/>
        <v>2209.1411111111115</v>
      </c>
      <c r="P913" s="109">
        <v>2525</v>
      </c>
      <c r="Q913" s="109">
        <f t="shared" si="53"/>
        <v>2828.0433333333312</v>
      </c>
      <c r="R913" s="109">
        <f t="shared" si="53"/>
        <v>2217.430000000002</v>
      </c>
      <c r="S913" s="366">
        <v>2406.815555555556</v>
      </c>
      <c r="T913" s="366">
        <v>3331.3477777777775</v>
      </c>
      <c r="U913">
        <v>2487</v>
      </c>
      <c r="V913" s="321">
        <v>2497.302222222222</v>
      </c>
      <c r="W913" s="109">
        <v>3007.172222222223</v>
      </c>
      <c r="X913" s="109">
        <v>2400.4233333333336</v>
      </c>
      <c r="Y913" s="109">
        <v>2704.578888888889</v>
      </c>
      <c r="Z913" s="109">
        <v>2356.53</v>
      </c>
    </row>
    <row r="914" spans="1:26" ht="12.75">
      <c r="A914" s="2">
        <v>10</v>
      </c>
      <c r="B914" s="156">
        <v>3453.237777777777</v>
      </c>
      <c r="C914" s="321">
        <v>6923</v>
      </c>
      <c r="D914" s="158">
        <v>10647.24</v>
      </c>
      <c r="E914" s="158">
        <v>14380.207777777778</v>
      </c>
      <c r="F914" s="366">
        <v>17824.201111111113</v>
      </c>
      <c r="G914" s="366">
        <v>21265.61222222222</v>
      </c>
      <c r="H914">
        <v>24547</v>
      </c>
      <c r="I914" s="158">
        <v>27367.64</v>
      </c>
      <c r="J914" s="239">
        <v>30746.702222222215</v>
      </c>
      <c r="K914" s="239">
        <v>34469.14</v>
      </c>
      <c r="L914" s="158">
        <v>37814.26</v>
      </c>
      <c r="M914" s="158">
        <v>41256.891111111116</v>
      </c>
      <c r="O914" s="108">
        <f t="shared" si="54"/>
        <v>3453.237777777777</v>
      </c>
      <c r="P914" s="109">
        <v>3470</v>
      </c>
      <c r="Q914" s="109">
        <f t="shared" si="53"/>
        <v>3724.24</v>
      </c>
      <c r="R914" s="109">
        <f t="shared" si="53"/>
        <v>3732.967777777778</v>
      </c>
      <c r="S914" s="366">
        <v>3461.9466666666667</v>
      </c>
      <c r="T914" s="366">
        <v>3441.4111111111115</v>
      </c>
      <c r="U914">
        <v>3282</v>
      </c>
      <c r="V914" s="321">
        <v>2820.2</v>
      </c>
      <c r="W914" s="109">
        <v>3379.062222222222</v>
      </c>
      <c r="X914" s="109">
        <v>3722.437777777778</v>
      </c>
      <c r="Y914" s="109">
        <v>3345.12</v>
      </c>
      <c r="Z914" s="109">
        <v>3442.631111111111</v>
      </c>
    </row>
    <row r="915" spans="1:26" ht="12.75">
      <c r="A915" s="2">
        <v>11</v>
      </c>
      <c r="B915" s="156">
        <v>2893.022222222222</v>
      </c>
      <c r="C915" s="321">
        <v>5555</v>
      </c>
      <c r="D915" s="158">
        <v>8861.414444444445</v>
      </c>
      <c r="E915" s="158">
        <v>11391.223333333333</v>
      </c>
      <c r="F915" s="366">
        <v>13554.116666666669</v>
      </c>
      <c r="G915" s="366">
        <v>16022.181111111111</v>
      </c>
      <c r="H915">
        <v>19215</v>
      </c>
      <c r="I915" s="158">
        <v>21838.30777777778</v>
      </c>
      <c r="J915" s="239">
        <v>24497.891111111112</v>
      </c>
      <c r="K915" s="239">
        <v>26920.573333333337</v>
      </c>
      <c r="L915" s="158">
        <v>29502.48222222223</v>
      </c>
      <c r="M915" s="158">
        <v>31937.86777777778</v>
      </c>
      <c r="O915" s="108">
        <f t="shared" si="54"/>
        <v>2893.022222222222</v>
      </c>
      <c r="P915" s="109">
        <v>2662</v>
      </c>
      <c r="Q915" s="109">
        <f t="shared" si="53"/>
        <v>3306.4144444444446</v>
      </c>
      <c r="R915" s="109">
        <f t="shared" si="53"/>
        <v>2529.8088888888888</v>
      </c>
      <c r="S915" s="366">
        <v>2175.4355555555558</v>
      </c>
      <c r="T915" s="366">
        <v>2468.0644444444447</v>
      </c>
      <c r="U915">
        <v>3193</v>
      </c>
      <c r="V915" s="321">
        <v>2623.6111111111113</v>
      </c>
      <c r="W915" s="109">
        <v>2659.583333333333</v>
      </c>
      <c r="X915" s="109">
        <v>2422.6822222222227</v>
      </c>
      <c r="Y915" s="109">
        <v>2581.908888888889</v>
      </c>
      <c r="Z915" s="109">
        <v>2435.3855555555556</v>
      </c>
    </row>
    <row r="916" spans="1:26" ht="12.75">
      <c r="A916" s="2">
        <v>12</v>
      </c>
      <c r="B916" s="156">
        <v>3226.6577777777775</v>
      </c>
      <c r="C916" s="321">
        <v>6128</v>
      </c>
      <c r="D916" s="158">
        <v>8718.756666666668</v>
      </c>
      <c r="E916" s="158">
        <v>11426.497777777777</v>
      </c>
      <c r="F916" s="366">
        <v>15098.857777777775</v>
      </c>
      <c r="G916" s="366">
        <v>18175.808888888892</v>
      </c>
      <c r="H916">
        <v>21389</v>
      </c>
      <c r="I916" s="158">
        <v>24201.38222222223</v>
      </c>
      <c r="J916" s="239">
        <v>27634.61111111111</v>
      </c>
      <c r="K916" s="239">
        <v>31124.725555555557</v>
      </c>
      <c r="L916" s="158">
        <v>34366.34444444444</v>
      </c>
      <c r="M916" s="158">
        <v>37540.30888888889</v>
      </c>
      <c r="O916" s="108">
        <f t="shared" si="54"/>
        <v>3226.6577777777775</v>
      </c>
      <c r="P916" s="109">
        <v>2902</v>
      </c>
      <c r="Q916" s="109">
        <f t="shared" si="53"/>
        <v>2590.756666666668</v>
      </c>
      <c r="R916" s="109">
        <f t="shared" si="53"/>
        <v>2707.7411111111087</v>
      </c>
      <c r="S916" s="366">
        <v>3686.7988888888895</v>
      </c>
      <c r="T916" s="366">
        <v>3076.951111111111</v>
      </c>
      <c r="U916">
        <v>3213</v>
      </c>
      <c r="V916" s="321">
        <v>2812.775555555556</v>
      </c>
      <c r="W916" s="109">
        <v>3433.228888888889</v>
      </c>
      <c r="X916" s="109">
        <v>3490.114444444444</v>
      </c>
      <c r="Y916" s="109">
        <v>3241.618888888889</v>
      </c>
      <c r="Z916" s="109">
        <v>3173.964444444445</v>
      </c>
    </row>
    <row r="917" spans="1:26" ht="12.75">
      <c r="A917" s="2">
        <v>13</v>
      </c>
      <c r="B917" s="156">
        <v>3471.008888888889</v>
      </c>
      <c r="C917" s="321">
        <v>6380</v>
      </c>
      <c r="D917" s="158">
        <v>9870.59888888889</v>
      </c>
      <c r="E917" s="158">
        <v>12893.748888888887</v>
      </c>
      <c r="F917" s="366">
        <v>16389.69555555556</v>
      </c>
      <c r="G917" s="366">
        <v>20322.64888888889</v>
      </c>
      <c r="H917">
        <v>23499</v>
      </c>
      <c r="I917" s="158">
        <v>26883.09222222222</v>
      </c>
      <c r="J917" s="239">
        <v>30103.536666666667</v>
      </c>
      <c r="K917" s="239">
        <v>33666.44888888888</v>
      </c>
      <c r="L917" s="158">
        <v>36601.535555555565</v>
      </c>
      <c r="M917" s="158">
        <v>39972.82555555555</v>
      </c>
      <c r="O917" s="108">
        <f t="shared" si="54"/>
        <v>3471.008888888889</v>
      </c>
      <c r="P917" s="109">
        <v>2909</v>
      </c>
      <c r="Q917" s="109">
        <f t="shared" si="53"/>
        <v>3490.5988888888896</v>
      </c>
      <c r="R917" s="109">
        <f t="shared" si="53"/>
        <v>3023.149999999998</v>
      </c>
      <c r="S917" s="366">
        <v>3511.8322222222223</v>
      </c>
      <c r="T917" s="366">
        <v>3932.953333333333</v>
      </c>
      <c r="U917">
        <v>3176</v>
      </c>
      <c r="V917" s="321">
        <v>3384.5255555555555</v>
      </c>
      <c r="W917" s="109">
        <v>3220.444444444445</v>
      </c>
      <c r="X917" s="109">
        <v>3562.912222222222</v>
      </c>
      <c r="Y917" s="109">
        <v>2935.0866666666666</v>
      </c>
      <c r="Z917" s="109">
        <v>3371.29</v>
      </c>
    </row>
    <row r="918" spans="1:26" ht="12.75">
      <c r="A918" s="2">
        <v>14</v>
      </c>
      <c r="B918" s="156">
        <v>2362.6</v>
      </c>
      <c r="C918" s="321">
        <v>4342</v>
      </c>
      <c r="D918" s="158">
        <v>7589.736666666666</v>
      </c>
      <c r="E918" s="158">
        <v>10230.327777777778</v>
      </c>
      <c r="F918" s="366">
        <v>12488.04555555556</v>
      </c>
      <c r="G918" s="366">
        <v>14641.006666666666</v>
      </c>
      <c r="H918">
        <v>17512</v>
      </c>
      <c r="I918" s="158">
        <v>19322.23888888889</v>
      </c>
      <c r="J918" s="239">
        <v>21641.86666666667</v>
      </c>
      <c r="K918" s="239">
        <v>23973.58</v>
      </c>
      <c r="L918" s="158">
        <v>26881.44222222222</v>
      </c>
      <c r="M918" s="158">
        <v>29349.082222222223</v>
      </c>
      <c r="O918" s="108">
        <f t="shared" si="54"/>
        <v>2362.6</v>
      </c>
      <c r="P918" s="109">
        <v>1980</v>
      </c>
      <c r="Q918" s="109">
        <f t="shared" si="53"/>
        <v>3247.7366666666658</v>
      </c>
      <c r="R918" s="109">
        <f t="shared" si="53"/>
        <v>2640.5911111111127</v>
      </c>
      <c r="S918" s="366">
        <v>2268.664444444444</v>
      </c>
      <c r="T918" s="366">
        <v>2152.9611111111108</v>
      </c>
      <c r="U918">
        <v>2871</v>
      </c>
      <c r="V918" s="321">
        <v>1810.7311111111112</v>
      </c>
      <c r="W918" s="109">
        <v>2319.627777777778</v>
      </c>
      <c r="X918" s="109">
        <v>2331.7133333333336</v>
      </c>
      <c r="Y918" s="109">
        <v>2907.862222222222</v>
      </c>
      <c r="Z918" s="109">
        <v>2467.64</v>
      </c>
    </row>
    <row r="919" spans="1:26" ht="12.75">
      <c r="A919" s="2">
        <v>15</v>
      </c>
      <c r="B919" s="156">
        <v>2251.7577777777774</v>
      </c>
      <c r="C919" s="321">
        <v>5541</v>
      </c>
      <c r="D919" s="158">
        <v>9073.803333333331</v>
      </c>
      <c r="E919" s="158">
        <v>13025.476666666667</v>
      </c>
      <c r="F919" s="366">
        <v>17068.564444444444</v>
      </c>
      <c r="G919" s="366">
        <v>20581.19</v>
      </c>
      <c r="H919">
        <v>23697</v>
      </c>
      <c r="I919" s="158">
        <v>27526.837777777782</v>
      </c>
      <c r="J919" s="239">
        <v>31013.943333333325</v>
      </c>
      <c r="K919" s="239">
        <v>34638.00111111111</v>
      </c>
      <c r="L919" s="158">
        <v>37685.69222222223</v>
      </c>
      <c r="M919" s="158">
        <v>40705.64</v>
      </c>
      <c r="O919" s="108">
        <f t="shared" si="54"/>
        <v>2251.7577777777774</v>
      </c>
      <c r="P919" s="109">
        <v>3290</v>
      </c>
      <c r="Q919" s="109">
        <f t="shared" si="53"/>
        <v>3532.8033333333315</v>
      </c>
      <c r="R919" s="109">
        <f t="shared" si="53"/>
        <v>3951.673333333336</v>
      </c>
      <c r="S919" s="366">
        <v>4059.42</v>
      </c>
      <c r="T919" s="366">
        <v>3512.6255555555554</v>
      </c>
      <c r="U919">
        <v>3116</v>
      </c>
      <c r="V919" s="321">
        <v>3829.6244444444437</v>
      </c>
      <c r="W919" s="109">
        <v>3487.105555555556</v>
      </c>
      <c r="X919" s="109">
        <v>3624.057777777778</v>
      </c>
      <c r="Y919" s="109">
        <v>3047.691111111111</v>
      </c>
      <c r="Z919" s="109">
        <v>3019.947777777777</v>
      </c>
    </row>
    <row r="920" spans="1:26" ht="12.75">
      <c r="A920" s="2">
        <v>16</v>
      </c>
      <c r="B920" s="156">
        <v>3302.7577777777783</v>
      </c>
      <c r="C920" s="321">
        <v>6433</v>
      </c>
      <c r="D920" s="158">
        <v>10201.446666666667</v>
      </c>
      <c r="E920" s="158">
        <v>13487.39888888889</v>
      </c>
      <c r="F920" s="366">
        <v>16556.88222222222</v>
      </c>
      <c r="G920" s="366">
        <v>20028.438888888883</v>
      </c>
      <c r="H920">
        <v>23341</v>
      </c>
      <c r="I920" s="158">
        <v>26677.956666666672</v>
      </c>
      <c r="J920" s="239">
        <v>29315.823333333337</v>
      </c>
      <c r="K920" s="239">
        <v>32845.06888888889</v>
      </c>
      <c r="L920" s="158">
        <v>36157.866666666676</v>
      </c>
      <c r="M920" s="158">
        <v>39208.486666666664</v>
      </c>
      <c r="O920" s="108">
        <f t="shared" si="54"/>
        <v>3302.7577777777783</v>
      </c>
      <c r="P920" s="109">
        <v>3131</v>
      </c>
      <c r="Q920" s="109">
        <f t="shared" si="53"/>
        <v>3768.4466666666667</v>
      </c>
      <c r="R920" s="109">
        <f t="shared" si="53"/>
        <v>3285.952222222224</v>
      </c>
      <c r="S920" s="366">
        <v>3081.954444444444</v>
      </c>
      <c r="T920" s="366">
        <v>3471.5566666666673</v>
      </c>
      <c r="U920">
        <v>3312</v>
      </c>
      <c r="V920" s="321">
        <v>3337.3966666666656</v>
      </c>
      <c r="W920" s="109">
        <v>2637.8666666666663</v>
      </c>
      <c r="X920" s="109">
        <v>3529.2455555555553</v>
      </c>
      <c r="Y920" s="109">
        <v>3312.797777777778</v>
      </c>
      <c r="Z920" s="109">
        <v>3050.62</v>
      </c>
    </row>
    <row r="921" spans="1:26" ht="12.75">
      <c r="A921" s="2">
        <v>17</v>
      </c>
      <c r="B921" s="156">
        <v>4290.963333333333</v>
      </c>
      <c r="C921" s="321">
        <v>8663</v>
      </c>
      <c r="D921" s="158">
        <v>12543.532222222224</v>
      </c>
      <c r="E921" s="158">
        <v>16083.80111111111</v>
      </c>
      <c r="F921" s="366">
        <v>19126.08555555555</v>
      </c>
      <c r="G921" s="366">
        <v>22508.797777777774</v>
      </c>
      <c r="H921">
        <v>26096</v>
      </c>
      <c r="I921" s="158">
        <v>29179.156666666666</v>
      </c>
      <c r="J921" s="239">
        <v>32967.94111111112</v>
      </c>
      <c r="K921" s="239">
        <v>36233.49222222222</v>
      </c>
      <c r="L921" s="158">
        <v>38952.02777777778</v>
      </c>
      <c r="M921" s="158">
        <v>42872.205555555556</v>
      </c>
      <c r="O921" s="108">
        <f t="shared" si="54"/>
        <v>4290.963333333333</v>
      </c>
      <c r="P921" s="109">
        <v>4372</v>
      </c>
      <c r="Q921" s="109">
        <f aca="true" t="shared" si="55" ref="Q921:R928">IF(D$929&gt;0,D921-C921,"")</f>
        <v>3880.532222222224</v>
      </c>
      <c r="R921" s="109">
        <f t="shared" si="55"/>
        <v>3540.268888888886</v>
      </c>
      <c r="S921" s="366">
        <v>3049.632222222222</v>
      </c>
      <c r="T921" s="366">
        <v>3382.712222222222</v>
      </c>
      <c r="U921">
        <v>3587</v>
      </c>
      <c r="V921" s="321">
        <v>3082.986666666667</v>
      </c>
      <c r="W921" s="109">
        <v>3788.784444444445</v>
      </c>
      <c r="X921" s="109">
        <v>3265.551111111111</v>
      </c>
      <c r="Y921" s="109">
        <v>2718.535555555555</v>
      </c>
      <c r="Z921" s="109">
        <v>3920.177777777778</v>
      </c>
    </row>
    <row r="922" spans="1:26" ht="12.75">
      <c r="A922" s="2">
        <v>18</v>
      </c>
      <c r="B922" s="156">
        <v>2960.13</v>
      </c>
      <c r="C922" s="321">
        <v>6777</v>
      </c>
      <c r="D922" s="158">
        <v>10555.28777777778</v>
      </c>
      <c r="E922" s="158">
        <v>13655.26111111111</v>
      </c>
      <c r="F922" s="366">
        <v>16776.183333333334</v>
      </c>
      <c r="G922" s="366">
        <v>19791.42555555555</v>
      </c>
      <c r="H922">
        <v>21859</v>
      </c>
      <c r="I922" s="158">
        <v>24136.41888888889</v>
      </c>
      <c r="J922" s="239">
        <v>26466.214444444446</v>
      </c>
      <c r="K922" s="239">
        <v>29041.568888888887</v>
      </c>
      <c r="L922" s="158">
        <v>31161.391111111112</v>
      </c>
      <c r="M922" s="158">
        <v>34226.16222222222</v>
      </c>
      <c r="O922" s="108">
        <f t="shared" si="54"/>
        <v>2960.13</v>
      </c>
      <c r="P922" s="109">
        <v>3817</v>
      </c>
      <c r="Q922" s="109">
        <f t="shared" si="55"/>
        <v>3778.2877777777794</v>
      </c>
      <c r="R922" s="109">
        <f t="shared" si="55"/>
        <v>3099.9733333333297</v>
      </c>
      <c r="S922" s="366">
        <v>3138.4388888888893</v>
      </c>
      <c r="T922" s="366">
        <v>3015.2422222222226</v>
      </c>
      <c r="U922">
        <v>2068</v>
      </c>
      <c r="V922" s="321">
        <v>2277.2944444444447</v>
      </c>
      <c r="W922" s="109">
        <v>2329.7955555555554</v>
      </c>
      <c r="X922" s="109">
        <v>2575.3544444444447</v>
      </c>
      <c r="Y922" s="109">
        <v>2119.8222222222225</v>
      </c>
      <c r="Z922" s="109">
        <v>3064.7711111111107</v>
      </c>
    </row>
    <row r="923" spans="1:26" ht="12.75">
      <c r="A923" s="2">
        <v>19</v>
      </c>
      <c r="B923" s="156">
        <v>3144.413333333334</v>
      </c>
      <c r="C923" s="321">
        <v>6235</v>
      </c>
      <c r="D923" s="158">
        <v>9528.204444444445</v>
      </c>
      <c r="E923" s="158">
        <v>12722.101111111111</v>
      </c>
      <c r="F923" s="366">
        <v>16657.41111111111</v>
      </c>
      <c r="G923" s="366">
        <v>20334.913333333334</v>
      </c>
      <c r="H923">
        <v>24306</v>
      </c>
      <c r="I923" s="158">
        <v>27301.993333333336</v>
      </c>
      <c r="J923" s="239">
        <v>30707.56</v>
      </c>
      <c r="K923" s="239">
        <v>33977.32555555556</v>
      </c>
      <c r="L923" s="158">
        <v>37513.48222222223</v>
      </c>
      <c r="M923" s="158">
        <v>41362.48222222223</v>
      </c>
      <c r="O923" s="108">
        <f t="shared" si="54"/>
        <v>3144.413333333334</v>
      </c>
      <c r="P923" s="109">
        <v>3091</v>
      </c>
      <c r="Q923" s="109">
        <f t="shared" si="55"/>
        <v>3293.2044444444455</v>
      </c>
      <c r="R923" s="109">
        <f t="shared" si="55"/>
        <v>3193.8966666666656</v>
      </c>
      <c r="S923" s="366">
        <v>3942.4</v>
      </c>
      <c r="T923" s="366">
        <v>3677.502222222221</v>
      </c>
      <c r="U923">
        <v>3971</v>
      </c>
      <c r="V923" s="321">
        <v>2995.798888888889</v>
      </c>
      <c r="W923" s="109">
        <v>3405.566666666667</v>
      </c>
      <c r="X923" s="109">
        <v>3269.765555555556</v>
      </c>
      <c r="Y923" s="109">
        <v>3536.1566666666663</v>
      </c>
      <c r="Z923" s="109">
        <v>3849</v>
      </c>
    </row>
    <row r="924" spans="1:26" ht="12.75">
      <c r="A924" s="2">
        <v>20</v>
      </c>
      <c r="B924" s="156">
        <v>3091.8233333333333</v>
      </c>
      <c r="C924" s="321">
        <v>6979</v>
      </c>
      <c r="D924" s="158">
        <v>10893.674444444445</v>
      </c>
      <c r="E924" s="158">
        <v>14550.86888888889</v>
      </c>
      <c r="F924" s="366">
        <v>17364.74555555556</v>
      </c>
      <c r="G924" s="366">
        <v>20475.581111111118</v>
      </c>
      <c r="H924">
        <v>24537</v>
      </c>
      <c r="I924" s="158">
        <v>27663.033333333333</v>
      </c>
      <c r="J924" s="239">
        <v>30984.623333333333</v>
      </c>
      <c r="K924" s="239">
        <v>34048.98444444444</v>
      </c>
      <c r="L924" s="158">
        <v>36021.217777777776</v>
      </c>
      <c r="M924" s="158">
        <v>39266.29333333334</v>
      </c>
      <c r="O924" s="108">
        <f t="shared" si="54"/>
        <v>3091.8233333333333</v>
      </c>
      <c r="P924" s="109">
        <v>3887</v>
      </c>
      <c r="Q924" s="109">
        <f t="shared" si="55"/>
        <v>3914.674444444445</v>
      </c>
      <c r="R924" s="109">
        <f t="shared" si="55"/>
        <v>3657.1944444444453</v>
      </c>
      <c r="S924" s="366">
        <v>2828.4433333333336</v>
      </c>
      <c r="T924" s="366">
        <v>3110.8355555555554</v>
      </c>
      <c r="U924">
        <v>4061</v>
      </c>
      <c r="V924" s="321">
        <v>3125.974444444445</v>
      </c>
      <c r="W924" s="109">
        <v>3321.59</v>
      </c>
      <c r="X924" s="109">
        <v>3064.3611111111113</v>
      </c>
      <c r="Y924" s="109">
        <v>1972.2333333333333</v>
      </c>
      <c r="Z924" s="109">
        <v>3245.075555555556</v>
      </c>
    </row>
    <row r="925" spans="1:26" ht="12.75">
      <c r="A925" s="2">
        <v>21</v>
      </c>
      <c r="B925" s="156">
        <v>3137.2011111111105</v>
      </c>
      <c r="C925" s="321">
        <v>6812</v>
      </c>
      <c r="D925" s="158">
        <v>10181.145555555555</v>
      </c>
      <c r="E925" s="158">
        <v>13323.424444444441</v>
      </c>
      <c r="F925" s="366">
        <v>16622.112222222222</v>
      </c>
      <c r="G925" s="366">
        <v>19812.331111111107</v>
      </c>
      <c r="H925">
        <v>23130</v>
      </c>
      <c r="I925" s="158">
        <v>26598.908888888887</v>
      </c>
      <c r="J925" s="239">
        <v>30225.85777777778</v>
      </c>
      <c r="K925" s="239">
        <v>34586.19888888889</v>
      </c>
      <c r="L925" s="158">
        <v>38005.38888888889</v>
      </c>
      <c r="M925" s="158">
        <v>41526.97888888889</v>
      </c>
      <c r="O925" s="108">
        <f t="shared" si="54"/>
        <v>3137.2011111111105</v>
      </c>
      <c r="P925" s="109">
        <v>3674</v>
      </c>
      <c r="Q925" s="109">
        <f t="shared" si="55"/>
        <v>3369.145555555555</v>
      </c>
      <c r="R925" s="109">
        <f t="shared" si="55"/>
        <v>3142.2788888888863</v>
      </c>
      <c r="S925" s="366">
        <v>3314.66888888889</v>
      </c>
      <c r="T925" s="366">
        <v>3190.2188888888886</v>
      </c>
      <c r="U925">
        <v>3318</v>
      </c>
      <c r="V925" s="321">
        <v>3468.57</v>
      </c>
      <c r="W925" s="109">
        <v>3626.9488888888877</v>
      </c>
      <c r="X925" s="109">
        <v>4360.341111111111</v>
      </c>
      <c r="Y925" s="109">
        <v>3419.19</v>
      </c>
      <c r="Z925" s="109">
        <v>3521.59</v>
      </c>
    </row>
    <row r="926" spans="1:26" ht="12.75">
      <c r="A926" s="2">
        <v>22</v>
      </c>
      <c r="B926" s="156">
        <v>3531.18</v>
      </c>
      <c r="C926" s="321">
        <v>6923</v>
      </c>
      <c r="D926" s="158">
        <v>10536.312222222225</v>
      </c>
      <c r="E926" s="158">
        <v>14147.87</v>
      </c>
      <c r="F926" s="366">
        <v>17881.963333333333</v>
      </c>
      <c r="G926" s="366">
        <v>21271.402222222223</v>
      </c>
      <c r="H926">
        <v>25128</v>
      </c>
      <c r="I926" s="158">
        <v>28672.491111111107</v>
      </c>
      <c r="J926" s="239">
        <v>32421.387777777774</v>
      </c>
      <c r="K926" s="239">
        <v>36180.59222222223</v>
      </c>
      <c r="L926" s="158">
        <v>39891.24222222223</v>
      </c>
      <c r="M926" s="158">
        <v>44002.79</v>
      </c>
      <c r="O926" s="108">
        <f t="shared" si="54"/>
        <v>3531.18</v>
      </c>
      <c r="P926" s="109">
        <v>3392</v>
      </c>
      <c r="Q926" s="109">
        <f t="shared" si="55"/>
        <v>3613.3122222222246</v>
      </c>
      <c r="R926" s="109">
        <f t="shared" si="55"/>
        <v>3611.557777777776</v>
      </c>
      <c r="S926" s="366">
        <v>3753.02</v>
      </c>
      <c r="T926" s="366">
        <v>3389.438888888889</v>
      </c>
      <c r="U926">
        <v>3857</v>
      </c>
      <c r="V926" s="321">
        <v>3544.0188888888883</v>
      </c>
      <c r="W926" s="109">
        <v>3748.8966666666665</v>
      </c>
      <c r="X926" s="109">
        <v>3759.204444444444</v>
      </c>
      <c r="Y926" s="109">
        <v>3710.65</v>
      </c>
      <c r="Z926" s="109">
        <v>4111.547777777777</v>
      </c>
    </row>
    <row r="927" spans="1:26" ht="12.75">
      <c r="A927" s="2">
        <v>23</v>
      </c>
      <c r="B927" s="156">
        <v>2792.5677777777773</v>
      </c>
      <c r="C927" s="321">
        <v>5755</v>
      </c>
      <c r="D927" s="158">
        <v>7386.934444444444</v>
      </c>
      <c r="E927" s="158">
        <v>10697.377777777778</v>
      </c>
      <c r="F927" s="366">
        <v>14425.308888888889</v>
      </c>
      <c r="G927" s="366">
        <v>17870.28</v>
      </c>
      <c r="H927">
        <v>20721</v>
      </c>
      <c r="I927" s="158">
        <v>24109.20111111111</v>
      </c>
      <c r="J927" s="239">
        <v>27553.414444444443</v>
      </c>
      <c r="K927" s="239">
        <v>30636.71333333334</v>
      </c>
      <c r="L927" s="158">
        <v>33491.63666666668</v>
      </c>
      <c r="M927" s="158">
        <v>37559.841111111105</v>
      </c>
      <c r="O927" s="108">
        <f t="shared" si="54"/>
        <v>2792.5677777777773</v>
      </c>
      <c r="P927" s="109">
        <v>2962</v>
      </c>
      <c r="Q927" s="109">
        <f t="shared" si="55"/>
        <v>1631.9344444444441</v>
      </c>
      <c r="R927" s="109">
        <f t="shared" si="55"/>
        <v>3310.4433333333336</v>
      </c>
      <c r="S927" s="366">
        <v>3739.6122222222216</v>
      </c>
      <c r="T927" s="366">
        <v>3444.9711111111105</v>
      </c>
      <c r="U927">
        <v>2851</v>
      </c>
      <c r="V927" s="321">
        <v>3388.405555555555</v>
      </c>
      <c r="W927" s="109">
        <v>3444.2133333333336</v>
      </c>
      <c r="X927" s="109">
        <v>3083.2988888888895</v>
      </c>
      <c r="Y927" s="109">
        <v>2854.9233333333336</v>
      </c>
      <c r="Z927" s="109">
        <v>4068.2044444444455</v>
      </c>
    </row>
    <row r="928" spans="1:26" ht="12.75">
      <c r="A928" s="3">
        <v>24</v>
      </c>
      <c r="B928" s="156">
        <v>2863.3155555555554</v>
      </c>
      <c r="C928" s="321">
        <v>6414</v>
      </c>
      <c r="D928" s="158">
        <v>9671.428888888888</v>
      </c>
      <c r="E928" s="158">
        <v>12586.92111111111</v>
      </c>
      <c r="F928" s="366">
        <v>15760.70222222222</v>
      </c>
      <c r="G928" s="366">
        <v>18653.997777777775</v>
      </c>
      <c r="H928">
        <v>21521</v>
      </c>
      <c r="I928" s="158">
        <v>23932.22</v>
      </c>
      <c r="J928" s="239">
        <v>26479.63666666667</v>
      </c>
      <c r="K928" s="239">
        <v>30208.457777777778</v>
      </c>
      <c r="L928" s="158">
        <v>33561.02555555556</v>
      </c>
      <c r="M928" s="158">
        <v>36697.41222222222</v>
      </c>
      <c r="O928" s="108">
        <f t="shared" si="54"/>
        <v>2863.3155555555554</v>
      </c>
      <c r="P928" s="109">
        <v>3551</v>
      </c>
      <c r="Q928" s="109">
        <f t="shared" si="55"/>
        <v>3257.4288888888877</v>
      </c>
      <c r="R928" s="109">
        <f t="shared" si="55"/>
        <v>2915.492222222223</v>
      </c>
      <c r="S928" s="366">
        <v>3185.6844444444446</v>
      </c>
      <c r="T928" s="366">
        <v>2893.2955555555563</v>
      </c>
      <c r="U928">
        <v>2867</v>
      </c>
      <c r="V928" s="321">
        <v>2410.983333333333</v>
      </c>
      <c r="W928" s="109">
        <v>2547.4166666666665</v>
      </c>
      <c r="X928" s="109">
        <v>3728.821111111111</v>
      </c>
      <c r="Y928" s="109">
        <v>3352.567777777778</v>
      </c>
      <c r="Z928" s="109">
        <v>3136.3866666666663</v>
      </c>
    </row>
    <row r="929" spans="1:26" ht="12.75">
      <c r="A929" s="7" t="s">
        <v>0</v>
      </c>
      <c r="B929" s="147">
        <f aca="true" t="shared" si="56" ref="B929:H929">SUM(B905:B928)</f>
        <v>71386.20222222221</v>
      </c>
      <c r="C929" s="147">
        <f t="shared" si="56"/>
        <v>146643</v>
      </c>
      <c r="D929" s="147">
        <f t="shared" si="56"/>
        <v>226764.82222222225</v>
      </c>
      <c r="E929" s="147">
        <f t="shared" si="56"/>
        <v>301395.17888888885</v>
      </c>
      <c r="F929" s="147">
        <f t="shared" si="56"/>
        <v>376893.6488888889</v>
      </c>
      <c r="G929" s="147">
        <f t="shared" si="56"/>
        <v>451234.6799999999</v>
      </c>
      <c r="H929" s="147">
        <f t="shared" si="56"/>
        <v>526372</v>
      </c>
      <c r="I929" s="147">
        <v>596187.6311111111</v>
      </c>
      <c r="J929" s="147">
        <v>670070.938888889</v>
      </c>
      <c r="K929" s="147">
        <v>746829.32</v>
      </c>
      <c r="L929" s="147">
        <v>817472.8744444447</v>
      </c>
      <c r="M929" s="147">
        <v>894846.6255555556</v>
      </c>
      <c r="O929" s="147">
        <f aca="true" t="shared" si="57" ref="O929:U929">SUM(O905:O928)</f>
        <v>71386.20222222221</v>
      </c>
      <c r="P929" s="147">
        <f>SUM(P905:P928)</f>
        <v>75259</v>
      </c>
      <c r="Q929" s="147">
        <f t="shared" si="57"/>
        <v>80121.82222222224</v>
      </c>
      <c r="R929" s="147">
        <f t="shared" si="57"/>
        <v>74630.35666666664</v>
      </c>
      <c r="S929" s="147">
        <f t="shared" si="57"/>
        <v>75780.24333333333</v>
      </c>
      <c r="T929" s="147">
        <f t="shared" si="57"/>
        <v>74341.0311111111</v>
      </c>
      <c r="U929" s="147">
        <f t="shared" si="57"/>
        <v>75140</v>
      </c>
      <c r="V929" s="147">
        <v>69814.14</v>
      </c>
      <c r="W929" s="147">
        <v>73883.30777777778</v>
      </c>
      <c r="X929" s="147">
        <v>76758.38111111111</v>
      </c>
      <c r="Y929" s="147">
        <v>70643.55444444445</v>
      </c>
      <c r="Z929" s="147">
        <v>77373.75111111111</v>
      </c>
    </row>
    <row r="930" spans="1:21" ht="12.75">
      <c r="A930" s="2"/>
      <c r="B930" s="122"/>
      <c r="U930" s="122"/>
    </row>
    <row r="931" spans="1:10" ht="12.75">
      <c r="A931" s="2"/>
      <c r="B931" s="122"/>
      <c r="C931" s="122"/>
      <c r="D931" s="122"/>
      <c r="F931" s="122"/>
      <c r="G931" s="122"/>
      <c r="H931" s="122"/>
      <c r="I931" s="122"/>
      <c r="J931" s="122"/>
    </row>
    <row r="932" ht="12.75">
      <c r="A932" s="2"/>
    </row>
    <row r="933" ht="12.75">
      <c r="A933" s="2"/>
    </row>
    <row r="934" spans="1:26" ht="12.75">
      <c r="A934" s="100" t="s">
        <v>31</v>
      </c>
      <c r="B934" s="117" t="str">
        <f>TITLES!$B$20</f>
        <v>CUSTOMER SATISFACTION - WAGNER-PEYSER INDIVIDUALS</v>
      </c>
      <c r="C934" s="118"/>
      <c r="D934" s="118"/>
      <c r="E934" s="118"/>
      <c r="F934" s="118"/>
      <c r="G934" s="118"/>
      <c r="H934" s="118"/>
      <c r="I934" s="118"/>
      <c r="J934" s="118"/>
      <c r="K934" s="118"/>
      <c r="L934" s="118"/>
      <c r="M934" s="119"/>
      <c r="O934" s="112" t="str">
        <f>B934</f>
        <v>CUSTOMER SATISFACTION - WAGNER-PEYSER INDIVIDUALS</v>
      </c>
      <c r="P934" s="115"/>
      <c r="Q934" s="115"/>
      <c r="R934" s="115"/>
      <c r="S934" s="115"/>
      <c r="T934" s="115"/>
      <c r="U934" s="115"/>
      <c r="V934" s="115"/>
      <c r="W934" s="115"/>
      <c r="X934" s="115"/>
      <c r="Y934" s="115"/>
      <c r="Z934" s="116"/>
    </row>
    <row r="935" spans="1:26" ht="12.75">
      <c r="A935" s="2">
        <v>1</v>
      </c>
      <c r="B935">
        <v>45</v>
      </c>
      <c r="C935">
        <v>88</v>
      </c>
      <c r="D935" s="158">
        <v>124</v>
      </c>
      <c r="E935" s="158">
        <v>168</v>
      </c>
      <c r="F935" s="367">
        <v>211</v>
      </c>
      <c r="G935" s="367">
        <v>250</v>
      </c>
      <c r="H935">
        <v>286</v>
      </c>
      <c r="I935" s="158">
        <v>324</v>
      </c>
      <c r="J935" s="158">
        <v>363</v>
      </c>
      <c r="K935" s="239">
        <v>399</v>
      </c>
      <c r="L935" s="158">
        <v>434</v>
      </c>
      <c r="M935" s="158">
        <v>470</v>
      </c>
      <c r="O935" s="108">
        <f>B935</f>
        <v>45</v>
      </c>
      <c r="P935" s="109">
        <f aca="true" t="shared" si="58" ref="P935:P958">IF(C$959&gt;0,C935-B935,"")</f>
        <v>43</v>
      </c>
      <c r="Q935" s="109">
        <f aca="true" t="shared" si="59" ref="Q935:Q950">IF(D$959&gt;0,D935-C935,"")</f>
        <v>36</v>
      </c>
      <c r="R935" s="109">
        <f aca="true" t="shared" si="60" ref="R935:R958">IF(E$959&gt;0,E935-D935,"")</f>
        <v>44</v>
      </c>
      <c r="S935" s="367">
        <v>43</v>
      </c>
      <c r="T935" s="367">
        <v>39</v>
      </c>
      <c r="U935">
        <v>36</v>
      </c>
      <c r="V935" s="109">
        <v>38</v>
      </c>
      <c r="W935" s="109">
        <v>39</v>
      </c>
      <c r="X935" s="109">
        <v>36</v>
      </c>
      <c r="Y935" s="109">
        <v>35</v>
      </c>
      <c r="Z935" s="550">
        <v>36</v>
      </c>
    </row>
    <row r="936" spans="1:26" ht="12.75">
      <c r="A936" s="2">
        <v>2</v>
      </c>
      <c r="B936">
        <v>41</v>
      </c>
      <c r="C936">
        <v>84</v>
      </c>
      <c r="D936" s="158">
        <v>128</v>
      </c>
      <c r="E936" s="158">
        <v>177</v>
      </c>
      <c r="F936" s="367">
        <v>219</v>
      </c>
      <c r="G936" s="367">
        <v>263</v>
      </c>
      <c r="H936">
        <v>309</v>
      </c>
      <c r="I936" s="158">
        <v>347</v>
      </c>
      <c r="J936" s="158">
        <v>393</v>
      </c>
      <c r="K936" s="239">
        <v>432</v>
      </c>
      <c r="L936" s="158">
        <v>477</v>
      </c>
      <c r="M936" s="158">
        <v>523</v>
      </c>
      <c r="O936" s="108">
        <f aca="true" t="shared" si="61" ref="O936:O958">B936</f>
        <v>41</v>
      </c>
      <c r="P936" s="109">
        <f t="shared" si="58"/>
        <v>43</v>
      </c>
      <c r="Q936" s="109">
        <f t="shared" si="59"/>
        <v>44</v>
      </c>
      <c r="R936" s="109">
        <f t="shared" si="60"/>
        <v>49</v>
      </c>
      <c r="S936" s="367">
        <v>42</v>
      </c>
      <c r="T936" s="367">
        <v>44</v>
      </c>
      <c r="U936">
        <v>46</v>
      </c>
      <c r="V936" s="109">
        <v>38</v>
      </c>
      <c r="W936" s="109">
        <v>46</v>
      </c>
      <c r="X936" s="109">
        <v>39</v>
      </c>
      <c r="Y936" s="109">
        <v>45</v>
      </c>
      <c r="Z936" s="550">
        <v>46</v>
      </c>
    </row>
    <row r="937" spans="1:26" ht="12.75">
      <c r="A937" s="2">
        <v>3</v>
      </c>
      <c r="B937">
        <v>33</v>
      </c>
      <c r="C937">
        <v>69</v>
      </c>
      <c r="D937" s="158">
        <v>106</v>
      </c>
      <c r="E937" s="158">
        <v>141</v>
      </c>
      <c r="F937" s="367">
        <v>174</v>
      </c>
      <c r="G937" s="367">
        <v>204</v>
      </c>
      <c r="H937">
        <v>242</v>
      </c>
      <c r="I937" s="158">
        <v>263</v>
      </c>
      <c r="J937" s="158">
        <v>295</v>
      </c>
      <c r="K937" s="239">
        <v>332</v>
      </c>
      <c r="L937" s="158">
        <v>360</v>
      </c>
      <c r="M937" s="158">
        <v>396</v>
      </c>
      <c r="O937" s="108">
        <f t="shared" si="61"/>
        <v>33</v>
      </c>
      <c r="P937" s="109">
        <f t="shared" si="58"/>
        <v>36</v>
      </c>
      <c r="Q937" s="109">
        <f t="shared" si="59"/>
        <v>37</v>
      </c>
      <c r="R937" s="109">
        <f t="shared" si="60"/>
        <v>35</v>
      </c>
      <c r="S937" s="367">
        <v>33</v>
      </c>
      <c r="T937" s="367">
        <v>30</v>
      </c>
      <c r="U937">
        <v>38</v>
      </c>
      <c r="V937" s="109">
        <v>21</v>
      </c>
      <c r="W937" s="109">
        <v>32</v>
      </c>
      <c r="X937" s="109">
        <v>37</v>
      </c>
      <c r="Y937" s="109">
        <v>28</v>
      </c>
      <c r="Z937" s="550">
        <v>36</v>
      </c>
    </row>
    <row r="938" spans="1:26" ht="12.75">
      <c r="A938" s="2">
        <v>4</v>
      </c>
      <c r="B938">
        <v>35</v>
      </c>
      <c r="C938">
        <v>70</v>
      </c>
      <c r="D938" s="158">
        <v>116</v>
      </c>
      <c r="E938" s="158">
        <v>148</v>
      </c>
      <c r="F938" s="367">
        <v>190</v>
      </c>
      <c r="G938" s="367">
        <v>233</v>
      </c>
      <c r="H938">
        <v>267</v>
      </c>
      <c r="I938" s="158">
        <v>302</v>
      </c>
      <c r="J938" s="158">
        <v>340</v>
      </c>
      <c r="K938" s="239">
        <v>379</v>
      </c>
      <c r="L938" s="158">
        <v>420</v>
      </c>
      <c r="M938" s="158">
        <v>453</v>
      </c>
      <c r="O938" s="108">
        <f t="shared" si="61"/>
        <v>35</v>
      </c>
      <c r="P938" s="109">
        <f t="shared" si="58"/>
        <v>35</v>
      </c>
      <c r="Q938" s="109">
        <f t="shared" si="59"/>
        <v>46</v>
      </c>
      <c r="R938" s="109">
        <f t="shared" si="60"/>
        <v>32</v>
      </c>
      <c r="S938" s="367">
        <v>42</v>
      </c>
      <c r="T938" s="367">
        <v>43</v>
      </c>
      <c r="U938">
        <v>34</v>
      </c>
      <c r="V938" s="109">
        <v>35</v>
      </c>
      <c r="W938" s="109">
        <v>38</v>
      </c>
      <c r="X938" s="109">
        <v>39</v>
      </c>
      <c r="Y938" s="109">
        <v>41</v>
      </c>
      <c r="Z938" s="550">
        <v>33</v>
      </c>
    </row>
    <row r="939" spans="1:26" ht="12.75">
      <c r="A939" s="2">
        <v>5</v>
      </c>
      <c r="B939">
        <v>38</v>
      </c>
      <c r="C939">
        <v>74</v>
      </c>
      <c r="D939" s="158">
        <v>122</v>
      </c>
      <c r="E939" s="158">
        <v>164</v>
      </c>
      <c r="F939" s="367">
        <v>203</v>
      </c>
      <c r="G939" s="367">
        <v>234</v>
      </c>
      <c r="H939">
        <v>270</v>
      </c>
      <c r="I939" s="158">
        <v>311</v>
      </c>
      <c r="J939" s="158">
        <v>344</v>
      </c>
      <c r="K939" s="239">
        <v>389</v>
      </c>
      <c r="L939" s="158">
        <v>427</v>
      </c>
      <c r="M939" s="158">
        <v>466</v>
      </c>
      <c r="O939" s="108">
        <f t="shared" si="61"/>
        <v>38</v>
      </c>
      <c r="P939" s="109">
        <f t="shared" si="58"/>
        <v>36</v>
      </c>
      <c r="Q939" s="109">
        <f t="shared" si="59"/>
        <v>48</v>
      </c>
      <c r="R939" s="109">
        <f t="shared" si="60"/>
        <v>42</v>
      </c>
      <c r="S939" s="367">
        <v>39</v>
      </c>
      <c r="T939" s="367">
        <v>31</v>
      </c>
      <c r="U939">
        <v>36</v>
      </c>
      <c r="V939" s="109">
        <v>41</v>
      </c>
      <c r="W939" s="109">
        <v>33</v>
      </c>
      <c r="X939" s="109">
        <v>45</v>
      </c>
      <c r="Y939" s="109">
        <v>38</v>
      </c>
      <c r="Z939" s="550">
        <v>39</v>
      </c>
    </row>
    <row r="940" spans="1:26" ht="12.75">
      <c r="A940" s="2">
        <v>6</v>
      </c>
      <c r="B940">
        <v>29</v>
      </c>
      <c r="C940">
        <v>78</v>
      </c>
      <c r="D940" s="158">
        <v>119</v>
      </c>
      <c r="E940" s="158">
        <v>165</v>
      </c>
      <c r="F940" s="367">
        <v>206</v>
      </c>
      <c r="G940" s="367">
        <v>250</v>
      </c>
      <c r="H940">
        <v>291</v>
      </c>
      <c r="I940" s="158">
        <v>330</v>
      </c>
      <c r="J940" s="158">
        <v>377</v>
      </c>
      <c r="K940" s="239">
        <v>414</v>
      </c>
      <c r="L940" s="158">
        <v>453</v>
      </c>
      <c r="M940" s="158">
        <v>499</v>
      </c>
      <c r="O940" s="108">
        <f t="shared" si="61"/>
        <v>29</v>
      </c>
      <c r="P940" s="109">
        <f t="shared" si="58"/>
        <v>49</v>
      </c>
      <c r="Q940" s="109">
        <f t="shared" si="59"/>
        <v>41</v>
      </c>
      <c r="R940" s="109">
        <f t="shared" si="60"/>
        <v>46</v>
      </c>
      <c r="S940" s="367">
        <v>41</v>
      </c>
      <c r="T940" s="367">
        <v>44</v>
      </c>
      <c r="U940">
        <v>41</v>
      </c>
      <c r="V940" s="109">
        <v>39</v>
      </c>
      <c r="W940" s="109">
        <v>47</v>
      </c>
      <c r="X940" s="109">
        <v>37</v>
      </c>
      <c r="Y940" s="109">
        <v>39</v>
      </c>
      <c r="Z940" s="550">
        <v>46</v>
      </c>
    </row>
    <row r="941" spans="1:26" ht="12.75">
      <c r="A941" s="2">
        <v>7</v>
      </c>
      <c r="B941">
        <v>48</v>
      </c>
      <c r="C941">
        <v>84</v>
      </c>
      <c r="D941" s="158">
        <v>125</v>
      </c>
      <c r="E941" s="158">
        <v>160</v>
      </c>
      <c r="F941" s="367">
        <v>199</v>
      </c>
      <c r="G941" s="367">
        <v>238</v>
      </c>
      <c r="H941">
        <v>277</v>
      </c>
      <c r="I941" s="158">
        <v>312</v>
      </c>
      <c r="J941" s="158">
        <v>347</v>
      </c>
      <c r="K941" s="239">
        <v>387</v>
      </c>
      <c r="L941" s="158">
        <v>420</v>
      </c>
      <c r="M941" s="158">
        <v>458</v>
      </c>
      <c r="O941" s="108">
        <f t="shared" si="61"/>
        <v>48</v>
      </c>
      <c r="P941" s="109">
        <f t="shared" si="58"/>
        <v>36</v>
      </c>
      <c r="Q941" s="109">
        <f t="shared" si="59"/>
        <v>41</v>
      </c>
      <c r="R941" s="109">
        <f t="shared" si="60"/>
        <v>35</v>
      </c>
      <c r="S941" s="367">
        <v>39</v>
      </c>
      <c r="T941" s="367">
        <v>39</v>
      </c>
      <c r="U941">
        <v>39</v>
      </c>
      <c r="V941" s="109">
        <v>35</v>
      </c>
      <c r="W941" s="109">
        <v>35</v>
      </c>
      <c r="X941" s="109">
        <v>40</v>
      </c>
      <c r="Y941" s="109">
        <v>33</v>
      </c>
      <c r="Z941" s="550">
        <v>38</v>
      </c>
    </row>
    <row r="942" spans="1:26" ht="12.75">
      <c r="A942" s="2">
        <v>8</v>
      </c>
      <c r="B942">
        <v>28</v>
      </c>
      <c r="C942">
        <v>59</v>
      </c>
      <c r="D942" s="158">
        <v>100</v>
      </c>
      <c r="E942" s="158">
        <v>129</v>
      </c>
      <c r="F942" s="367">
        <v>168</v>
      </c>
      <c r="G942" s="367">
        <v>201</v>
      </c>
      <c r="H942">
        <v>232</v>
      </c>
      <c r="I942" s="158">
        <v>265</v>
      </c>
      <c r="J942" s="158">
        <v>295</v>
      </c>
      <c r="K942" s="239">
        <v>333</v>
      </c>
      <c r="L942" s="158">
        <v>359</v>
      </c>
      <c r="M942" s="158">
        <v>397</v>
      </c>
      <c r="O942" s="108">
        <f t="shared" si="61"/>
        <v>28</v>
      </c>
      <c r="P942" s="109">
        <f t="shared" si="58"/>
        <v>31</v>
      </c>
      <c r="Q942" s="109">
        <f t="shared" si="59"/>
        <v>41</v>
      </c>
      <c r="R942" s="109">
        <f t="shared" si="60"/>
        <v>29</v>
      </c>
      <c r="S942" s="367">
        <v>39</v>
      </c>
      <c r="T942" s="367">
        <v>33</v>
      </c>
      <c r="U942">
        <v>31</v>
      </c>
      <c r="V942" s="109">
        <v>33</v>
      </c>
      <c r="W942" s="109">
        <v>30</v>
      </c>
      <c r="X942" s="109">
        <v>38</v>
      </c>
      <c r="Y942" s="109">
        <v>26</v>
      </c>
      <c r="Z942" s="550">
        <v>38</v>
      </c>
    </row>
    <row r="943" spans="1:26" ht="12.75">
      <c r="A943" s="2">
        <v>9</v>
      </c>
      <c r="B943">
        <v>32</v>
      </c>
      <c r="C943">
        <v>64</v>
      </c>
      <c r="D943" s="158">
        <v>102</v>
      </c>
      <c r="E943" s="158">
        <v>133</v>
      </c>
      <c r="F943" s="367">
        <v>166</v>
      </c>
      <c r="G943" s="367">
        <v>209</v>
      </c>
      <c r="H943">
        <v>241</v>
      </c>
      <c r="I943" s="158">
        <v>274</v>
      </c>
      <c r="J943" s="158">
        <v>312</v>
      </c>
      <c r="K943" s="239">
        <v>342</v>
      </c>
      <c r="L943" s="158">
        <v>375</v>
      </c>
      <c r="M943" s="158">
        <v>404</v>
      </c>
      <c r="O943" s="108">
        <f t="shared" si="61"/>
        <v>32</v>
      </c>
      <c r="P943" s="109">
        <f t="shared" si="58"/>
        <v>32</v>
      </c>
      <c r="Q943" s="109">
        <f t="shared" si="59"/>
        <v>38</v>
      </c>
      <c r="R943" s="109">
        <f t="shared" si="60"/>
        <v>31</v>
      </c>
      <c r="S943" s="367">
        <v>33</v>
      </c>
      <c r="T943" s="367">
        <v>43</v>
      </c>
      <c r="U943">
        <v>32</v>
      </c>
      <c r="V943" s="109">
        <v>33</v>
      </c>
      <c r="W943" s="109">
        <v>38</v>
      </c>
      <c r="X943" s="109">
        <v>30</v>
      </c>
      <c r="Y943" s="109">
        <v>33</v>
      </c>
      <c r="Z943" s="550">
        <v>29</v>
      </c>
    </row>
    <row r="944" spans="1:26" ht="12.75">
      <c r="A944" s="2">
        <v>10</v>
      </c>
      <c r="B944">
        <v>45</v>
      </c>
      <c r="C944">
        <v>94</v>
      </c>
      <c r="D944" s="158">
        <v>139</v>
      </c>
      <c r="E944" s="158">
        <v>186</v>
      </c>
      <c r="F944" s="367">
        <v>232</v>
      </c>
      <c r="G944" s="367">
        <v>277</v>
      </c>
      <c r="H944">
        <v>321</v>
      </c>
      <c r="I944" s="158">
        <v>359</v>
      </c>
      <c r="J944" s="158">
        <v>402</v>
      </c>
      <c r="K944" s="239">
        <v>449</v>
      </c>
      <c r="L944" s="158">
        <v>493</v>
      </c>
      <c r="M944" s="158">
        <v>538</v>
      </c>
      <c r="O944" s="108">
        <f t="shared" si="61"/>
        <v>45</v>
      </c>
      <c r="P944" s="109">
        <f t="shared" si="58"/>
        <v>49</v>
      </c>
      <c r="Q944" s="109">
        <f t="shared" si="59"/>
        <v>45</v>
      </c>
      <c r="R944" s="109">
        <f t="shared" si="60"/>
        <v>47</v>
      </c>
      <c r="S944" s="367">
        <v>46</v>
      </c>
      <c r="T944" s="367">
        <v>45</v>
      </c>
      <c r="U944">
        <v>44</v>
      </c>
      <c r="V944" s="109">
        <v>38</v>
      </c>
      <c r="W944" s="109">
        <v>43</v>
      </c>
      <c r="X944" s="109">
        <v>47</v>
      </c>
      <c r="Y944" s="109">
        <v>44</v>
      </c>
      <c r="Z944" s="550">
        <v>45</v>
      </c>
    </row>
    <row r="945" spans="1:26" ht="12.75">
      <c r="A945" s="2">
        <v>11</v>
      </c>
      <c r="B945">
        <v>37</v>
      </c>
      <c r="C945">
        <v>70</v>
      </c>
      <c r="D945" s="158">
        <v>112</v>
      </c>
      <c r="E945" s="158">
        <v>148</v>
      </c>
      <c r="F945" s="367">
        <v>178</v>
      </c>
      <c r="G945" s="367">
        <v>210</v>
      </c>
      <c r="H945">
        <v>250</v>
      </c>
      <c r="I945" s="158">
        <v>287</v>
      </c>
      <c r="J945" s="158">
        <v>324</v>
      </c>
      <c r="K945" s="239">
        <v>357</v>
      </c>
      <c r="L945" s="158">
        <v>390</v>
      </c>
      <c r="M945" s="158">
        <v>423</v>
      </c>
      <c r="O945" s="108">
        <f t="shared" si="61"/>
        <v>37</v>
      </c>
      <c r="P945" s="109">
        <f t="shared" si="58"/>
        <v>33</v>
      </c>
      <c r="Q945" s="109">
        <f t="shared" si="59"/>
        <v>42</v>
      </c>
      <c r="R945" s="109">
        <f t="shared" si="60"/>
        <v>36</v>
      </c>
      <c r="S945" s="367">
        <v>30</v>
      </c>
      <c r="T945" s="367">
        <v>32</v>
      </c>
      <c r="U945">
        <v>40</v>
      </c>
      <c r="V945" s="109">
        <v>37</v>
      </c>
      <c r="W945" s="109">
        <v>37</v>
      </c>
      <c r="X945" s="109">
        <v>33</v>
      </c>
      <c r="Y945" s="109">
        <v>33</v>
      </c>
      <c r="Z945" s="550">
        <v>33</v>
      </c>
    </row>
    <row r="946" spans="1:26" ht="12.75">
      <c r="A946" s="2">
        <v>12</v>
      </c>
      <c r="B946">
        <v>49</v>
      </c>
      <c r="C946">
        <v>90</v>
      </c>
      <c r="D946" s="158">
        <v>125</v>
      </c>
      <c r="E946" s="158">
        <v>161</v>
      </c>
      <c r="F946" s="367">
        <v>210</v>
      </c>
      <c r="G946" s="367">
        <v>253</v>
      </c>
      <c r="H946">
        <v>298</v>
      </c>
      <c r="I946" s="158">
        <v>337</v>
      </c>
      <c r="J946" s="158">
        <v>382</v>
      </c>
      <c r="K946" s="239">
        <v>427</v>
      </c>
      <c r="L946" s="158">
        <v>471</v>
      </c>
      <c r="M946" s="158">
        <v>513</v>
      </c>
      <c r="O946" s="108">
        <f t="shared" si="61"/>
        <v>49</v>
      </c>
      <c r="P946" s="109">
        <f t="shared" si="58"/>
        <v>41</v>
      </c>
      <c r="Q946" s="109">
        <f t="shared" si="59"/>
        <v>35</v>
      </c>
      <c r="R946" s="109">
        <f t="shared" si="60"/>
        <v>36</v>
      </c>
      <c r="S946" s="367">
        <v>49</v>
      </c>
      <c r="T946" s="367">
        <v>43</v>
      </c>
      <c r="U946">
        <v>45</v>
      </c>
      <c r="V946" s="109">
        <v>39</v>
      </c>
      <c r="W946" s="109">
        <v>45</v>
      </c>
      <c r="X946" s="109">
        <v>45</v>
      </c>
      <c r="Y946" s="109">
        <v>44</v>
      </c>
      <c r="Z946" s="550">
        <v>42</v>
      </c>
    </row>
    <row r="947" spans="1:26" ht="12.75">
      <c r="A947" s="2">
        <v>13</v>
      </c>
      <c r="B947">
        <v>46</v>
      </c>
      <c r="C947">
        <v>89</v>
      </c>
      <c r="D947" s="158">
        <v>135</v>
      </c>
      <c r="E947" s="158">
        <v>175</v>
      </c>
      <c r="F947" s="367">
        <v>219</v>
      </c>
      <c r="G947" s="367">
        <v>267</v>
      </c>
      <c r="H947">
        <v>307</v>
      </c>
      <c r="I947" s="158">
        <v>350</v>
      </c>
      <c r="J947" s="158">
        <v>393</v>
      </c>
      <c r="K947" s="239">
        <v>438</v>
      </c>
      <c r="L947" s="158">
        <v>477</v>
      </c>
      <c r="M947" s="158">
        <v>521</v>
      </c>
      <c r="O947" s="108">
        <f t="shared" si="61"/>
        <v>46</v>
      </c>
      <c r="P947" s="109">
        <f t="shared" si="58"/>
        <v>43</v>
      </c>
      <c r="Q947" s="109">
        <f t="shared" si="59"/>
        <v>46</v>
      </c>
      <c r="R947" s="109">
        <f t="shared" si="60"/>
        <v>40</v>
      </c>
      <c r="S947" s="367">
        <v>44</v>
      </c>
      <c r="T947" s="367">
        <v>48</v>
      </c>
      <c r="U947">
        <v>40</v>
      </c>
      <c r="V947" s="109">
        <v>43</v>
      </c>
      <c r="W947" s="109">
        <v>43</v>
      </c>
      <c r="X947" s="109">
        <v>45</v>
      </c>
      <c r="Y947" s="109">
        <v>39</v>
      </c>
      <c r="Z947" s="550">
        <v>44</v>
      </c>
    </row>
    <row r="948" spans="1:26" ht="12.75">
      <c r="A948" s="2">
        <v>14</v>
      </c>
      <c r="B948">
        <v>33</v>
      </c>
      <c r="C948">
        <v>62</v>
      </c>
      <c r="D948" s="158">
        <v>108</v>
      </c>
      <c r="E948" s="158">
        <v>141</v>
      </c>
      <c r="F948" s="367">
        <v>178</v>
      </c>
      <c r="G948" s="367">
        <v>209</v>
      </c>
      <c r="H948">
        <v>246</v>
      </c>
      <c r="I948" s="158">
        <v>273</v>
      </c>
      <c r="J948" s="158">
        <v>303</v>
      </c>
      <c r="K948" s="239">
        <v>335</v>
      </c>
      <c r="L948" s="158">
        <v>374</v>
      </c>
      <c r="M948" s="158">
        <v>408</v>
      </c>
      <c r="O948" s="108">
        <f t="shared" si="61"/>
        <v>33</v>
      </c>
      <c r="P948" s="109">
        <f t="shared" si="58"/>
        <v>29</v>
      </c>
      <c r="Q948" s="109">
        <f t="shared" si="59"/>
        <v>46</v>
      </c>
      <c r="R948" s="109">
        <f t="shared" si="60"/>
        <v>33</v>
      </c>
      <c r="S948" s="367">
        <v>37</v>
      </c>
      <c r="T948" s="367">
        <v>31</v>
      </c>
      <c r="U948">
        <v>37</v>
      </c>
      <c r="V948" s="109">
        <v>27</v>
      </c>
      <c r="W948" s="109">
        <v>30</v>
      </c>
      <c r="X948" s="109">
        <v>32</v>
      </c>
      <c r="Y948" s="109">
        <v>39</v>
      </c>
      <c r="Z948" s="550">
        <v>34</v>
      </c>
    </row>
    <row r="949" spans="1:26" ht="12.75">
      <c r="A949" s="2">
        <v>15</v>
      </c>
      <c r="B949">
        <v>32</v>
      </c>
      <c r="C949">
        <v>75</v>
      </c>
      <c r="D949" s="158">
        <v>125</v>
      </c>
      <c r="E949" s="158">
        <v>176</v>
      </c>
      <c r="F949" s="367">
        <v>229</v>
      </c>
      <c r="G949" s="367">
        <v>276</v>
      </c>
      <c r="H949">
        <v>318</v>
      </c>
      <c r="I949" s="158">
        <v>365</v>
      </c>
      <c r="J949" s="158">
        <v>411</v>
      </c>
      <c r="K949" s="239">
        <v>461</v>
      </c>
      <c r="L949" s="158">
        <v>506</v>
      </c>
      <c r="M949" s="158">
        <v>547</v>
      </c>
      <c r="O949" s="108">
        <f t="shared" si="61"/>
        <v>32</v>
      </c>
      <c r="P949" s="109">
        <f t="shared" si="58"/>
        <v>43</v>
      </c>
      <c r="Q949" s="109">
        <f t="shared" si="59"/>
        <v>50</v>
      </c>
      <c r="R949" s="109">
        <f t="shared" si="60"/>
        <v>51</v>
      </c>
      <c r="S949" s="367">
        <v>53</v>
      </c>
      <c r="T949" s="367">
        <v>47</v>
      </c>
      <c r="U949">
        <v>42</v>
      </c>
      <c r="V949" s="109">
        <v>47</v>
      </c>
      <c r="W949" s="109">
        <v>46</v>
      </c>
      <c r="X949" s="109">
        <v>50</v>
      </c>
      <c r="Y949" s="109">
        <v>45</v>
      </c>
      <c r="Z949" s="550">
        <v>41</v>
      </c>
    </row>
    <row r="950" spans="1:26" ht="12.75">
      <c r="A950" s="2">
        <v>16</v>
      </c>
      <c r="B950">
        <v>43</v>
      </c>
      <c r="C950">
        <v>84</v>
      </c>
      <c r="D950" s="158">
        <v>133</v>
      </c>
      <c r="E950" s="158">
        <v>180</v>
      </c>
      <c r="F950" s="367">
        <v>226</v>
      </c>
      <c r="G950" s="367">
        <v>274</v>
      </c>
      <c r="H950">
        <v>315</v>
      </c>
      <c r="I950" s="158">
        <v>360</v>
      </c>
      <c r="J950" s="158">
        <v>397</v>
      </c>
      <c r="K950" s="239">
        <v>446</v>
      </c>
      <c r="L950" s="158">
        <v>488</v>
      </c>
      <c r="M950" s="158">
        <v>529</v>
      </c>
      <c r="O950" s="108">
        <f t="shared" si="61"/>
        <v>43</v>
      </c>
      <c r="P950" s="109">
        <f t="shared" si="58"/>
        <v>41</v>
      </c>
      <c r="Q950" s="109">
        <f t="shared" si="59"/>
        <v>49</v>
      </c>
      <c r="R950" s="109">
        <f t="shared" si="60"/>
        <v>47</v>
      </c>
      <c r="S950" s="367">
        <v>46</v>
      </c>
      <c r="T950" s="367">
        <v>48</v>
      </c>
      <c r="U950">
        <v>41</v>
      </c>
      <c r="V950" s="109">
        <v>45</v>
      </c>
      <c r="W950" s="109">
        <v>37</v>
      </c>
      <c r="X950" s="109">
        <v>49</v>
      </c>
      <c r="Y950" s="109">
        <v>42</v>
      </c>
      <c r="Z950" s="550">
        <v>41</v>
      </c>
    </row>
    <row r="951" spans="1:26" ht="12.75">
      <c r="A951" s="2">
        <v>17</v>
      </c>
      <c r="B951">
        <v>54</v>
      </c>
      <c r="C951">
        <v>107</v>
      </c>
      <c r="D951" s="158">
        <v>153</v>
      </c>
      <c r="E951" s="158">
        <v>197</v>
      </c>
      <c r="F951" s="367">
        <v>240</v>
      </c>
      <c r="G951" s="367">
        <v>283</v>
      </c>
      <c r="H951">
        <v>332</v>
      </c>
      <c r="I951" s="158">
        <v>374</v>
      </c>
      <c r="J951" s="158">
        <v>420</v>
      </c>
      <c r="K951" s="239">
        <v>460</v>
      </c>
      <c r="L951" s="158">
        <v>495</v>
      </c>
      <c r="M951" s="158">
        <v>543</v>
      </c>
      <c r="O951" s="108">
        <f t="shared" si="61"/>
        <v>54</v>
      </c>
      <c r="P951" s="109">
        <f t="shared" si="58"/>
        <v>53</v>
      </c>
      <c r="Q951" s="109">
        <f aca="true" t="shared" si="62" ref="Q951:Q958">IF(D$959&gt;0,D951-C951,"")</f>
        <v>46</v>
      </c>
      <c r="R951" s="109">
        <f t="shared" si="60"/>
        <v>44</v>
      </c>
      <c r="S951" s="367">
        <v>43</v>
      </c>
      <c r="T951" s="367">
        <v>43</v>
      </c>
      <c r="U951">
        <v>49</v>
      </c>
      <c r="V951" s="109">
        <v>42</v>
      </c>
      <c r="W951" s="109">
        <v>46</v>
      </c>
      <c r="X951" s="109">
        <v>40</v>
      </c>
      <c r="Y951" s="109">
        <v>35</v>
      </c>
      <c r="Z951" s="550">
        <v>48</v>
      </c>
    </row>
    <row r="952" spans="1:26" ht="12.75">
      <c r="A952" s="2">
        <v>18</v>
      </c>
      <c r="B952">
        <v>40</v>
      </c>
      <c r="C952">
        <v>91</v>
      </c>
      <c r="D952" s="158">
        <v>139</v>
      </c>
      <c r="E952" s="158">
        <v>181</v>
      </c>
      <c r="F952" s="367">
        <v>223</v>
      </c>
      <c r="G952" s="367">
        <v>263</v>
      </c>
      <c r="H952">
        <v>294</v>
      </c>
      <c r="I952" s="158">
        <v>323</v>
      </c>
      <c r="J952" s="158">
        <v>353</v>
      </c>
      <c r="K952" s="239">
        <v>389</v>
      </c>
      <c r="L952" s="158">
        <v>419</v>
      </c>
      <c r="M952" s="158">
        <v>459</v>
      </c>
      <c r="O952" s="108">
        <f t="shared" si="61"/>
        <v>40</v>
      </c>
      <c r="P952" s="109">
        <f t="shared" si="58"/>
        <v>51</v>
      </c>
      <c r="Q952" s="109">
        <f t="shared" si="62"/>
        <v>48</v>
      </c>
      <c r="R952" s="109">
        <f t="shared" si="60"/>
        <v>42</v>
      </c>
      <c r="S952" s="367">
        <v>42</v>
      </c>
      <c r="T952" s="367">
        <v>40</v>
      </c>
      <c r="U952">
        <v>31</v>
      </c>
      <c r="V952" s="109">
        <v>29</v>
      </c>
      <c r="W952" s="109">
        <v>30</v>
      </c>
      <c r="X952" s="109">
        <v>36</v>
      </c>
      <c r="Y952" s="109">
        <v>30</v>
      </c>
      <c r="Z952" s="550">
        <v>40</v>
      </c>
    </row>
    <row r="953" spans="1:26" ht="12.75">
      <c r="A953" s="2">
        <v>19</v>
      </c>
      <c r="B953">
        <v>41</v>
      </c>
      <c r="C953">
        <v>77</v>
      </c>
      <c r="D953" s="158">
        <v>116</v>
      </c>
      <c r="E953" s="158">
        <v>154</v>
      </c>
      <c r="F953" s="367">
        <v>202</v>
      </c>
      <c r="G953" s="367">
        <v>246</v>
      </c>
      <c r="H953">
        <v>293</v>
      </c>
      <c r="I953" s="158">
        <v>331</v>
      </c>
      <c r="J953" s="158">
        <v>372</v>
      </c>
      <c r="K953" s="239">
        <v>409</v>
      </c>
      <c r="L953" s="158">
        <v>452</v>
      </c>
      <c r="M953" s="158">
        <v>498</v>
      </c>
      <c r="O953" s="108">
        <f t="shared" si="61"/>
        <v>41</v>
      </c>
      <c r="P953" s="109">
        <f t="shared" si="58"/>
        <v>36</v>
      </c>
      <c r="Q953" s="109">
        <f t="shared" si="62"/>
        <v>39</v>
      </c>
      <c r="R953" s="109">
        <f t="shared" si="60"/>
        <v>38</v>
      </c>
      <c r="S953" s="367">
        <v>48</v>
      </c>
      <c r="T953" s="367">
        <v>44</v>
      </c>
      <c r="U953">
        <v>47</v>
      </c>
      <c r="V953" s="109">
        <v>38</v>
      </c>
      <c r="W953" s="109">
        <v>41</v>
      </c>
      <c r="X953" s="109">
        <v>37</v>
      </c>
      <c r="Y953" s="109">
        <v>43</v>
      </c>
      <c r="Z953" s="550">
        <v>46</v>
      </c>
    </row>
    <row r="954" spans="1:26" ht="12.75">
      <c r="A954" s="2">
        <v>20</v>
      </c>
      <c r="B954">
        <v>37</v>
      </c>
      <c r="C954">
        <v>84</v>
      </c>
      <c r="D954" s="158">
        <v>132</v>
      </c>
      <c r="E954" s="158">
        <v>176</v>
      </c>
      <c r="F954" s="367">
        <v>213</v>
      </c>
      <c r="G954" s="367">
        <v>252</v>
      </c>
      <c r="H954">
        <v>303</v>
      </c>
      <c r="I954" s="158">
        <v>343</v>
      </c>
      <c r="J954" s="158">
        <v>388</v>
      </c>
      <c r="K954" s="239">
        <v>426</v>
      </c>
      <c r="L954" s="158">
        <v>456</v>
      </c>
      <c r="M954" s="158">
        <v>497</v>
      </c>
      <c r="O954" s="108">
        <f t="shared" si="61"/>
        <v>37</v>
      </c>
      <c r="P954" s="109">
        <f t="shared" si="58"/>
        <v>47</v>
      </c>
      <c r="Q954" s="109">
        <f t="shared" si="62"/>
        <v>48</v>
      </c>
      <c r="R954" s="109">
        <f t="shared" si="60"/>
        <v>44</v>
      </c>
      <c r="S954" s="367">
        <v>37</v>
      </c>
      <c r="T954" s="367">
        <v>39</v>
      </c>
      <c r="U954">
        <v>51</v>
      </c>
      <c r="V954" s="109">
        <v>40</v>
      </c>
      <c r="W954" s="109">
        <v>45</v>
      </c>
      <c r="X954" s="109">
        <v>38</v>
      </c>
      <c r="Y954" s="109">
        <v>30</v>
      </c>
      <c r="Z954" s="550">
        <v>41</v>
      </c>
    </row>
    <row r="955" spans="1:26" ht="12.75">
      <c r="A955" s="2">
        <v>21</v>
      </c>
      <c r="B955">
        <v>44</v>
      </c>
      <c r="C955">
        <v>92</v>
      </c>
      <c r="D955" s="158">
        <v>135</v>
      </c>
      <c r="E955" s="158">
        <v>178</v>
      </c>
      <c r="F955" s="367">
        <v>223</v>
      </c>
      <c r="G955" s="367">
        <v>264</v>
      </c>
      <c r="H955">
        <v>305</v>
      </c>
      <c r="I955" s="158">
        <v>347</v>
      </c>
      <c r="J955" s="158">
        <v>394</v>
      </c>
      <c r="K955" s="239">
        <v>446</v>
      </c>
      <c r="L955" s="158">
        <v>489</v>
      </c>
      <c r="M955" s="158">
        <v>536</v>
      </c>
      <c r="O955" s="108">
        <f t="shared" si="61"/>
        <v>44</v>
      </c>
      <c r="P955" s="109">
        <f t="shared" si="58"/>
        <v>48</v>
      </c>
      <c r="Q955" s="109">
        <f t="shared" si="62"/>
        <v>43</v>
      </c>
      <c r="R955" s="109">
        <f t="shared" si="60"/>
        <v>43</v>
      </c>
      <c r="S955" s="367">
        <v>45</v>
      </c>
      <c r="T955" s="367">
        <v>41</v>
      </c>
      <c r="U955">
        <v>41</v>
      </c>
      <c r="V955" s="109">
        <v>42</v>
      </c>
      <c r="W955" s="109">
        <v>47</v>
      </c>
      <c r="X955" s="109">
        <v>52</v>
      </c>
      <c r="Y955" s="109">
        <v>43</v>
      </c>
      <c r="Z955" s="550">
        <v>47</v>
      </c>
    </row>
    <row r="956" spans="1:26" ht="12.75">
      <c r="A956" s="2">
        <v>22</v>
      </c>
      <c r="B956">
        <v>46</v>
      </c>
      <c r="C956">
        <v>90</v>
      </c>
      <c r="D956" s="158">
        <v>137</v>
      </c>
      <c r="E956" s="158">
        <v>185</v>
      </c>
      <c r="F956" s="367">
        <v>234</v>
      </c>
      <c r="G956" s="367">
        <v>279</v>
      </c>
      <c r="H956">
        <v>327</v>
      </c>
      <c r="I956" s="158">
        <v>373</v>
      </c>
      <c r="J956" s="158">
        <v>418</v>
      </c>
      <c r="K956" s="239">
        <v>465</v>
      </c>
      <c r="L956" s="158">
        <v>511</v>
      </c>
      <c r="M956" s="158">
        <v>562</v>
      </c>
      <c r="O956" s="108">
        <f t="shared" si="61"/>
        <v>46</v>
      </c>
      <c r="P956" s="109">
        <f t="shared" si="58"/>
        <v>44</v>
      </c>
      <c r="Q956" s="109">
        <f t="shared" si="62"/>
        <v>47</v>
      </c>
      <c r="R956" s="109">
        <f t="shared" si="60"/>
        <v>48</v>
      </c>
      <c r="S956" s="367">
        <v>49</v>
      </c>
      <c r="T956" s="367">
        <v>45</v>
      </c>
      <c r="U956">
        <v>48</v>
      </c>
      <c r="V956" s="109">
        <v>46</v>
      </c>
      <c r="W956" s="109">
        <v>45</v>
      </c>
      <c r="X956" s="109">
        <v>47</v>
      </c>
      <c r="Y956" s="109">
        <v>46</v>
      </c>
      <c r="Z956" s="550">
        <v>51</v>
      </c>
    </row>
    <row r="957" spans="1:26" ht="12.75">
      <c r="A957" s="2">
        <v>23</v>
      </c>
      <c r="B957">
        <v>35</v>
      </c>
      <c r="C957">
        <v>69</v>
      </c>
      <c r="D957" s="158">
        <v>92</v>
      </c>
      <c r="E957" s="158">
        <v>133</v>
      </c>
      <c r="F957" s="367">
        <v>179</v>
      </c>
      <c r="G957" s="367">
        <v>223</v>
      </c>
      <c r="H957">
        <v>256</v>
      </c>
      <c r="I957" s="158">
        <v>299</v>
      </c>
      <c r="J957" s="158">
        <v>341</v>
      </c>
      <c r="K957" s="239">
        <v>376</v>
      </c>
      <c r="L957" s="158">
        <v>412</v>
      </c>
      <c r="M957" s="158">
        <v>457</v>
      </c>
      <c r="O957" s="108">
        <f t="shared" si="61"/>
        <v>35</v>
      </c>
      <c r="P957" s="109">
        <f t="shared" si="58"/>
        <v>34</v>
      </c>
      <c r="Q957" s="109">
        <f t="shared" si="62"/>
        <v>23</v>
      </c>
      <c r="R957" s="109">
        <f t="shared" si="60"/>
        <v>41</v>
      </c>
      <c r="S957" s="367">
        <v>46</v>
      </c>
      <c r="T957" s="367">
        <v>44</v>
      </c>
      <c r="U957">
        <v>33</v>
      </c>
      <c r="V957" s="109">
        <v>43</v>
      </c>
      <c r="W957" s="109">
        <v>42</v>
      </c>
      <c r="X957" s="109">
        <v>35</v>
      </c>
      <c r="Y957" s="109">
        <v>36</v>
      </c>
      <c r="Z957" s="550">
        <v>45</v>
      </c>
    </row>
    <row r="958" spans="1:26" ht="12.75">
      <c r="A958" s="2">
        <v>24</v>
      </c>
      <c r="B958">
        <v>37</v>
      </c>
      <c r="C958">
        <v>81</v>
      </c>
      <c r="D958" s="158">
        <v>123</v>
      </c>
      <c r="E958" s="158">
        <v>159</v>
      </c>
      <c r="F958" s="367">
        <v>198</v>
      </c>
      <c r="G958" s="367">
        <v>236</v>
      </c>
      <c r="H958">
        <v>273</v>
      </c>
      <c r="I958" s="158">
        <v>310</v>
      </c>
      <c r="J958" s="158">
        <v>343</v>
      </c>
      <c r="K958" s="239">
        <v>388</v>
      </c>
      <c r="L958" s="158">
        <v>429</v>
      </c>
      <c r="M958" s="158">
        <v>470</v>
      </c>
      <c r="O958" s="108">
        <f t="shared" si="61"/>
        <v>37</v>
      </c>
      <c r="P958" s="109">
        <f t="shared" si="58"/>
        <v>44</v>
      </c>
      <c r="Q958" s="109">
        <f t="shared" si="62"/>
        <v>42</v>
      </c>
      <c r="R958" s="109">
        <f t="shared" si="60"/>
        <v>36</v>
      </c>
      <c r="S958" s="367">
        <v>39</v>
      </c>
      <c r="T958" s="367">
        <v>38</v>
      </c>
      <c r="U958">
        <v>37</v>
      </c>
      <c r="V958" s="109">
        <v>37</v>
      </c>
      <c r="W958" s="109">
        <v>33</v>
      </c>
      <c r="X958" s="109">
        <v>45</v>
      </c>
      <c r="Y958" s="109">
        <v>41</v>
      </c>
      <c r="Z958" s="550">
        <v>41</v>
      </c>
    </row>
    <row r="959" spans="1:26" ht="12.75">
      <c r="A959" s="7" t="s">
        <v>0</v>
      </c>
      <c r="B959" s="155">
        <f aca="true" t="shared" si="63" ref="B959:G959">SUM(B935:B958)</f>
        <v>948</v>
      </c>
      <c r="C959" s="155">
        <f t="shared" si="63"/>
        <v>1925</v>
      </c>
      <c r="D959" s="155">
        <f t="shared" si="63"/>
        <v>2946</v>
      </c>
      <c r="E959" s="155">
        <f t="shared" si="63"/>
        <v>3915</v>
      </c>
      <c r="F959" s="155">
        <f t="shared" si="63"/>
        <v>4920</v>
      </c>
      <c r="G959" s="155">
        <f t="shared" si="63"/>
        <v>5894</v>
      </c>
      <c r="H959" s="155">
        <v>6853</v>
      </c>
      <c r="I959" s="155">
        <v>7759</v>
      </c>
      <c r="J959" s="155">
        <v>8707</v>
      </c>
      <c r="K959" s="155">
        <v>9679</v>
      </c>
      <c r="L959" s="155">
        <v>10587</v>
      </c>
      <c r="M959" s="147">
        <v>11567</v>
      </c>
      <c r="O959" s="155">
        <f aca="true" t="shared" si="64" ref="O959:U959">SUM(O935:O958)</f>
        <v>948</v>
      </c>
      <c r="P959" s="155">
        <f t="shared" si="64"/>
        <v>977</v>
      </c>
      <c r="Q959" s="155">
        <f t="shared" si="64"/>
        <v>1021</v>
      </c>
      <c r="R959" s="155">
        <f t="shared" si="64"/>
        <v>969</v>
      </c>
      <c r="S959" s="155">
        <f t="shared" si="64"/>
        <v>1005</v>
      </c>
      <c r="T959" s="155">
        <f t="shared" si="64"/>
        <v>974</v>
      </c>
      <c r="U959" s="155">
        <f t="shared" si="64"/>
        <v>959</v>
      </c>
      <c r="V959" s="155">
        <v>906</v>
      </c>
      <c r="W959" s="155">
        <v>948</v>
      </c>
      <c r="X959" s="155">
        <v>972</v>
      </c>
      <c r="Y959" s="155">
        <v>908</v>
      </c>
      <c r="Z959" s="551">
        <v>980</v>
      </c>
    </row>
    <row r="960" spans="2:13" ht="12.75">
      <c r="B960" s="122"/>
      <c r="E960" s="122"/>
      <c r="M960" s="148"/>
    </row>
    <row r="961" ht="12.75">
      <c r="M961" s="148"/>
    </row>
    <row r="962" ht="12.75">
      <c r="M962" s="148"/>
    </row>
    <row r="963" ht="12.75">
      <c r="M963" s="148"/>
    </row>
    <row r="964" spans="1:26" ht="12.75">
      <c r="A964" s="99" t="s">
        <v>32</v>
      </c>
      <c r="B964" s="117" t="str">
        <f>TITLES!$B$21</f>
        <v>CUSTOMER SATISFACTION - ALL EMPLOYERS</v>
      </c>
      <c r="C964" s="118"/>
      <c r="D964" s="118"/>
      <c r="E964" s="118"/>
      <c r="F964" s="118"/>
      <c r="G964" s="118"/>
      <c r="H964" s="118"/>
      <c r="I964" s="118"/>
      <c r="J964" s="118"/>
      <c r="K964" s="118"/>
      <c r="L964" s="118"/>
      <c r="M964" s="119"/>
      <c r="O964" s="112" t="str">
        <f>B964</f>
        <v>CUSTOMER SATISFACTION - ALL EMPLOYERS</v>
      </c>
      <c r="P964" s="115"/>
      <c r="Q964" s="115"/>
      <c r="R964" s="115"/>
      <c r="S964" s="115"/>
      <c r="T964" s="115"/>
      <c r="U964" s="115"/>
      <c r="V964" s="115"/>
      <c r="W964" s="115"/>
      <c r="X964" s="115"/>
      <c r="Y964" s="115"/>
      <c r="Z964" s="116"/>
    </row>
    <row r="965" spans="1:26" ht="12.75">
      <c r="A965" s="2">
        <v>1</v>
      </c>
      <c r="B965" s="156">
        <v>1221.4622222222222</v>
      </c>
      <c r="C965" s="321">
        <v>2802.3</v>
      </c>
      <c r="D965" s="158">
        <v>4507.2155555555555</v>
      </c>
      <c r="E965" s="158">
        <v>6773.318888888887</v>
      </c>
      <c r="F965" s="367">
        <v>8406.02333333333</v>
      </c>
      <c r="G965" s="368">
        <v>10288.943333333333</v>
      </c>
      <c r="H965">
        <v>11908</v>
      </c>
      <c r="I965" s="158">
        <v>13464.906666666668</v>
      </c>
      <c r="J965" s="158">
        <v>15021.404444444446</v>
      </c>
      <c r="K965" s="240">
        <v>16951.23666666667</v>
      </c>
      <c r="L965" s="158">
        <v>19097.092222222218</v>
      </c>
      <c r="M965" s="158">
        <v>20774.74333333333</v>
      </c>
      <c r="O965" s="108">
        <f aca="true" t="shared" si="65" ref="O965:O988">B965</f>
        <v>1221.4622222222222</v>
      </c>
      <c r="P965" s="109">
        <v>1581</v>
      </c>
      <c r="Q965" s="109">
        <f aca="true" t="shared" si="66" ref="Q965:R988">IF(D$989&gt;0,D965-C965,"")</f>
        <v>1704.9155555555553</v>
      </c>
      <c r="R965" s="109">
        <f t="shared" si="66"/>
        <v>2266.1033333333316</v>
      </c>
      <c r="S965" s="368">
        <v>1644.9266666666665</v>
      </c>
      <c r="T965" s="368">
        <v>1882.92</v>
      </c>
      <c r="U965">
        <v>1619</v>
      </c>
      <c r="V965" s="321">
        <v>1556.7955555555552</v>
      </c>
      <c r="W965" s="109">
        <v>1556.4977777777779</v>
      </c>
      <c r="X965" s="350">
        <v>1929.832222222222</v>
      </c>
      <c r="Y965" s="109">
        <v>2145.8555555555554</v>
      </c>
      <c r="Z965" s="109">
        <v>1677.6511111111108</v>
      </c>
    </row>
    <row r="966" spans="1:26" ht="12.75">
      <c r="A966" s="2">
        <v>2</v>
      </c>
      <c r="B966" s="156">
        <v>1890.0244444444443</v>
      </c>
      <c r="C966" s="321">
        <v>3602.203333333333</v>
      </c>
      <c r="D966" s="158">
        <v>5512.70111111111</v>
      </c>
      <c r="E966" s="158">
        <v>7730.372222222223</v>
      </c>
      <c r="F966" s="367">
        <v>9769.971111111114</v>
      </c>
      <c r="G966" s="368">
        <v>11095.165555555555</v>
      </c>
      <c r="H966">
        <v>12924</v>
      </c>
      <c r="I966" s="158">
        <v>14383.502222222225</v>
      </c>
      <c r="J966" s="158">
        <v>15888.793333333337</v>
      </c>
      <c r="K966" s="240">
        <v>17756.172222222223</v>
      </c>
      <c r="L966" s="158">
        <v>19911.78555555556</v>
      </c>
      <c r="M966" s="158">
        <v>22178.176666666666</v>
      </c>
      <c r="O966" s="108">
        <f t="shared" si="65"/>
        <v>1890.0244444444443</v>
      </c>
      <c r="P966" s="109">
        <v>1712</v>
      </c>
      <c r="Q966" s="109">
        <f t="shared" si="66"/>
        <v>1910.4977777777767</v>
      </c>
      <c r="R966" s="109">
        <f t="shared" si="66"/>
        <v>2217.6711111111135</v>
      </c>
      <c r="S966" s="368">
        <v>2046.51</v>
      </c>
      <c r="T966" s="368">
        <v>1325.1944444444448</v>
      </c>
      <c r="U966">
        <v>1829</v>
      </c>
      <c r="V966" s="321">
        <v>1459.8133333333335</v>
      </c>
      <c r="W966" s="109">
        <v>1505.2911111111111</v>
      </c>
      <c r="X966" s="350">
        <v>1867.378888888889</v>
      </c>
      <c r="Y966" s="109">
        <v>2155.6133333333332</v>
      </c>
      <c r="Z966" s="109">
        <v>2266.3911111111115</v>
      </c>
    </row>
    <row r="967" spans="1:26" ht="12.75">
      <c r="A967" s="2">
        <v>3</v>
      </c>
      <c r="B967" s="156">
        <v>2158.532222222222</v>
      </c>
      <c r="C967" s="321">
        <v>3749.447777777778</v>
      </c>
      <c r="D967" s="158">
        <v>6043.46888888889</v>
      </c>
      <c r="E967" s="158">
        <v>8282.17222222222</v>
      </c>
      <c r="F967" s="367">
        <v>10831.012222222225</v>
      </c>
      <c r="G967" s="368">
        <v>13702.42</v>
      </c>
      <c r="H967">
        <v>15725</v>
      </c>
      <c r="I967" s="158">
        <v>17719.096666666665</v>
      </c>
      <c r="J967" s="158">
        <v>20038.656666666666</v>
      </c>
      <c r="K967" s="240">
        <v>22492.695555555554</v>
      </c>
      <c r="L967" s="158">
        <v>24999.42111111111</v>
      </c>
      <c r="M967" s="158">
        <v>27001.16666666667</v>
      </c>
      <c r="O967" s="108">
        <f t="shared" si="65"/>
        <v>2158.532222222222</v>
      </c>
      <c r="P967" s="109">
        <v>1591</v>
      </c>
      <c r="Q967" s="109">
        <f t="shared" si="66"/>
        <v>2294.0211111111125</v>
      </c>
      <c r="R967" s="109">
        <f t="shared" si="66"/>
        <v>2238.7033333333293</v>
      </c>
      <c r="S967" s="368">
        <v>2553.89</v>
      </c>
      <c r="T967" s="368">
        <v>2871.4077777777775</v>
      </c>
      <c r="U967">
        <v>2022</v>
      </c>
      <c r="V967" s="321">
        <v>1994.3288888888887</v>
      </c>
      <c r="W967" s="109">
        <v>2319.56</v>
      </c>
      <c r="X967" s="350">
        <v>2454.0388888888892</v>
      </c>
      <c r="Y967" s="109">
        <v>2506.7255555555553</v>
      </c>
      <c r="Z967" s="109">
        <v>2001.7455555555557</v>
      </c>
    </row>
    <row r="968" spans="1:26" ht="12.75">
      <c r="A968" s="2">
        <v>4</v>
      </c>
      <c r="B968" s="156">
        <v>1945.2477777777783</v>
      </c>
      <c r="C968" s="321">
        <v>4127.7122222222215</v>
      </c>
      <c r="D968" s="158">
        <v>6061.728888888888</v>
      </c>
      <c r="E968" s="158">
        <v>7902.69222222222</v>
      </c>
      <c r="F968" s="367">
        <v>10314.287777777778</v>
      </c>
      <c r="G968" s="368">
        <v>12416.881111111112</v>
      </c>
      <c r="H968">
        <v>12580</v>
      </c>
      <c r="I968" s="158">
        <v>12814.18333333333</v>
      </c>
      <c r="J968" s="158">
        <v>15072.86</v>
      </c>
      <c r="K968" s="240">
        <v>15816.122222222222</v>
      </c>
      <c r="L968" s="158">
        <v>16884.304444444446</v>
      </c>
      <c r="M968" s="158">
        <v>20038.402222222223</v>
      </c>
      <c r="O968" s="108">
        <f t="shared" si="65"/>
        <v>1945.2477777777783</v>
      </c>
      <c r="P968" s="109">
        <v>2182</v>
      </c>
      <c r="Q968" s="109">
        <f t="shared" si="66"/>
        <v>1934.0166666666664</v>
      </c>
      <c r="R968" s="109">
        <f t="shared" si="66"/>
        <v>1840.9633333333322</v>
      </c>
      <c r="S968" s="368">
        <v>2423.2544444444447</v>
      </c>
      <c r="T968" s="368">
        <v>2102.5933333333332</v>
      </c>
      <c r="U968">
        <v>163</v>
      </c>
      <c r="V968" s="321">
        <v>233.86111111111114</v>
      </c>
      <c r="W968" s="109">
        <v>2258.6766666666667</v>
      </c>
      <c r="X968" s="350">
        <v>743.2622222222222</v>
      </c>
      <c r="Y968" s="109">
        <v>1068.1822222222222</v>
      </c>
      <c r="Z968" s="109">
        <v>3154.0977777777775</v>
      </c>
    </row>
    <row r="969" spans="1:26" ht="12.75">
      <c r="A969" s="2">
        <v>5</v>
      </c>
      <c r="B969" s="156">
        <v>1107.5666666666666</v>
      </c>
      <c r="C969" s="321">
        <v>2946.068888888889</v>
      </c>
      <c r="D969" s="158">
        <v>5100.513333333334</v>
      </c>
      <c r="E969" s="158">
        <v>6976.648888888889</v>
      </c>
      <c r="F969" s="367">
        <v>8229.98</v>
      </c>
      <c r="G969" s="368">
        <v>9832.573333333334</v>
      </c>
      <c r="H969">
        <v>12224</v>
      </c>
      <c r="I969" s="158">
        <v>13670.232222222225</v>
      </c>
      <c r="J969" s="158">
        <v>14928.15111111111</v>
      </c>
      <c r="K969" s="240">
        <v>16276.073333333334</v>
      </c>
      <c r="L969" s="158">
        <v>17974.177777777775</v>
      </c>
      <c r="M969" s="158">
        <v>19485.92</v>
      </c>
      <c r="O969" s="108">
        <f t="shared" si="65"/>
        <v>1107.5666666666666</v>
      </c>
      <c r="P969" s="109">
        <v>1839</v>
      </c>
      <c r="Q969" s="109">
        <f t="shared" si="66"/>
        <v>2154.4444444444453</v>
      </c>
      <c r="R969" s="109">
        <f t="shared" si="66"/>
        <v>1876.1355555555547</v>
      </c>
      <c r="S969" s="368">
        <v>1256.037777777778</v>
      </c>
      <c r="T969" s="368">
        <v>1602.593333333333</v>
      </c>
      <c r="U969">
        <v>2391</v>
      </c>
      <c r="V969" s="321">
        <v>1446.28</v>
      </c>
      <c r="W969" s="109">
        <v>1257.9188888888891</v>
      </c>
      <c r="X969" s="350">
        <v>1347.9222222222222</v>
      </c>
      <c r="Y969" s="109">
        <v>1698.1044444444447</v>
      </c>
      <c r="Z969" s="109">
        <v>1511.7422222222224</v>
      </c>
    </row>
    <row r="970" spans="1:26" ht="12.75">
      <c r="A970" s="2">
        <v>6</v>
      </c>
      <c r="B970" s="156">
        <v>1500.7966666666666</v>
      </c>
      <c r="C970" s="321">
        <v>2536.5044444444443</v>
      </c>
      <c r="D970" s="158">
        <v>4116.017777777779</v>
      </c>
      <c r="E970" s="158">
        <v>6352.501111111111</v>
      </c>
      <c r="F970" s="367">
        <v>7970.003333333334</v>
      </c>
      <c r="G970" s="368">
        <v>9132.641111111114</v>
      </c>
      <c r="H970">
        <v>10799</v>
      </c>
      <c r="I970" s="158">
        <v>12780.33222222222</v>
      </c>
      <c r="J970" s="158">
        <v>14484.924444444445</v>
      </c>
      <c r="K970" s="240">
        <v>15170.587777777779</v>
      </c>
      <c r="L970" s="158">
        <v>16045.794444444446</v>
      </c>
      <c r="M970" s="158">
        <v>18043.727777777778</v>
      </c>
      <c r="O970" s="108">
        <f t="shared" si="65"/>
        <v>1500.7966666666666</v>
      </c>
      <c r="P970" s="109">
        <v>1036</v>
      </c>
      <c r="Q970" s="109">
        <f t="shared" si="66"/>
        <v>1579.5133333333347</v>
      </c>
      <c r="R970" s="109">
        <f t="shared" si="66"/>
        <v>2236.4833333333318</v>
      </c>
      <c r="S970" s="368">
        <v>1619.7766666666664</v>
      </c>
      <c r="T970" s="368">
        <v>1162.6377777777777</v>
      </c>
      <c r="U970">
        <v>1667</v>
      </c>
      <c r="V970" s="321">
        <v>1981.1511111111113</v>
      </c>
      <c r="W970" s="109">
        <v>1704.5922222222223</v>
      </c>
      <c r="X970" s="350">
        <v>685.6633333333333</v>
      </c>
      <c r="Y970" s="109">
        <v>875.2066666666666</v>
      </c>
      <c r="Z970" s="109">
        <v>1997.9333333333336</v>
      </c>
    </row>
    <row r="971" spans="1:26" ht="12.75">
      <c r="A971" s="2">
        <v>7</v>
      </c>
      <c r="B971" s="156">
        <v>1956.5988888888885</v>
      </c>
      <c r="C971" s="321">
        <v>3452.145555555555</v>
      </c>
      <c r="D971" s="158">
        <v>5030.883333333332</v>
      </c>
      <c r="E971" s="158">
        <v>5393.632222222222</v>
      </c>
      <c r="F971" s="367">
        <v>6830.061111111111</v>
      </c>
      <c r="G971" s="368">
        <v>7418.972222222223</v>
      </c>
      <c r="H971">
        <v>8118</v>
      </c>
      <c r="I971" s="158">
        <v>8666.642222222223</v>
      </c>
      <c r="J971" s="158">
        <v>9297.53</v>
      </c>
      <c r="K971" s="240">
        <v>11464.3</v>
      </c>
      <c r="L971" s="158">
        <v>12630.84</v>
      </c>
      <c r="M971" s="158">
        <v>14289.575555555553</v>
      </c>
      <c r="O971" s="108">
        <f t="shared" si="65"/>
        <v>1956.5988888888885</v>
      </c>
      <c r="P971" s="109">
        <v>1496</v>
      </c>
      <c r="Q971" s="109">
        <f t="shared" si="66"/>
        <v>1578.7377777777774</v>
      </c>
      <c r="R971" s="109">
        <f t="shared" si="66"/>
        <v>362.74888888888927</v>
      </c>
      <c r="S971" s="368">
        <v>1442.6533333333332</v>
      </c>
      <c r="T971" s="368">
        <v>588.9111111111112</v>
      </c>
      <c r="U971">
        <v>699</v>
      </c>
      <c r="V971" s="321">
        <v>548.5766666666666</v>
      </c>
      <c r="W971" s="109">
        <v>630.8877777777777</v>
      </c>
      <c r="X971" s="350">
        <v>2166.77</v>
      </c>
      <c r="Y971" s="109">
        <v>1166.54</v>
      </c>
      <c r="Z971" s="109">
        <v>1658.7355555555555</v>
      </c>
    </row>
    <row r="972" spans="1:26" ht="12.75">
      <c r="A972" s="2">
        <v>8</v>
      </c>
      <c r="B972" s="156">
        <v>1847.6588888888891</v>
      </c>
      <c r="C972" s="321">
        <v>2322.9877777777774</v>
      </c>
      <c r="D972" s="158">
        <v>2772.2155555555555</v>
      </c>
      <c r="E972" s="158">
        <v>4988.457777777779</v>
      </c>
      <c r="F972" s="367">
        <v>5077.041111111111</v>
      </c>
      <c r="G972" s="368">
        <v>5824.332222222222</v>
      </c>
      <c r="H972">
        <v>8238</v>
      </c>
      <c r="I972" s="158">
        <v>10423.573333333336</v>
      </c>
      <c r="J972" s="158">
        <v>12391.10111111111</v>
      </c>
      <c r="K972" s="240">
        <v>13966.937777777779</v>
      </c>
      <c r="L972" s="158">
        <v>14389.412222222225</v>
      </c>
      <c r="M972" s="158">
        <v>16876.062222222223</v>
      </c>
      <c r="O972" s="108">
        <f t="shared" si="65"/>
        <v>1847.6588888888891</v>
      </c>
      <c r="P972" s="109">
        <v>475</v>
      </c>
      <c r="Q972" s="109">
        <f t="shared" si="66"/>
        <v>449.2277777777781</v>
      </c>
      <c r="R972" s="109">
        <f t="shared" si="66"/>
        <v>2216.242222222223</v>
      </c>
      <c r="S972" s="368">
        <v>92.49333333333333</v>
      </c>
      <c r="T972" s="368">
        <v>747.2911111111113</v>
      </c>
      <c r="U972">
        <v>2413</v>
      </c>
      <c r="V972" s="321">
        <v>2185.7666666666664</v>
      </c>
      <c r="W972" s="109">
        <v>1967.5277777777776</v>
      </c>
      <c r="X972" s="350">
        <v>1575.8366666666668</v>
      </c>
      <c r="Y972" s="109">
        <v>422.4744444444443</v>
      </c>
      <c r="Z972" s="109">
        <v>2486.65</v>
      </c>
    </row>
    <row r="973" spans="1:26" ht="12.75">
      <c r="A973" s="2">
        <v>9</v>
      </c>
      <c r="B973" s="156">
        <v>1513.8855555555556</v>
      </c>
      <c r="C973" s="321">
        <v>2998.5888888888894</v>
      </c>
      <c r="D973" s="158">
        <v>4734.467777777777</v>
      </c>
      <c r="E973" s="158">
        <v>6420.863333333333</v>
      </c>
      <c r="F973" s="367">
        <v>9550.697777777777</v>
      </c>
      <c r="G973" s="368">
        <v>10981.54</v>
      </c>
      <c r="H973">
        <v>12801</v>
      </c>
      <c r="I973" s="158">
        <v>14860.83222222222</v>
      </c>
      <c r="J973" s="158">
        <v>16556.216666666664</v>
      </c>
      <c r="K973" s="240">
        <v>18084.108888888888</v>
      </c>
      <c r="L973" s="158">
        <v>19645.586666666666</v>
      </c>
      <c r="M973" s="158">
        <v>21040.064444444444</v>
      </c>
      <c r="O973" s="108">
        <f t="shared" si="65"/>
        <v>1513.8855555555556</v>
      </c>
      <c r="P973" s="109">
        <v>1485</v>
      </c>
      <c r="Q973" s="109">
        <f t="shared" si="66"/>
        <v>1735.8788888888876</v>
      </c>
      <c r="R973" s="109">
        <f t="shared" si="66"/>
        <v>1686.3955555555558</v>
      </c>
      <c r="S973" s="368">
        <v>3138.831111111111</v>
      </c>
      <c r="T973" s="368">
        <v>1430.8422222222225</v>
      </c>
      <c r="U973">
        <v>1820</v>
      </c>
      <c r="V973" s="321">
        <v>2059.71</v>
      </c>
      <c r="W973" s="109">
        <v>1695.3844444444446</v>
      </c>
      <c r="X973" s="350">
        <v>1527.8922222222222</v>
      </c>
      <c r="Y973" s="109">
        <v>1561.4777777777776</v>
      </c>
      <c r="Z973" s="109">
        <v>1394.477777777778</v>
      </c>
    </row>
    <row r="974" spans="1:26" ht="12.75">
      <c r="A974" s="2">
        <v>10</v>
      </c>
      <c r="B974" s="156">
        <v>2077.4144444444446</v>
      </c>
      <c r="C974" s="321">
        <v>4427.208888888889</v>
      </c>
      <c r="D974" s="158">
        <v>6966.7333333333345</v>
      </c>
      <c r="E974" s="158">
        <v>8175.347777777777</v>
      </c>
      <c r="F974" s="367">
        <v>10326.833333333334</v>
      </c>
      <c r="G974" s="368">
        <v>12327.992222222221</v>
      </c>
      <c r="H974">
        <v>14077</v>
      </c>
      <c r="I974" s="158">
        <v>16332.881111111112</v>
      </c>
      <c r="J974" s="158">
        <v>18538.402222222223</v>
      </c>
      <c r="K974" s="240">
        <v>20491.86888888889</v>
      </c>
      <c r="L974" s="158">
        <v>22994.587777777782</v>
      </c>
      <c r="M974" s="158">
        <v>24913.056666666664</v>
      </c>
      <c r="O974" s="108">
        <f t="shared" si="65"/>
        <v>2077.4144444444446</v>
      </c>
      <c r="P974" s="109">
        <v>2350</v>
      </c>
      <c r="Q974" s="109">
        <f t="shared" si="66"/>
        <v>2539.524444444445</v>
      </c>
      <c r="R974" s="109">
        <f t="shared" si="66"/>
        <v>1208.6144444444426</v>
      </c>
      <c r="S974" s="368">
        <v>2162.5333333333338</v>
      </c>
      <c r="T974" s="368">
        <v>2001.1588888888887</v>
      </c>
      <c r="U974">
        <v>1749</v>
      </c>
      <c r="V974" s="321">
        <v>2255.6</v>
      </c>
      <c r="W974" s="109">
        <v>2205.521111111111</v>
      </c>
      <c r="X974" s="350">
        <v>1953.4666666666672</v>
      </c>
      <c r="Y974" s="109">
        <v>2502.718888888889</v>
      </c>
      <c r="Z974" s="109">
        <v>1918.4688888888886</v>
      </c>
    </row>
    <row r="975" spans="1:26" ht="12.75">
      <c r="A975" s="2">
        <v>11</v>
      </c>
      <c r="B975" s="156">
        <v>1989.4211111111113</v>
      </c>
      <c r="C975" s="321">
        <v>4177.297777777778</v>
      </c>
      <c r="D975" s="158">
        <v>6318.488888888888</v>
      </c>
      <c r="E975" s="158">
        <v>8274.347777777775</v>
      </c>
      <c r="F975" s="367">
        <v>11324.27</v>
      </c>
      <c r="G975" s="368">
        <v>13243.22111111111</v>
      </c>
      <c r="H975">
        <v>15017</v>
      </c>
      <c r="I975" s="158">
        <v>16909.782222222228</v>
      </c>
      <c r="J975" s="158">
        <v>18784.943333333336</v>
      </c>
      <c r="K975" s="240">
        <v>20631.304444444442</v>
      </c>
      <c r="L975" s="158">
        <v>22784.138888888887</v>
      </c>
      <c r="M975" s="158">
        <v>24933.874444444442</v>
      </c>
      <c r="O975" s="108">
        <f t="shared" si="65"/>
        <v>1989.4211111111113</v>
      </c>
      <c r="P975" s="109">
        <v>2188</v>
      </c>
      <c r="Q975" s="109">
        <f t="shared" si="66"/>
        <v>2141.1911111111103</v>
      </c>
      <c r="R975" s="109">
        <f t="shared" si="66"/>
        <v>1955.8588888888871</v>
      </c>
      <c r="S975" s="368">
        <v>3062.474444444444</v>
      </c>
      <c r="T975" s="368">
        <v>1918.9511111111108</v>
      </c>
      <c r="U975">
        <v>1774</v>
      </c>
      <c r="V975" s="321">
        <v>1892.5155555555557</v>
      </c>
      <c r="W975" s="109">
        <v>1875.1611111111108</v>
      </c>
      <c r="X975" s="350">
        <v>1846.3611111111113</v>
      </c>
      <c r="Y975" s="109">
        <v>2152.834444444444</v>
      </c>
      <c r="Z975" s="109">
        <v>2149.7355555555555</v>
      </c>
    </row>
    <row r="976" spans="1:26" ht="12.75">
      <c r="A976" s="2">
        <v>12</v>
      </c>
      <c r="B976" s="156">
        <v>1840.43</v>
      </c>
      <c r="C976" s="321">
        <v>3420.502222222222</v>
      </c>
      <c r="D976" s="158">
        <v>5504.19</v>
      </c>
      <c r="E976" s="158">
        <v>7649.951111111111</v>
      </c>
      <c r="F976" s="367">
        <v>8582.791111111112</v>
      </c>
      <c r="G976" s="368">
        <v>10746.61</v>
      </c>
      <c r="H976">
        <v>12080</v>
      </c>
      <c r="I976" s="158">
        <v>14433.395555555553</v>
      </c>
      <c r="J976" s="158">
        <v>16554.20555555556</v>
      </c>
      <c r="K976" s="240">
        <v>18529.582222222227</v>
      </c>
      <c r="L976" s="158">
        <v>20741.703333333335</v>
      </c>
      <c r="M976" s="158">
        <v>23109.952222222222</v>
      </c>
      <c r="O976" s="108">
        <f t="shared" si="65"/>
        <v>1840.43</v>
      </c>
      <c r="P976" s="109">
        <v>1580</v>
      </c>
      <c r="Q976" s="109">
        <f t="shared" si="66"/>
        <v>2083.6877777777777</v>
      </c>
      <c r="R976" s="109">
        <f t="shared" si="66"/>
        <v>2145.761111111111</v>
      </c>
      <c r="S976" s="368">
        <v>942.08</v>
      </c>
      <c r="T976" s="368">
        <v>2163.8188888888885</v>
      </c>
      <c r="U976">
        <v>1333</v>
      </c>
      <c r="V976" s="321">
        <v>2353.7866666666664</v>
      </c>
      <c r="W976" s="109">
        <v>2120.81</v>
      </c>
      <c r="X976" s="350">
        <v>1975.3766666666663</v>
      </c>
      <c r="Y976" s="109">
        <v>2212.121111111111</v>
      </c>
      <c r="Z976" s="109">
        <v>2368.2488888888884</v>
      </c>
    </row>
    <row r="977" spans="1:26" ht="12.75">
      <c r="A977" s="2">
        <v>13</v>
      </c>
      <c r="B977" s="156">
        <v>2091.45</v>
      </c>
      <c r="C977" s="321">
        <v>3999.813333333332</v>
      </c>
      <c r="D977" s="158">
        <v>7206.6433333333325</v>
      </c>
      <c r="E977" s="158">
        <v>9472.48</v>
      </c>
      <c r="F977" s="367">
        <v>12080.186666666668</v>
      </c>
      <c r="G977" s="368">
        <v>14272.448888888892</v>
      </c>
      <c r="H977">
        <v>16859</v>
      </c>
      <c r="I977" s="158">
        <v>18602.302222222224</v>
      </c>
      <c r="J977" s="158">
        <v>20843.49777777778</v>
      </c>
      <c r="K977" s="240">
        <v>23102.88666666667</v>
      </c>
      <c r="L977" s="158">
        <v>24761.92</v>
      </c>
      <c r="M977" s="158">
        <v>26586.185555555552</v>
      </c>
      <c r="O977" s="108">
        <f t="shared" si="65"/>
        <v>2091.45</v>
      </c>
      <c r="P977" s="109">
        <v>1908</v>
      </c>
      <c r="Q977" s="109">
        <f t="shared" si="66"/>
        <v>3206.8300000000004</v>
      </c>
      <c r="R977" s="109">
        <f t="shared" si="66"/>
        <v>2265.836666666667</v>
      </c>
      <c r="S977" s="368">
        <v>2623.1866666666665</v>
      </c>
      <c r="T977" s="368">
        <v>2192.2622222222217</v>
      </c>
      <c r="U977">
        <v>2586</v>
      </c>
      <c r="V977" s="321">
        <v>1743.5366666666664</v>
      </c>
      <c r="W977" s="109">
        <v>2241.1955555555555</v>
      </c>
      <c r="X977" s="350">
        <v>2259.388888888889</v>
      </c>
      <c r="Y977" s="109">
        <v>1659.033333333333</v>
      </c>
      <c r="Z977" s="109">
        <v>1824.2655555555552</v>
      </c>
    </row>
    <row r="978" spans="1:26" ht="12.75">
      <c r="A978" s="2">
        <v>14</v>
      </c>
      <c r="B978" s="156">
        <v>2046.0633333333333</v>
      </c>
      <c r="C978" s="321">
        <v>4009.3733333333334</v>
      </c>
      <c r="D978" s="158">
        <v>6383.943333333334</v>
      </c>
      <c r="E978" s="158">
        <v>7702.917777777777</v>
      </c>
      <c r="F978" s="367">
        <v>8909.492222222221</v>
      </c>
      <c r="G978" s="368">
        <v>10957.918888888891</v>
      </c>
      <c r="H978">
        <v>12523</v>
      </c>
      <c r="I978" s="158">
        <v>14522.28777777778</v>
      </c>
      <c r="J978" s="158">
        <v>17010.693333333336</v>
      </c>
      <c r="K978" s="240">
        <v>18608.5</v>
      </c>
      <c r="L978" s="158">
        <v>20276.785555555554</v>
      </c>
      <c r="M978" s="158">
        <v>22506.81111111111</v>
      </c>
      <c r="O978" s="108">
        <f t="shared" si="65"/>
        <v>2046.0633333333333</v>
      </c>
      <c r="P978" s="109">
        <v>1963</v>
      </c>
      <c r="Q978" s="109">
        <f t="shared" si="66"/>
        <v>2374.57</v>
      </c>
      <c r="R978" s="109">
        <f t="shared" si="66"/>
        <v>1318.9744444444432</v>
      </c>
      <c r="S978" s="368">
        <v>1221.968888888889</v>
      </c>
      <c r="T978" s="368">
        <v>2048.4266666666667</v>
      </c>
      <c r="U978">
        <v>1565</v>
      </c>
      <c r="V978" s="321">
        <v>1999.241111111111</v>
      </c>
      <c r="W978" s="109">
        <v>2488.4055555555556</v>
      </c>
      <c r="X978" s="350">
        <v>1597.8066666666668</v>
      </c>
      <c r="Y978" s="109">
        <v>1668.2855555555552</v>
      </c>
      <c r="Z978" s="109">
        <v>2230.025555555555</v>
      </c>
    </row>
    <row r="979" spans="1:26" ht="12.75">
      <c r="A979" s="2">
        <v>15</v>
      </c>
      <c r="B979" s="156">
        <v>2353.771111111111</v>
      </c>
      <c r="C979" s="321">
        <v>4867.58222222222</v>
      </c>
      <c r="D979" s="158">
        <v>7179.278888888889</v>
      </c>
      <c r="E979" s="158">
        <v>8597.795555555555</v>
      </c>
      <c r="F979" s="367">
        <v>10332.432222222222</v>
      </c>
      <c r="G979" s="368">
        <v>12573.248888888887</v>
      </c>
      <c r="H979">
        <v>14518</v>
      </c>
      <c r="I979" s="158">
        <v>16342.268888888892</v>
      </c>
      <c r="J979" s="158">
        <v>18457.578888888893</v>
      </c>
      <c r="K979" s="240">
        <v>20735.92888888889</v>
      </c>
      <c r="L979" s="158">
        <v>23106.601111111115</v>
      </c>
      <c r="M979" s="158">
        <v>25621.06333333333</v>
      </c>
      <c r="O979" s="108">
        <f t="shared" si="65"/>
        <v>2353.771111111111</v>
      </c>
      <c r="P979" s="109">
        <v>2514</v>
      </c>
      <c r="Q979" s="109">
        <f t="shared" si="66"/>
        <v>2311.6966666666694</v>
      </c>
      <c r="R979" s="109">
        <f t="shared" si="66"/>
        <v>1418.5166666666655</v>
      </c>
      <c r="S979" s="368">
        <v>1741.8722222222223</v>
      </c>
      <c r="T979" s="368">
        <v>2240.816666666667</v>
      </c>
      <c r="U979">
        <v>1945</v>
      </c>
      <c r="V979" s="321">
        <v>1823.99</v>
      </c>
      <c r="W979" s="109">
        <v>2115.31</v>
      </c>
      <c r="X979" s="350">
        <v>2278.35</v>
      </c>
      <c r="Y979" s="109">
        <v>2370.672222222223</v>
      </c>
      <c r="Z979" s="109">
        <v>2514.4622222222215</v>
      </c>
    </row>
    <row r="980" spans="1:26" ht="12.75">
      <c r="A980" s="2">
        <v>16</v>
      </c>
      <c r="B980" s="156">
        <v>1811.721111111111</v>
      </c>
      <c r="C980" s="321">
        <v>3306.397777777778</v>
      </c>
      <c r="D980" s="158">
        <v>5337.676666666665</v>
      </c>
      <c r="E980" s="158">
        <v>7124.07111111111</v>
      </c>
      <c r="F980" s="367">
        <v>8522.737777777778</v>
      </c>
      <c r="G980" s="368">
        <v>10744.684444444445</v>
      </c>
      <c r="H980">
        <v>12617</v>
      </c>
      <c r="I980" s="158">
        <v>14670.154444444446</v>
      </c>
      <c r="J980" s="158">
        <v>16575.445555555558</v>
      </c>
      <c r="K980" s="240">
        <v>18721.955555555556</v>
      </c>
      <c r="L980" s="158">
        <v>20670.88777777778</v>
      </c>
      <c r="M980" s="158">
        <v>22697.34555555556</v>
      </c>
      <c r="O980" s="108">
        <f t="shared" si="65"/>
        <v>1811.721111111111</v>
      </c>
      <c r="P980" s="109">
        <v>1495</v>
      </c>
      <c r="Q980" s="109">
        <f t="shared" si="66"/>
        <v>2031.2788888888872</v>
      </c>
      <c r="R980" s="109">
        <f t="shared" si="66"/>
        <v>1786.394444444445</v>
      </c>
      <c r="S980" s="368">
        <v>1411.5711111111111</v>
      </c>
      <c r="T980" s="368">
        <v>2221.9466666666663</v>
      </c>
      <c r="U980">
        <v>1872</v>
      </c>
      <c r="V980" s="321">
        <v>2053.385555555555</v>
      </c>
      <c r="W980" s="109">
        <v>1905.2911111111107</v>
      </c>
      <c r="X980" s="350">
        <v>2146.51</v>
      </c>
      <c r="Y980" s="109">
        <v>1948.9322222222227</v>
      </c>
      <c r="Z980" s="109">
        <v>2026.4577777777781</v>
      </c>
    </row>
    <row r="981" spans="1:26" ht="12.75">
      <c r="A981" s="2">
        <v>17</v>
      </c>
      <c r="B981" s="156">
        <v>2286.3011111111114</v>
      </c>
      <c r="C981" s="321">
        <v>4164.9144444444455</v>
      </c>
      <c r="D981" s="158">
        <v>6416.913333333334</v>
      </c>
      <c r="E981" s="158">
        <v>8401.3</v>
      </c>
      <c r="F981" s="367">
        <v>11465.466666666667</v>
      </c>
      <c r="G981" s="368">
        <v>13626.037777777776</v>
      </c>
      <c r="H981">
        <v>15230</v>
      </c>
      <c r="I981" s="158">
        <v>17705.65</v>
      </c>
      <c r="J981" s="158">
        <v>19827.068888888894</v>
      </c>
      <c r="K981" s="240">
        <v>21691.565555555557</v>
      </c>
      <c r="L981" s="158">
        <v>24073.027777777777</v>
      </c>
      <c r="M981" s="158">
        <v>25563.878888888892</v>
      </c>
      <c r="O981" s="108">
        <f t="shared" si="65"/>
        <v>2286.3011111111114</v>
      </c>
      <c r="P981" s="109">
        <v>1879</v>
      </c>
      <c r="Q981" s="109">
        <f t="shared" si="66"/>
        <v>2251.9988888888884</v>
      </c>
      <c r="R981" s="109">
        <f t="shared" si="66"/>
        <v>1984.3866666666654</v>
      </c>
      <c r="S981" s="368">
        <v>3074.93</v>
      </c>
      <c r="T981" s="368">
        <v>2160.571111111111</v>
      </c>
      <c r="U981">
        <v>1603</v>
      </c>
      <c r="V981" s="321">
        <v>2476.134444444444</v>
      </c>
      <c r="W981" s="109">
        <v>2121.418888888889</v>
      </c>
      <c r="X981" s="350">
        <v>1864.4966666666667</v>
      </c>
      <c r="Y981" s="109">
        <v>2381.4622222222224</v>
      </c>
      <c r="Z981" s="109">
        <v>1490.851111111111</v>
      </c>
    </row>
    <row r="982" spans="1:26" ht="12.75">
      <c r="A982" s="2">
        <v>18</v>
      </c>
      <c r="B982" s="156">
        <v>1812.1944444444446</v>
      </c>
      <c r="C982" s="321">
        <v>3771.211111111111</v>
      </c>
      <c r="D982" s="158">
        <v>5536.193333333333</v>
      </c>
      <c r="E982" s="158">
        <v>7004.828888888887</v>
      </c>
      <c r="F982" s="367">
        <v>8781.205555555556</v>
      </c>
      <c r="G982" s="368">
        <v>10767.142222222223</v>
      </c>
      <c r="H982">
        <v>12622</v>
      </c>
      <c r="I982" s="158">
        <v>14740.957777777778</v>
      </c>
      <c r="J982" s="158">
        <v>17001.127777777776</v>
      </c>
      <c r="K982" s="240">
        <v>18640.17555555556</v>
      </c>
      <c r="L982" s="158">
        <v>20259.42444444445</v>
      </c>
      <c r="M982" s="158">
        <v>21967.18333333333</v>
      </c>
      <c r="O982" s="108">
        <f t="shared" si="65"/>
        <v>1812.1944444444446</v>
      </c>
      <c r="P982" s="109">
        <v>1959</v>
      </c>
      <c r="Q982" s="109">
        <f t="shared" si="66"/>
        <v>1764.9822222222215</v>
      </c>
      <c r="R982" s="109">
        <f t="shared" si="66"/>
        <v>1468.6355555555547</v>
      </c>
      <c r="S982" s="368">
        <v>1794.2611111111116</v>
      </c>
      <c r="T982" s="368">
        <v>1985.936666666667</v>
      </c>
      <c r="U982">
        <v>1855</v>
      </c>
      <c r="V982" s="321">
        <v>2119.1</v>
      </c>
      <c r="W982" s="109">
        <v>2260.17</v>
      </c>
      <c r="X982" s="350">
        <v>1639.0477777777774</v>
      </c>
      <c r="Y982" s="109">
        <v>1619.2488888888884</v>
      </c>
      <c r="Z982" s="109">
        <v>1707.7588888888888</v>
      </c>
    </row>
    <row r="983" spans="1:26" ht="12.75">
      <c r="A983" s="2">
        <v>19</v>
      </c>
      <c r="B983" s="156">
        <v>1987.6133333333332</v>
      </c>
      <c r="C983" s="321">
        <v>3806.5633333333326</v>
      </c>
      <c r="D983" s="158">
        <v>5903.917777777778</v>
      </c>
      <c r="E983" s="158">
        <v>7773.891111111112</v>
      </c>
      <c r="F983" s="367">
        <v>10622.174444444445</v>
      </c>
      <c r="G983" s="368">
        <v>12168.283333333331</v>
      </c>
      <c r="H983">
        <v>13783</v>
      </c>
      <c r="I983" s="158">
        <v>15358.412222222223</v>
      </c>
      <c r="J983" s="158">
        <v>17652.36222222223</v>
      </c>
      <c r="K983" s="240">
        <v>19425.73222222222</v>
      </c>
      <c r="L983" s="158">
        <v>21572.36888888889</v>
      </c>
      <c r="M983" s="158">
        <v>23636.887777777778</v>
      </c>
      <c r="O983" s="108">
        <f t="shared" si="65"/>
        <v>1987.6133333333332</v>
      </c>
      <c r="P983" s="109">
        <v>1819</v>
      </c>
      <c r="Q983" s="109">
        <f t="shared" si="66"/>
        <v>2097.354444444445</v>
      </c>
      <c r="R983" s="109">
        <f t="shared" si="66"/>
        <v>1869.9733333333343</v>
      </c>
      <c r="S983" s="368">
        <v>2856.3577777777778</v>
      </c>
      <c r="T983" s="368">
        <v>1546.1088888888887</v>
      </c>
      <c r="U983">
        <v>1615</v>
      </c>
      <c r="V983" s="321">
        <v>1575.391111111111</v>
      </c>
      <c r="W983" s="109">
        <v>2293.95</v>
      </c>
      <c r="X983" s="350">
        <v>1773.37</v>
      </c>
      <c r="Y983" s="109">
        <v>2146.6366666666668</v>
      </c>
      <c r="Z983" s="109">
        <v>2064.518888888889</v>
      </c>
    </row>
    <row r="984" spans="1:26" ht="12.75">
      <c r="A984" s="2">
        <v>20</v>
      </c>
      <c r="B984" s="156">
        <v>1730.0444444444445</v>
      </c>
      <c r="C984" s="321">
        <v>3335.9511111111105</v>
      </c>
      <c r="D984" s="158">
        <v>5049.428888888889</v>
      </c>
      <c r="E984" s="158">
        <v>6889.918888888888</v>
      </c>
      <c r="F984" s="367">
        <v>8866.745555555555</v>
      </c>
      <c r="G984" s="368">
        <v>10470.683333333334</v>
      </c>
      <c r="H984">
        <v>12176</v>
      </c>
      <c r="I984" s="158">
        <v>14351.283333333333</v>
      </c>
      <c r="J984" s="158">
        <v>14533.193333333335</v>
      </c>
      <c r="K984" s="240">
        <v>17077.51</v>
      </c>
      <c r="L984" s="158">
        <v>17925.202222222226</v>
      </c>
      <c r="M984" s="158">
        <v>21142.23555555556</v>
      </c>
      <c r="O984" s="108">
        <f t="shared" si="65"/>
        <v>1730.0444444444445</v>
      </c>
      <c r="P984" s="109">
        <v>1606</v>
      </c>
      <c r="Q984" s="109">
        <f t="shared" si="66"/>
        <v>1713.477777777778</v>
      </c>
      <c r="R984" s="109">
        <f t="shared" si="66"/>
        <v>1840.4899999999998</v>
      </c>
      <c r="S984" s="368">
        <v>1985.1577777777775</v>
      </c>
      <c r="T984" s="368">
        <v>1603.9377777777777</v>
      </c>
      <c r="U984">
        <v>1705</v>
      </c>
      <c r="V984" s="321">
        <v>2175.332222222222</v>
      </c>
      <c r="W984" s="109">
        <v>181.91</v>
      </c>
      <c r="X984" s="350">
        <v>2544.3166666666666</v>
      </c>
      <c r="Y984" s="109">
        <v>847.6922222222221</v>
      </c>
      <c r="Z984" s="109">
        <v>3217.0333333333333</v>
      </c>
    </row>
    <row r="985" spans="1:26" ht="12.75">
      <c r="A985" s="2">
        <v>21</v>
      </c>
      <c r="B985" s="156">
        <v>1445.53</v>
      </c>
      <c r="C985" s="321">
        <v>3248.145555555556</v>
      </c>
      <c r="D985" s="158">
        <v>4457.585555555555</v>
      </c>
      <c r="E985" s="158">
        <v>6077.527777777778</v>
      </c>
      <c r="F985" s="367">
        <v>7023.927777777777</v>
      </c>
      <c r="G985" s="368">
        <v>9131.88</v>
      </c>
      <c r="H985">
        <v>10629</v>
      </c>
      <c r="I985" s="158">
        <v>12429.33</v>
      </c>
      <c r="J985" s="158">
        <v>14512.674444444445</v>
      </c>
      <c r="K985" s="240">
        <v>16611.812222222223</v>
      </c>
      <c r="L985" s="158">
        <v>18460.812222222226</v>
      </c>
      <c r="M985" s="158">
        <v>21189.313333333335</v>
      </c>
      <c r="O985" s="108">
        <f t="shared" si="65"/>
        <v>1445.53</v>
      </c>
      <c r="P985" s="109">
        <v>1803</v>
      </c>
      <c r="Q985" s="109">
        <f t="shared" si="66"/>
        <v>1209.4399999999996</v>
      </c>
      <c r="R985" s="109">
        <f t="shared" si="66"/>
        <v>1619.9422222222229</v>
      </c>
      <c r="S985" s="368">
        <v>960.6166666666667</v>
      </c>
      <c r="T985" s="368">
        <v>2107.9522222222226</v>
      </c>
      <c r="U985">
        <v>1498</v>
      </c>
      <c r="V985" s="321">
        <v>1799.8733333333334</v>
      </c>
      <c r="W985" s="109">
        <v>2083.344444444445</v>
      </c>
      <c r="X985" s="350">
        <v>2099.1377777777775</v>
      </c>
      <c r="Y985" s="109">
        <v>1849</v>
      </c>
      <c r="Z985" s="109">
        <v>2728.501111111111</v>
      </c>
    </row>
    <row r="986" spans="1:26" ht="12.75">
      <c r="A986" s="2">
        <v>22</v>
      </c>
      <c r="B986" s="156">
        <v>1743.7277777777779</v>
      </c>
      <c r="C986" s="321">
        <v>4250.808888888889</v>
      </c>
      <c r="D986" s="158">
        <v>5834.762222222221</v>
      </c>
      <c r="E986" s="158">
        <v>7999.894444444445</v>
      </c>
      <c r="F986" s="367">
        <v>9715.686666666666</v>
      </c>
      <c r="G986" s="368">
        <v>11658.592222222223</v>
      </c>
      <c r="H986">
        <v>13843</v>
      </c>
      <c r="I986" s="158">
        <v>15765.533333333333</v>
      </c>
      <c r="J986" s="158">
        <v>17881.935555555552</v>
      </c>
      <c r="K986" s="240">
        <v>19702.492222222223</v>
      </c>
      <c r="L986" s="158">
        <v>21523.992222222223</v>
      </c>
      <c r="M986" s="158">
        <v>23115.325555555555</v>
      </c>
      <c r="O986" s="108">
        <f t="shared" si="65"/>
        <v>1743.7277777777779</v>
      </c>
      <c r="P986" s="109">
        <v>2507</v>
      </c>
      <c r="Q986" s="109">
        <f t="shared" si="66"/>
        <v>1583.953333333332</v>
      </c>
      <c r="R986" s="109">
        <f t="shared" si="66"/>
        <v>2165.1322222222243</v>
      </c>
      <c r="S986" s="368">
        <v>1725.7</v>
      </c>
      <c r="T986" s="368">
        <v>1942.9055555555553</v>
      </c>
      <c r="U986">
        <v>2184</v>
      </c>
      <c r="V986" s="321">
        <v>1922.8977777777775</v>
      </c>
      <c r="W986" s="109">
        <v>2116.402222222222</v>
      </c>
      <c r="X986" s="350">
        <v>1820.5566666666662</v>
      </c>
      <c r="Y986" s="109">
        <v>1821.5</v>
      </c>
      <c r="Z986" s="109">
        <v>1591.3333333333335</v>
      </c>
    </row>
    <row r="987" spans="1:26" ht="12.75">
      <c r="A987" s="2">
        <v>23</v>
      </c>
      <c r="B987" s="156">
        <v>2009.6877777777784</v>
      </c>
      <c r="C987" s="321">
        <v>4020.881111111111</v>
      </c>
      <c r="D987" s="158">
        <v>5276.6288888888885</v>
      </c>
      <c r="E987" s="158">
        <v>6691.42</v>
      </c>
      <c r="F987" s="367">
        <v>7801.671111111111</v>
      </c>
      <c r="G987" s="368">
        <v>9747.616666666665</v>
      </c>
      <c r="H987">
        <v>11442</v>
      </c>
      <c r="I987" s="158">
        <v>13700.266666666663</v>
      </c>
      <c r="J987" s="158">
        <v>15619.618888888886</v>
      </c>
      <c r="K987" s="240">
        <v>17178.422222222223</v>
      </c>
      <c r="L987" s="158">
        <v>18891.071111111116</v>
      </c>
      <c r="M987" s="158">
        <v>21609.435555555556</v>
      </c>
      <c r="O987" s="108">
        <f t="shared" si="65"/>
        <v>2009.6877777777784</v>
      </c>
      <c r="P987" s="109">
        <v>2011</v>
      </c>
      <c r="Q987" s="109">
        <f t="shared" si="66"/>
        <v>1255.7477777777776</v>
      </c>
      <c r="R987" s="109">
        <f t="shared" si="66"/>
        <v>1414.7911111111116</v>
      </c>
      <c r="S987" s="368">
        <v>1115.1388888888887</v>
      </c>
      <c r="T987" s="368">
        <v>1945.9455555555555</v>
      </c>
      <c r="U987">
        <v>1694</v>
      </c>
      <c r="V987" s="321">
        <v>2258.2533333333336</v>
      </c>
      <c r="W987" s="109">
        <v>1919.3522222222223</v>
      </c>
      <c r="X987" s="350">
        <v>1558.8033333333333</v>
      </c>
      <c r="Y987" s="109">
        <v>1712.6488888888887</v>
      </c>
      <c r="Z987" s="109">
        <v>2718.364444444444</v>
      </c>
    </row>
    <row r="988" spans="1:26" ht="12.75">
      <c r="A988" s="3">
        <v>24</v>
      </c>
      <c r="B988" s="156">
        <v>1727.5833333333333</v>
      </c>
      <c r="C988" s="321">
        <v>3444.408888888888</v>
      </c>
      <c r="D988" s="158">
        <v>4788.09</v>
      </c>
      <c r="E988" s="158">
        <v>6848.137777777777</v>
      </c>
      <c r="F988" s="367">
        <v>8986.165555555555</v>
      </c>
      <c r="G988" s="368">
        <v>10708.513333333336</v>
      </c>
      <c r="H988">
        <v>13175</v>
      </c>
      <c r="I988" s="158">
        <v>15305.85</v>
      </c>
      <c r="J988" s="158">
        <v>16889.14888888889</v>
      </c>
      <c r="K988" s="240">
        <v>18548.307777777776</v>
      </c>
      <c r="L988" s="158">
        <v>20365.98555555556</v>
      </c>
      <c r="M988" s="158">
        <v>21564.045555555556</v>
      </c>
      <c r="O988" s="108">
        <f t="shared" si="65"/>
        <v>1727.5833333333333</v>
      </c>
      <c r="P988" s="109">
        <v>1717</v>
      </c>
      <c r="Q988" s="109">
        <f t="shared" si="66"/>
        <v>1343.681111111112</v>
      </c>
      <c r="R988" s="109">
        <f t="shared" si="66"/>
        <v>2060.047777777777</v>
      </c>
      <c r="S988" s="368">
        <v>2147.5655555555554</v>
      </c>
      <c r="T988" s="368">
        <v>1722.3477777777775</v>
      </c>
      <c r="U988">
        <v>2466</v>
      </c>
      <c r="V988" s="321">
        <v>2131.2211111111114</v>
      </c>
      <c r="W988" s="109">
        <v>1583.2988888888892</v>
      </c>
      <c r="X988" s="350">
        <v>1659.158888888889</v>
      </c>
      <c r="Y988" s="109">
        <v>1817.677777777778</v>
      </c>
      <c r="Z988" s="109">
        <v>1198.06</v>
      </c>
    </row>
    <row r="989" spans="1:26" ht="12.75">
      <c r="A989" s="7" t="s">
        <v>0</v>
      </c>
      <c r="B989" s="147">
        <f aca="true" t="shared" si="67" ref="B989:H989">SUM(B965:B988)</f>
        <v>44094.72666666667</v>
      </c>
      <c r="C989" s="147">
        <f t="shared" si="67"/>
        <v>86789.0188888889</v>
      </c>
      <c r="D989" s="147">
        <f t="shared" si="67"/>
        <v>132039.68666666668</v>
      </c>
      <c r="E989" s="147">
        <f t="shared" si="67"/>
        <v>175504.48888888888</v>
      </c>
      <c r="F989" s="147">
        <f t="shared" si="67"/>
        <v>220320.86444444448</v>
      </c>
      <c r="G989" s="147">
        <f t="shared" si="67"/>
        <v>263838.34222222224</v>
      </c>
      <c r="H989" s="147">
        <f t="shared" si="67"/>
        <v>305908</v>
      </c>
      <c r="I989" s="147">
        <v>349953.6566666667</v>
      </c>
      <c r="J989" s="147">
        <v>394361.53444444446</v>
      </c>
      <c r="K989" s="241">
        <v>437676.2788888889</v>
      </c>
      <c r="L989" s="147">
        <v>479986.92333333334</v>
      </c>
      <c r="M989" s="147">
        <v>529884.4333333335</v>
      </c>
      <c r="O989" s="147">
        <f aca="true" t="shared" si="68" ref="O989:T989">SUM(O965:O988)</f>
        <v>44094.72666666667</v>
      </c>
      <c r="P989" s="147">
        <f t="shared" si="68"/>
        <v>42696</v>
      </c>
      <c r="Q989" s="147">
        <f t="shared" si="68"/>
        <v>45250.66777777777</v>
      </c>
      <c r="R989" s="147">
        <f t="shared" si="68"/>
        <v>43464.80222222221</v>
      </c>
      <c r="S989" s="147">
        <f t="shared" si="68"/>
        <v>45043.78777777778</v>
      </c>
      <c r="T989" s="147">
        <f t="shared" si="68"/>
        <v>43517.47777777778</v>
      </c>
      <c r="U989" s="147">
        <f>SUM(U965:U988)</f>
        <v>42067</v>
      </c>
      <c r="V989" s="321">
        <v>44046.54222222222</v>
      </c>
      <c r="W989" s="147">
        <v>44407.87777777778</v>
      </c>
      <c r="X989" s="147">
        <v>43314.74444444445</v>
      </c>
      <c r="Y989" s="147">
        <v>42310.644444444435</v>
      </c>
      <c r="Z989" s="147">
        <v>49897.51</v>
      </c>
    </row>
    <row r="990" spans="1:13" ht="12.75">
      <c r="A990" s="2"/>
      <c r="B990" s="122"/>
      <c r="C990" s="122"/>
      <c r="D990" s="122"/>
      <c r="E990" s="122"/>
      <c r="F990" s="122"/>
      <c r="G990" s="122"/>
      <c r="H990" s="122"/>
      <c r="I990" s="122"/>
      <c r="J990" s="122"/>
      <c r="K990" s="122"/>
      <c r="L990" s="122"/>
      <c r="M990" s="122"/>
    </row>
    <row r="991" spans="1:13" ht="12.75">
      <c r="A991" s="2"/>
      <c r="M991" s="148"/>
    </row>
    <row r="992" spans="1:13" ht="12.75">
      <c r="A992" s="2"/>
      <c r="M992" s="148"/>
    </row>
    <row r="993" spans="1:13" ht="12.75">
      <c r="A993" s="2"/>
      <c r="M993" s="148"/>
    </row>
    <row r="994" spans="1:26" ht="12.75">
      <c r="A994" s="100" t="s">
        <v>33</v>
      </c>
      <c r="B994" s="117" t="str">
        <f>TITLES!$B$21</f>
        <v>CUSTOMER SATISFACTION - ALL EMPLOYERS</v>
      </c>
      <c r="C994" s="118"/>
      <c r="D994" s="118"/>
      <c r="E994" s="118"/>
      <c r="F994" s="118"/>
      <c r="G994" s="118"/>
      <c r="H994" s="118"/>
      <c r="I994" s="118"/>
      <c r="J994" s="118"/>
      <c r="K994" s="118"/>
      <c r="L994" s="118"/>
      <c r="M994" s="119"/>
      <c r="O994" s="112" t="str">
        <f>B994</f>
        <v>CUSTOMER SATISFACTION - ALL EMPLOYERS</v>
      </c>
      <c r="P994" s="115"/>
      <c r="Q994" s="115"/>
      <c r="R994" s="115"/>
      <c r="S994" s="115"/>
      <c r="T994" s="115"/>
      <c r="U994" s="115"/>
      <c r="V994" s="115"/>
      <c r="W994" s="115"/>
      <c r="X994" s="115"/>
      <c r="Y994" s="115"/>
      <c r="Z994" s="116"/>
    </row>
    <row r="995" spans="1:26" ht="12.75">
      <c r="A995" s="2">
        <v>1</v>
      </c>
      <c r="B995">
        <v>17</v>
      </c>
      <c r="C995">
        <v>40</v>
      </c>
      <c r="D995" s="158">
        <v>63</v>
      </c>
      <c r="E995" s="260">
        <v>92</v>
      </c>
      <c r="F995" s="367">
        <v>114</v>
      </c>
      <c r="G995">
        <v>138</v>
      </c>
      <c r="H995">
        <v>158</v>
      </c>
      <c r="I995" s="158">
        <v>179</v>
      </c>
      <c r="J995" s="240">
        <v>197</v>
      </c>
      <c r="K995" s="240">
        <v>222</v>
      </c>
      <c r="L995" s="158">
        <v>250</v>
      </c>
      <c r="M995" s="158">
        <v>271</v>
      </c>
      <c r="O995" s="108">
        <f>B995</f>
        <v>17</v>
      </c>
      <c r="P995" s="109">
        <f aca="true" t="shared" si="69" ref="P995:P1018">IF(C$1019&gt;0,C995-B995,"")</f>
        <v>23</v>
      </c>
      <c r="Q995" s="109">
        <f aca="true" t="shared" si="70" ref="Q995:R1018">IF(D$1019&gt;0,D995-C995,"")</f>
        <v>23</v>
      </c>
      <c r="R995" s="109">
        <f t="shared" si="70"/>
        <v>29</v>
      </c>
      <c r="S995">
        <v>22</v>
      </c>
      <c r="T995">
        <v>24</v>
      </c>
      <c r="U995" s="109">
        <f aca="true" t="shared" si="71" ref="U995:U1018">IF(H$1019&gt;0,H995-G995,"")</f>
        <v>20</v>
      </c>
      <c r="V995">
        <v>21</v>
      </c>
      <c r="W995" s="109">
        <v>18</v>
      </c>
      <c r="X995" s="109">
        <v>25</v>
      </c>
      <c r="Y995" s="109">
        <v>28</v>
      </c>
      <c r="Z995" s="367">
        <v>21</v>
      </c>
    </row>
    <row r="996" spans="1:26" ht="12.75">
      <c r="A996" s="2">
        <v>2</v>
      </c>
      <c r="B996">
        <v>25</v>
      </c>
      <c r="C996">
        <v>47</v>
      </c>
      <c r="D996" s="158">
        <v>73</v>
      </c>
      <c r="E996" s="260">
        <v>98</v>
      </c>
      <c r="F996" s="367">
        <v>123</v>
      </c>
      <c r="G996">
        <v>142</v>
      </c>
      <c r="H996">
        <v>167</v>
      </c>
      <c r="I996" s="158">
        <v>185</v>
      </c>
      <c r="J996" s="240">
        <v>205</v>
      </c>
      <c r="K996" s="240">
        <v>227</v>
      </c>
      <c r="L996" s="158">
        <v>255</v>
      </c>
      <c r="M996" s="158">
        <v>281</v>
      </c>
      <c r="O996" s="108">
        <f aca="true" t="shared" si="72" ref="O996:O1018">B996</f>
        <v>25</v>
      </c>
      <c r="P996" s="109">
        <f t="shared" si="69"/>
        <v>22</v>
      </c>
      <c r="Q996" s="109">
        <f t="shared" si="70"/>
        <v>26</v>
      </c>
      <c r="R996" s="109">
        <f t="shared" si="70"/>
        <v>25</v>
      </c>
      <c r="S996">
        <v>25</v>
      </c>
      <c r="T996">
        <v>19</v>
      </c>
      <c r="U996" s="109">
        <f t="shared" si="71"/>
        <v>25</v>
      </c>
      <c r="V996">
        <v>18</v>
      </c>
      <c r="W996" s="109">
        <v>20</v>
      </c>
      <c r="X996" s="109">
        <v>22</v>
      </c>
      <c r="Y996" s="109">
        <v>28</v>
      </c>
      <c r="Z996" s="367">
        <v>26</v>
      </c>
    </row>
    <row r="997" spans="1:26" ht="12.75">
      <c r="A997" s="2">
        <v>3</v>
      </c>
      <c r="B997">
        <v>26</v>
      </c>
      <c r="C997">
        <v>47</v>
      </c>
      <c r="D997" s="158">
        <v>73</v>
      </c>
      <c r="E997" s="260">
        <v>97</v>
      </c>
      <c r="F997" s="367">
        <v>127</v>
      </c>
      <c r="G997">
        <v>159</v>
      </c>
      <c r="H997">
        <v>184</v>
      </c>
      <c r="I997" s="158">
        <v>209</v>
      </c>
      <c r="J997" s="240">
        <v>235</v>
      </c>
      <c r="K997" s="240">
        <v>266</v>
      </c>
      <c r="L997" s="158">
        <v>296</v>
      </c>
      <c r="M997" s="158">
        <v>321</v>
      </c>
      <c r="O997" s="108">
        <f t="shared" si="72"/>
        <v>26</v>
      </c>
      <c r="P997" s="109">
        <f t="shared" si="69"/>
        <v>21</v>
      </c>
      <c r="Q997" s="109">
        <f t="shared" si="70"/>
        <v>26</v>
      </c>
      <c r="R997" s="109">
        <f t="shared" si="70"/>
        <v>24</v>
      </c>
      <c r="S997">
        <v>30</v>
      </c>
      <c r="T997">
        <v>32</v>
      </c>
      <c r="U997" s="109">
        <f t="shared" si="71"/>
        <v>25</v>
      </c>
      <c r="V997">
        <v>25</v>
      </c>
      <c r="W997" s="109">
        <v>26</v>
      </c>
      <c r="X997" s="109">
        <v>31</v>
      </c>
      <c r="Y997" s="109">
        <v>30</v>
      </c>
      <c r="Z997" s="367">
        <v>25</v>
      </c>
    </row>
    <row r="998" spans="1:26" ht="12.75">
      <c r="A998" s="2">
        <v>4</v>
      </c>
      <c r="B998">
        <v>26</v>
      </c>
      <c r="C998">
        <v>54</v>
      </c>
      <c r="D998" s="158">
        <v>79</v>
      </c>
      <c r="E998" s="260">
        <v>101</v>
      </c>
      <c r="F998" s="367">
        <v>129</v>
      </c>
      <c r="G998">
        <v>155</v>
      </c>
      <c r="H998">
        <v>157</v>
      </c>
      <c r="I998" s="158">
        <v>160</v>
      </c>
      <c r="J998" s="240">
        <v>190</v>
      </c>
      <c r="K998" s="240">
        <v>200</v>
      </c>
      <c r="L998" s="158">
        <v>212</v>
      </c>
      <c r="M998" s="158">
        <v>251</v>
      </c>
      <c r="O998" s="108">
        <f t="shared" si="72"/>
        <v>26</v>
      </c>
      <c r="P998" s="109">
        <f t="shared" si="69"/>
        <v>28</v>
      </c>
      <c r="Q998" s="109">
        <f t="shared" si="70"/>
        <v>25</v>
      </c>
      <c r="R998" s="109">
        <f t="shared" si="70"/>
        <v>22</v>
      </c>
      <c r="S998">
        <v>28</v>
      </c>
      <c r="T998">
        <v>26</v>
      </c>
      <c r="U998" s="109">
        <f t="shared" si="71"/>
        <v>2</v>
      </c>
      <c r="V998">
        <v>3</v>
      </c>
      <c r="W998" s="109">
        <v>30</v>
      </c>
      <c r="X998" s="109">
        <v>10</v>
      </c>
      <c r="Y998" s="109">
        <v>12</v>
      </c>
      <c r="Z998" s="367">
        <v>39</v>
      </c>
    </row>
    <row r="999" spans="1:26" ht="12.75">
      <c r="A999" s="2">
        <v>5</v>
      </c>
      <c r="B999">
        <v>14</v>
      </c>
      <c r="C999">
        <v>39</v>
      </c>
      <c r="D999" s="158">
        <v>67</v>
      </c>
      <c r="E999" s="260">
        <v>88</v>
      </c>
      <c r="F999" s="367">
        <v>107</v>
      </c>
      <c r="G999">
        <v>131</v>
      </c>
      <c r="H999">
        <v>164</v>
      </c>
      <c r="I999" s="158">
        <v>183</v>
      </c>
      <c r="J999" s="240">
        <v>199</v>
      </c>
      <c r="K999" s="240">
        <v>219</v>
      </c>
      <c r="L999" s="158">
        <v>240</v>
      </c>
      <c r="M999" s="158">
        <v>259</v>
      </c>
      <c r="O999" s="108">
        <f t="shared" si="72"/>
        <v>14</v>
      </c>
      <c r="P999" s="109">
        <f t="shared" si="69"/>
        <v>25</v>
      </c>
      <c r="Q999" s="109">
        <f t="shared" si="70"/>
        <v>28</v>
      </c>
      <c r="R999" s="109">
        <f t="shared" si="70"/>
        <v>21</v>
      </c>
      <c r="S999">
        <v>19</v>
      </c>
      <c r="T999">
        <v>24</v>
      </c>
      <c r="U999" s="109">
        <f t="shared" si="71"/>
        <v>33</v>
      </c>
      <c r="V999">
        <v>19</v>
      </c>
      <c r="W999" s="109">
        <v>16</v>
      </c>
      <c r="X999" s="109">
        <v>20</v>
      </c>
      <c r="Y999" s="109">
        <v>21</v>
      </c>
      <c r="Z999" s="367">
        <v>19</v>
      </c>
    </row>
    <row r="1000" spans="1:26" ht="12.75">
      <c r="A1000" s="2">
        <v>6</v>
      </c>
      <c r="B1000">
        <v>20</v>
      </c>
      <c r="C1000">
        <v>35</v>
      </c>
      <c r="D1000" s="158">
        <v>55</v>
      </c>
      <c r="E1000" s="260">
        <v>80</v>
      </c>
      <c r="F1000" s="367">
        <v>101</v>
      </c>
      <c r="G1000">
        <v>115</v>
      </c>
      <c r="H1000">
        <v>136</v>
      </c>
      <c r="I1000" s="158">
        <v>161</v>
      </c>
      <c r="J1000" s="240">
        <v>181</v>
      </c>
      <c r="K1000" s="240">
        <v>190</v>
      </c>
      <c r="L1000" s="158">
        <v>200</v>
      </c>
      <c r="M1000" s="158">
        <v>224</v>
      </c>
      <c r="O1000" s="108">
        <f t="shared" si="72"/>
        <v>20</v>
      </c>
      <c r="P1000" s="109">
        <f t="shared" si="69"/>
        <v>15</v>
      </c>
      <c r="Q1000" s="109">
        <f t="shared" si="70"/>
        <v>20</v>
      </c>
      <c r="R1000" s="109">
        <f t="shared" si="70"/>
        <v>25</v>
      </c>
      <c r="S1000">
        <v>21</v>
      </c>
      <c r="T1000">
        <v>14</v>
      </c>
      <c r="U1000" s="109">
        <f t="shared" si="71"/>
        <v>21</v>
      </c>
      <c r="V1000">
        <v>25</v>
      </c>
      <c r="W1000" s="109">
        <v>20</v>
      </c>
      <c r="X1000" s="109">
        <v>9</v>
      </c>
      <c r="Y1000" s="109">
        <v>10</v>
      </c>
      <c r="Z1000" s="367">
        <v>24</v>
      </c>
    </row>
    <row r="1001" spans="1:26" ht="12.75">
      <c r="A1001" s="2">
        <v>7</v>
      </c>
      <c r="B1001">
        <v>24</v>
      </c>
      <c r="C1001">
        <v>43</v>
      </c>
      <c r="D1001" s="158">
        <v>64</v>
      </c>
      <c r="E1001" s="260">
        <v>68</v>
      </c>
      <c r="F1001" s="367">
        <v>85</v>
      </c>
      <c r="G1001">
        <v>94</v>
      </c>
      <c r="H1001">
        <v>103</v>
      </c>
      <c r="I1001" s="158">
        <v>110</v>
      </c>
      <c r="J1001" s="240">
        <v>118</v>
      </c>
      <c r="K1001" s="240">
        <v>147</v>
      </c>
      <c r="L1001" s="158">
        <v>161</v>
      </c>
      <c r="M1001" s="158">
        <v>181</v>
      </c>
      <c r="O1001" s="108">
        <f t="shared" si="72"/>
        <v>24</v>
      </c>
      <c r="P1001" s="109">
        <f t="shared" si="69"/>
        <v>19</v>
      </c>
      <c r="Q1001" s="109">
        <f t="shared" si="70"/>
        <v>21</v>
      </c>
      <c r="R1001" s="109">
        <f t="shared" si="70"/>
        <v>4</v>
      </c>
      <c r="S1001">
        <v>17</v>
      </c>
      <c r="T1001">
        <v>9</v>
      </c>
      <c r="U1001" s="109">
        <f t="shared" si="71"/>
        <v>9</v>
      </c>
      <c r="V1001">
        <v>7</v>
      </c>
      <c r="W1001" s="109">
        <v>8</v>
      </c>
      <c r="X1001" s="109">
        <v>29</v>
      </c>
      <c r="Y1001" s="109">
        <v>14</v>
      </c>
      <c r="Z1001" s="367">
        <v>20</v>
      </c>
    </row>
    <row r="1002" spans="1:26" ht="12.75">
      <c r="A1002" s="2">
        <v>8</v>
      </c>
      <c r="B1002">
        <v>25</v>
      </c>
      <c r="C1002">
        <v>31</v>
      </c>
      <c r="D1002" s="158">
        <v>37</v>
      </c>
      <c r="E1002" s="260">
        <v>66</v>
      </c>
      <c r="F1002" s="367">
        <v>67</v>
      </c>
      <c r="G1002">
        <v>77</v>
      </c>
      <c r="H1002">
        <v>108</v>
      </c>
      <c r="I1002" s="158">
        <v>138</v>
      </c>
      <c r="J1002" s="240">
        <v>165</v>
      </c>
      <c r="K1002" s="240">
        <v>187</v>
      </c>
      <c r="L1002" s="158">
        <v>193</v>
      </c>
      <c r="M1002" s="158">
        <v>227</v>
      </c>
      <c r="O1002" s="108">
        <f t="shared" si="72"/>
        <v>25</v>
      </c>
      <c r="P1002" s="109">
        <f t="shared" si="69"/>
        <v>6</v>
      </c>
      <c r="Q1002" s="109">
        <f t="shared" si="70"/>
        <v>6</v>
      </c>
      <c r="R1002" s="109">
        <f t="shared" si="70"/>
        <v>29</v>
      </c>
      <c r="S1002">
        <v>1</v>
      </c>
      <c r="T1002">
        <v>10</v>
      </c>
      <c r="U1002" s="109">
        <f t="shared" si="71"/>
        <v>31</v>
      </c>
      <c r="V1002">
        <v>30</v>
      </c>
      <c r="W1002" s="109">
        <v>27</v>
      </c>
      <c r="X1002" s="109">
        <v>22</v>
      </c>
      <c r="Y1002" s="109">
        <v>6</v>
      </c>
      <c r="Z1002" s="367">
        <v>34</v>
      </c>
    </row>
    <row r="1003" spans="1:26" ht="12.75">
      <c r="A1003" s="2">
        <v>9</v>
      </c>
      <c r="B1003">
        <v>20</v>
      </c>
      <c r="C1003">
        <v>42</v>
      </c>
      <c r="D1003" s="158">
        <v>65</v>
      </c>
      <c r="E1003" s="260">
        <v>87</v>
      </c>
      <c r="F1003" s="367">
        <v>130</v>
      </c>
      <c r="G1003">
        <v>151</v>
      </c>
      <c r="H1003">
        <v>175</v>
      </c>
      <c r="I1003" s="158">
        <v>203</v>
      </c>
      <c r="J1003" s="240">
        <v>228</v>
      </c>
      <c r="K1003" s="240">
        <v>248</v>
      </c>
      <c r="L1003" s="158">
        <v>269</v>
      </c>
      <c r="M1003" s="158">
        <v>289</v>
      </c>
      <c r="O1003" s="108">
        <f t="shared" si="72"/>
        <v>20</v>
      </c>
      <c r="P1003" s="109">
        <f t="shared" si="69"/>
        <v>22</v>
      </c>
      <c r="Q1003" s="109">
        <f t="shared" si="70"/>
        <v>23</v>
      </c>
      <c r="R1003" s="109">
        <f t="shared" si="70"/>
        <v>22</v>
      </c>
      <c r="S1003">
        <v>43</v>
      </c>
      <c r="T1003">
        <v>21</v>
      </c>
      <c r="U1003" s="109">
        <f t="shared" si="71"/>
        <v>24</v>
      </c>
      <c r="V1003">
        <v>28</v>
      </c>
      <c r="W1003" s="109">
        <v>25</v>
      </c>
      <c r="X1003" s="109">
        <v>20</v>
      </c>
      <c r="Y1003" s="109">
        <v>21</v>
      </c>
      <c r="Z1003" s="367">
        <v>20</v>
      </c>
    </row>
    <row r="1004" spans="1:26" ht="12.75">
      <c r="A1004" s="2">
        <v>10</v>
      </c>
      <c r="B1004">
        <v>26</v>
      </c>
      <c r="C1004">
        <v>56</v>
      </c>
      <c r="D1004" s="158">
        <v>90</v>
      </c>
      <c r="E1004" s="260">
        <v>108</v>
      </c>
      <c r="F1004" s="367">
        <v>137</v>
      </c>
      <c r="G1004">
        <v>164</v>
      </c>
      <c r="H1004">
        <v>188</v>
      </c>
      <c r="I1004" s="158">
        <v>220</v>
      </c>
      <c r="J1004" s="240">
        <v>246</v>
      </c>
      <c r="K1004" s="240">
        <v>270</v>
      </c>
      <c r="L1004" s="158">
        <v>304</v>
      </c>
      <c r="M1004" s="158">
        <v>329</v>
      </c>
      <c r="O1004" s="108">
        <f t="shared" si="72"/>
        <v>26</v>
      </c>
      <c r="P1004" s="109">
        <f t="shared" si="69"/>
        <v>30</v>
      </c>
      <c r="Q1004" s="109">
        <f t="shared" si="70"/>
        <v>34</v>
      </c>
      <c r="R1004" s="109">
        <f t="shared" si="70"/>
        <v>18</v>
      </c>
      <c r="S1004">
        <v>29</v>
      </c>
      <c r="T1004">
        <v>27</v>
      </c>
      <c r="U1004" s="109">
        <f t="shared" si="71"/>
        <v>24</v>
      </c>
      <c r="V1004">
        <v>32</v>
      </c>
      <c r="W1004" s="109">
        <v>26</v>
      </c>
      <c r="X1004" s="109">
        <v>24</v>
      </c>
      <c r="Y1004" s="109">
        <v>34</v>
      </c>
      <c r="Z1004" s="367">
        <v>25</v>
      </c>
    </row>
    <row r="1005" spans="1:26" ht="12.75">
      <c r="A1005" s="2">
        <v>11</v>
      </c>
      <c r="B1005">
        <v>24</v>
      </c>
      <c r="C1005">
        <v>55</v>
      </c>
      <c r="D1005" s="158">
        <v>84</v>
      </c>
      <c r="E1005" s="260">
        <v>109</v>
      </c>
      <c r="F1005" s="367">
        <v>146</v>
      </c>
      <c r="G1005">
        <v>172</v>
      </c>
      <c r="H1005">
        <v>195</v>
      </c>
      <c r="I1005" s="158">
        <v>218</v>
      </c>
      <c r="J1005" s="240">
        <v>241</v>
      </c>
      <c r="K1005" s="240">
        <v>266</v>
      </c>
      <c r="L1005" s="158">
        <v>292</v>
      </c>
      <c r="M1005" s="158">
        <v>318</v>
      </c>
      <c r="O1005" s="108">
        <f t="shared" si="72"/>
        <v>24</v>
      </c>
      <c r="P1005" s="109">
        <f t="shared" si="69"/>
        <v>31</v>
      </c>
      <c r="Q1005" s="109">
        <f t="shared" si="70"/>
        <v>29</v>
      </c>
      <c r="R1005" s="109">
        <f t="shared" si="70"/>
        <v>25</v>
      </c>
      <c r="S1005">
        <v>37</v>
      </c>
      <c r="T1005">
        <v>26</v>
      </c>
      <c r="U1005" s="109">
        <f t="shared" si="71"/>
        <v>23</v>
      </c>
      <c r="V1005">
        <v>23</v>
      </c>
      <c r="W1005" s="109">
        <v>23</v>
      </c>
      <c r="X1005" s="109">
        <v>25</v>
      </c>
      <c r="Y1005" s="109">
        <v>26</v>
      </c>
      <c r="Z1005" s="367">
        <v>26</v>
      </c>
    </row>
    <row r="1006" spans="1:26" ht="12.75">
      <c r="A1006" s="2">
        <v>12</v>
      </c>
      <c r="B1006">
        <v>29</v>
      </c>
      <c r="C1006">
        <v>51</v>
      </c>
      <c r="D1006" s="158">
        <v>78</v>
      </c>
      <c r="E1006" s="260">
        <v>110</v>
      </c>
      <c r="F1006" s="367">
        <v>125</v>
      </c>
      <c r="G1006">
        <v>156</v>
      </c>
      <c r="H1006">
        <v>178</v>
      </c>
      <c r="I1006" s="158">
        <v>210</v>
      </c>
      <c r="J1006" s="240">
        <v>239</v>
      </c>
      <c r="K1006" s="240">
        <v>269</v>
      </c>
      <c r="L1006" s="158">
        <v>299</v>
      </c>
      <c r="M1006" s="158">
        <v>334</v>
      </c>
      <c r="O1006" s="108">
        <f t="shared" si="72"/>
        <v>29</v>
      </c>
      <c r="P1006" s="109">
        <f t="shared" si="69"/>
        <v>22</v>
      </c>
      <c r="Q1006" s="109">
        <f t="shared" si="70"/>
        <v>27</v>
      </c>
      <c r="R1006" s="109">
        <f t="shared" si="70"/>
        <v>32</v>
      </c>
      <c r="S1006">
        <v>15</v>
      </c>
      <c r="T1006">
        <v>31</v>
      </c>
      <c r="U1006" s="109">
        <f t="shared" si="71"/>
        <v>22</v>
      </c>
      <c r="V1006">
        <v>32</v>
      </c>
      <c r="W1006" s="109">
        <v>29</v>
      </c>
      <c r="X1006" s="109">
        <v>30</v>
      </c>
      <c r="Y1006" s="109">
        <v>30</v>
      </c>
      <c r="Z1006" s="367">
        <v>35</v>
      </c>
    </row>
    <row r="1007" spans="1:26" ht="12.75">
      <c r="A1007" s="2">
        <v>13</v>
      </c>
      <c r="B1007">
        <v>29</v>
      </c>
      <c r="C1007">
        <v>56</v>
      </c>
      <c r="D1007" s="158">
        <v>97</v>
      </c>
      <c r="E1007" s="260">
        <v>127</v>
      </c>
      <c r="F1007" s="367">
        <v>162</v>
      </c>
      <c r="G1007">
        <v>192</v>
      </c>
      <c r="H1007">
        <v>223</v>
      </c>
      <c r="I1007" s="158">
        <v>246</v>
      </c>
      <c r="J1007" s="240">
        <v>273</v>
      </c>
      <c r="K1007" s="240">
        <v>303</v>
      </c>
      <c r="L1007" s="158">
        <v>329</v>
      </c>
      <c r="M1007" s="158">
        <v>352</v>
      </c>
      <c r="O1007" s="108">
        <f t="shared" si="72"/>
        <v>29</v>
      </c>
      <c r="P1007" s="109">
        <f t="shared" si="69"/>
        <v>27</v>
      </c>
      <c r="Q1007" s="109">
        <f t="shared" si="70"/>
        <v>41</v>
      </c>
      <c r="R1007" s="109">
        <f t="shared" si="70"/>
        <v>30</v>
      </c>
      <c r="S1007">
        <v>35</v>
      </c>
      <c r="T1007">
        <v>30</v>
      </c>
      <c r="U1007" s="109">
        <f t="shared" si="71"/>
        <v>31</v>
      </c>
      <c r="V1007">
        <v>23</v>
      </c>
      <c r="W1007" s="109">
        <v>27</v>
      </c>
      <c r="X1007" s="109">
        <v>30</v>
      </c>
      <c r="Y1007" s="109">
        <v>26</v>
      </c>
      <c r="Z1007" s="367">
        <v>23</v>
      </c>
    </row>
    <row r="1008" spans="1:26" ht="12.75">
      <c r="A1008" s="2">
        <v>14</v>
      </c>
      <c r="B1008">
        <v>27</v>
      </c>
      <c r="C1008">
        <v>58</v>
      </c>
      <c r="D1008" s="158">
        <v>92</v>
      </c>
      <c r="E1008" s="260">
        <v>112</v>
      </c>
      <c r="F1008" s="367">
        <v>130</v>
      </c>
      <c r="G1008">
        <v>158</v>
      </c>
      <c r="H1008">
        <v>181</v>
      </c>
      <c r="I1008" s="158">
        <v>208</v>
      </c>
      <c r="J1008" s="240">
        <v>237</v>
      </c>
      <c r="K1008" s="240">
        <v>258</v>
      </c>
      <c r="L1008" s="158">
        <v>284</v>
      </c>
      <c r="M1008" s="158">
        <v>316</v>
      </c>
      <c r="O1008" s="108">
        <f t="shared" si="72"/>
        <v>27</v>
      </c>
      <c r="P1008" s="109">
        <f t="shared" si="69"/>
        <v>31</v>
      </c>
      <c r="Q1008" s="109">
        <f t="shared" si="70"/>
        <v>34</v>
      </c>
      <c r="R1008" s="109">
        <f t="shared" si="70"/>
        <v>20</v>
      </c>
      <c r="S1008">
        <v>18</v>
      </c>
      <c r="T1008">
        <v>28</v>
      </c>
      <c r="U1008" s="109">
        <f t="shared" si="71"/>
        <v>23</v>
      </c>
      <c r="V1008">
        <v>27</v>
      </c>
      <c r="W1008" s="109">
        <v>29</v>
      </c>
      <c r="X1008" s="109">
        <v>21</v>
      </c>
      <c r="Y1008" s="109">
        <v>26</v>
      </c>
      <c r="Z1008" s="367">
        <v>32</v>
      </c>
    </row>
    <row r="1009" spans="1:26" ht="12.75">
      <c r="A1009" s="2">
        <v>15</v>
      </c>
      <c r="B1009">
        <v>30</v>
      </c>
      <c r="C1009">
        <v>64</v>
      </c>
      <c r="D1009" s="158">
        <v>94</v>
      </c>
      <c r="E1009" s="260">
        <v>113</v>
      </c>
      <c r="F1009" s="367">
        <v>134</v>
      </c>
      <c r="G1009">
        <v>165</v>
      </c>
      <c r="H1009">
        <v>191</v>
      </c>
      <c r="I1009" s="158">
        <v>218</v>
      </c>
      <c r="J1009" s="240">
        <v>247</v>
      </c>
      <c r="K1009" s="240">
        <v>277</v>
      </c>
      <c r="L1009" s="158">
        <v>308</v>
      </c>
      <c r="M1009" s="158">
        <v>341</v>
      </c>
      <c r="O1009" s="108">
        <f t="shared" si="72"/>
        <v>30</v>
      </c>
      <c r="P1009" s="109">
        <f t="shared" si="69"/>
        <v>34</v>
      </c>
      <c r="Q1009" s="109">
        <f t="shared" si="70"/>
        <v>30</v>
      </c>
      <c r="R1009" s="109">
        <f t="shared" si="70"/>
        <v>19</v>
      </c>
      <c r="S1009">
        <v>21</v>
      </c>
      <c r="T1009">
        <v>31</v>
      </c>
      <c r="U1009" s="109">
        <f t="shared" si="71"/>
        <v>26</v>
      </c>
      <c r="V1009">
        <v>27</v>
      </c>
      <c r="W1009" s="109">
        <v>29</v>
      </c>
      <c r="X1009" s="109">
        <v>30</v>
      </c>
      <c r="Y1009" s="109">
        <v>31</v>
      </c>
      <c r="Z1009" s="367">
        <v>33</v>
      </c>
    </row>
    <row r="1010" spans="1:26" ht="12.75">
      <c r="A1010" s="2">
        <v>16</v>
      </c>
      <c r="B1010">
        <v>24</v>
      </c>
      <c r="C1010">
        <v>44</v>
      </c>
      <c r="D1010" s="158">
        <v>69</v>
      </c>
      <c r="E1010" s="260">
        <v>93</v>
      </c>
      <c r="F1010" s="367">
        <v>111</v>
      </c>
      <c r="G1010">
        <v>139</v>
      </c>
      <c r="H1010">
        <v>163</v>
      </c>
      <c r="I1010" s="158">
        <v>189</v>
      </c>
      <c r="J1010" s="240">
        <v>213</v>
      </c>
      <c r="K1010" s="240">
        <v>238</v>
      </c>
      <c r="L1010" s="158">
        <v>265</v>
      </c>
      <c r="M1010" s="158">
        <v>290</v>
      </c>
      <c r="O1010" s="108">
        <f t="shared" si="72"/>
        <v>24</v>
      </c>
      <c r="P1010" s="109">
        <f t="shared" si="69"/>
        <v>20</v>
      </c>
      <c r="Q1010" s="109">
        <f t="shared" si="70"/>
        <v>25</v>
      </c>
      <c r="R1010" s="109">
        <f t="shared" si="70"/>
        <v>24</v>
      </c>
      <c r="S1010">
        <v>18</v>
      </c>
      <c r="T1010">
        <v>28</v>
      </c>
      <c r="U1010" s="109">
        <f t="shared" si="71"/>
        <v>24</v>
      </c>
      <c r="V1010">
        <v>26</v>
      </c>
      <c r="W1010" s="109">
        <v>24</v>
      </c>
      <c r="X1010" s="109">
        <v>25</v>
      </c>
      <c r="Y1010" s="109">
        <v>27</v>
      </c>
      <c r="Z1010" s="367">
        <v>25</v>
      </c>
    </row>
    <row r="1011" spans="1:26" ht="12.75">
      <c r="A1011" s="2">
        <v>17</v>
      </c>
      <c r="B1011">
        <v>29</v>
      </c>
      <c r="C1011">
        <v>59</v>
      </c>
      <c r="D1011" s="158">
        <v>89</v>
      </c>
      <c r="E1011" s="260">
        <v>115</v>
      </c>
      <c r="F1011" s="367">
        <v>153</v>
      </c>
      <c r="G1011">
        <v>180</v>
      </c>
      <c r="H1011">
        <v>201</v>
      </c>
      <c r="I1011" s="158">
        <v>233</v>
      </c>
      <c r="J1011" s="240">
        <v>261</v>
      </c>
      <c r="K1011" s="240">
        <v>284</v>
      </c>
      <c r="L1011" s="158">
        <v>316</v>
      </c>
      <c r="M1011" s="158">
        <v>336</v>
      </c>
      <c r="O1011" s="108">
        <f t="shared" si="72"/>
        <v>29</v>
      </c>
      <c r="P1011" s="109">
        <f t="shared" si="69"/>
        <v>30</v>
      </c>
      <c r="Q1011" s="109">
        <f t="shared" si="70"/>
        <v>30</v>
      </c>
      <c r="R1011" s="109">
        <f t="shared" si="70"/>
        <v>26</v>
      </c>
      <c r="S1011">
        <v>38</v>
      </c>
      <c r="T1011">
        <v>27</v>
      </c>
      <c r="U1011" s="109">
        <f t="shared" si="71"/>
        <v>21</v>
      </c>
      <c r="V1011">
        <v>32</v>
      </c>
      <c r="W1011" s="109">
        <v>28</v>
      </c>
      <c r="X1011" s="109">
        <v>23</v>
      </c>
      <c r="Y1011" s="109">
        <v>32</v>
      </c>
      <c r="Z1011" s="367">
        <v>20</v>
      </c>
    </row>
    <row r="1012" spans="1:26" ht="12.75">
      <c r="A1012" s="2">
        <v>18</v>
      </c>
      <c r="B1012">
        <v>25</v>
      </c>
      <c r="C1012">
        <v>52</v>
      </c>
      <c r="D1012" s="158">
        <v>76</v>
      </c>
      <c r="E1012" s="260">
        <v>99</v>
      </c>
      <c r="F1012" s="367">
        <v>122</v>
      </c>
      <c r="G1012">
        <v>152</v>
      </c>
      <c r="H1012">
        <v>178</v>
      </c>
      <c r="I1012" s="158">
        <v>206</v>
      </c>
      <c r="J1012" s="240">
        <v>235</v>
      </c>
      <c r="K1012" s="240">
        <v>258</v>
      </c>
      <c r="L1012" s="158">
        <v>286</v>
      </c>
      <c r="M1012" s="158">
        <v>307</v>
      </c>
      <c r="O1012" s="108">
        <f t="shared" si="72"/>
        <v>25</v>
      </c>
      <c r="P1012" s="109">
        <f t="shared" si="69"/>
        <v>27</v>
      </c>
      <c r="Q1012" s="109">
        <f t="shared" si="70"/>
        <v>24</v>
      </c>
      <c r="R1012" s="109">
        <f t="shared" si="70"/>
        <v>23</v>
      </c>
      <c r="S1012">
        <v>23</v>
      </c>
      <c r="T1012">
        <v>30</v>
      </c>
      <c r="U1012" s="109">
        <f t="shared" si="71"/>
        <v>26</v>
      </c>
      <c r="V1012">
        <v>28</v>
      </c>
      <c r="W1012" s="109">
        <v>29</v>
      </c>
      <c r="X1012" s="109">
        <v>23</v>
      </c>
      <c r="Y1012" s="109">
        <v>28</v>
      </c>
      <c r="Z1012" s="367">
        <v>21</v>
      </c>
    </row>
    <row r="1013" spans="1:26" ht="12.75">
      <c r="A1013" s="2">
        <v>19</v>
      </c>
      <c r="B1013">
        <v>27</v>
      </c>
      <c r="C1013">
        <v>49</v>
      </c>
      <c r="D1013" s="158">
        <v>75</v>
      </c>
      <c r="E1013" s="260">
        <v>97</v>
      </c>
      <c r="F1013" s="367">
        <v>134</v>
      </c>
      <c r="G1013">
        <v>153</v>
      </c>
      <c r="H1013">
        <v>173</v>
      </c>
      <c r="I1013" s="158">
        <v>196</v>
      </c>
      <c r="J1013" s="240">
        <v>222</v>
      </c>
      <c r="K1013" s="240">
        <v>244</v>
      </c>
      <c r="L1013" s="158">
        <v>273</v>
      </c>
      <c r="M1013" s="158">
        <v>297</v>
      </c>
      <c r="O1013" s="108">
        <f t="shared" si="72"/>
        <v>27</v>
      </c>
      <c r="P1013" s="109">
        <f t="shared" si="69"/>
        <v>22</v>
      </c>
      <c r="Q1013" s="109">
        <f t="shared" si="70"/>
        <v>26</v>
      </c>
      <c r="R1013" s="109">
        <f t="shared" si="70"/>
        <v>22</v>
      </c>
      <c r="S1013">
        <v>37</v>
      </c>
      <c r="T1013">
        <v>19</v>
      </c>
      <c r="U1013" s="109">
        <f t="shared" si="71"/>
        <v>20</v>
      </c>
      <c r="V1013">
        <v>23</v>
      </c>
      <c r="W1013" s="109">
        <v>26</v>
      </c>
      <c r="X1013" s="109">
        <v>22</v>
      </c>
      <c r="Y1013" s="109">
        <v>29</v>
      </c>
      <c r="Z1013" s="367">
        <v>24</v>
      </c>
    </row>
    <row r="1014" spans="1:26" ht="12.75">
      <c r="A1014" s="2">
        <v>20</v>
      </c>
      <c r="B1014">
        <v>28</v>
      </c>
      <c r="C1014">
        <v>53</v>
      </c>
      <c r="D1014" s="158">
        <v>78</v>
      </c>
      <c r="E1014" s="260">
        <v>103</v>
      </c>
      <c r="F1014" s="367">
        <v>130</v>
      </c>
      <c r="G1014">
        <v>152</v>
      </c>
      <c r="H1014">
        <v>177</v>
      </c>
      <c r="I1014" s="158">
        <v>205</v>
      </c>
      <c r="J1014" s="240">
        <v>207</v>
      </c>
      <c r="K1014" s="240">
        <v>244</v>
      </c>
      <c r="L1014" s="158">
        <v>255</v>
      </c>
      <c r="M1014" s="158">
        <v>298</v>
      </c>
      <c r="O1014" s="108">
        <f t="shared" si="72"/>
        <v>28</v>
      </c>
      <c r="P1014" s="109">
        <f t="shared" si="69"/>
        <v>25</v>
      </c>
      <c r="Q1014" s="109">
        <f t="shared" si="70"/>
        <v>25</v>
      </c>
      <c r="R1014" s="109">
        <f t="shared" si="70"/>
        <v>25</v>
      </c>
      <c r="S1014">
        <v>27</v>
      </c>
      <c r="T1014">
        <v>22</v>
      </c>
      <c r="U1014" s="109">
        <f t="shared" si="71"/>
        <v>25</v>
      </c>
      <c r="V1014">
        <v>28</v>
      </c>
      <c r="W1014" s="109">
        <v>2</v>
      </c>
      <c r="X1014" s="109">
        <v>37</v>
      </c>
      <c r="Y1014" s="109">
        <v>11</v>
      </c>
      <c r="Z1014" s="367">
        <v>43</v>
      </c>
    </row>
    <row r="1015" spans="1:26" ht="12.75">
      <c r="A1015" s="2">
        <v>21</v>
      </c>
      <c r="B1015">
        <v>20</v>
      </c>
      <c r="C1015">
        <v>48</v>
      </c>
      <c r="D1015" s="158">
        <v>65</v>
      </c>
      <c r="E1015" s="260">
        <v>88</v>
      </c>
      <c r="F1015" s="367">
        <v>101</v>
      </c>
      <c r="G1015">
        <v>129</v>
      </c>
      <c r="H1015">
        <v>150</v>
      </c>
      <c r="I1015" s="158">
        <v>175</v>
      </c>
      <c r="J1015" s="240">
        <v>202</v>
      </c>
      <c r="K1015" s="240">
        <v>233</v>
      </c>
      <c r="L1015" s="158">
        <v>260</v>
      </c>
      <c r="M1015" s="158">
        <v>296</v>
      </c>
      <c r="O1015" s="108">
        <f t="shared" si="72"/>
        <v>20</v>
      </c>
      <c r="P1015" s="109">
        <f t="shared" si="69"/>
        <v>28</v>
      </c>
      <c r="Q1015" s="109">
        <f t="shared" si="70"/>
        <v>17</v>
      </c>
      <c r="R1015" s="109">
        <f t="shared" si="70"/>
        <v>23</v>
      </c>
      <c r="S1015">
        <v>13</v>
      </c>
      <c r="T1015">
        <v>28</v>
      </c>
      <c r="U1015" s="109">
        <f t="shared" si="71"/>
        <v>21</v>
      </c>
      <c r="V1015">
        <v>25</v>
      </c>
      <c r="W1015" s="109">
        <v>27</v>
      </c>
      <c r="X1015" s="109">
        <v>31</v>
      </c>
      <c r="Y1015" s="109">
        <v>27</v>
      </c>
      <c r="Z1015" s="367">
        <v>36</v>
      </c>
    </row>
    <row r="1016" spans="1:26" ht="12.75">
      <c r="A1016" s="2">
        <v>22</v>
      </c>
      <c r="B1016">
        <v>28</v>
      </c>
      <c r="C1016">
        <v>61</v>
      </c>
      <c r="D1016" s="158">
        <v>82</v>
      </c>
      <c r="E1016" s="260">
        <v>113</v>
      </c>
      <c r="F1016" s="367">
        <v>138</v>
      </c>
      <c r="G1016">
        <v>168</v>
      </c>
      <c r="H1016">
        <v>203</v>
      </c>
      <c r="I1016" s="158">
        <v>231</v>
      </c>
      <c r="J1016" s="240">
        <v>261</v>
      </c>
      <c r="K1016" s="240">
        <v>291</v>
      </c>
      <c r="L1016" s="158">
        <v>315</v>
      </c>
      <c r="M1016" s="158">
        <v>338</v>
      </c>
      <c r="O1016" s="108">
        <f t="shared" si="72"/>
        <v>28</v>
      </c>
      <c r="P1016" s="109">
        <f t="shared" si="69"/>
        <v>33</v>
      </c>
      <c r="Q1016" s="109">
        <f t="shared" si="70"/>
        <v>21</v>
      </c>
      <c r="R1016" s="109">
        <f t="shared" si="70"/>
        <v>31</v>
      </c>
      <c r="S1016">
        <v>25</v>
      </c>
      <c r="T1016">
        <v>30</v>
      </c>
      <c r="U1016" s="109">
        <f t="shared" si="71"/>
        <v>35</v>
      </c>
      <c r="V1016">
        <v>28</v>
      </c>
      <c r="W1016" s="109">
        <v>30</v>
      </c>
      <c r="X1016" s="109">
        <v>30</v>
      </c>
      <c r="Y1016" s="109">
        <v>24</v>
      </c>
      <c r="Z1016" s="367">
        <v>23</v>
      </c>
    </row>
    <row r="1017" spans="1:26" ht="12.75">
      <c r="A1017" s="2">
        <v>23</v>
      </c>
      <c r="B1017">
        <v>27</v>
      </c>
      <c r="C1017">
        <v>56</v>
      </c>
      <c r="D1017" s="158">
        <v>74</v>
      </c>
      <c r="E1017" s="260">
        <v>93</v>
      </c>
      <c r="F1017" s="367">
        <v>109</v>
      </c>
      <c r="G1017">
        <v>137</v>
      </c>
      <c r="H1017">
        <v>160</v>
      </c>
      <c r="I1017" s="158">
        <v>189</v>
      </c>
      <c r="J1017" s="240">
        <v>215</v>
      </c>
      <c r="K1017" s="240">
        <v>236</v>
      </c>
      <c r="L1017" s="158">
        <v>259</v>
      </c>
      <c r="M1017" s="158">
        <v>292</v>
      </c>
      <c r="O1017" s="108">
        <f t="shared" si="72"/>
        <v>27</v>
      </c>
      <c r="P1017" s="109">
        <f t="shared" si="69"/>
        <v>29</v>
      </c>
      <c r="Q1017" s="109">
        <f t="shared" si="70"/>
        <v>18</v>
      </c>
      <c r="R1017" s="109">
        <f t="shared" si="70"/>
        <v>19</v>
      </c>
      <c r="S1017">
        <v>16</v>
      </c>
      <c r="T1017">
        <v>28</v>
      </c>
      <c r="U1017" s="109">
        <f t="shared" si="71"/>
        <v>23</v>
      </c>
      <c r="V1017">
        <v>29</v>
      </c>
      <c r="W1017" s="109">
        <v>26</v>
      </c>
      <c r="X1017" s="109">
        <v>21</v>
      </c>
      <c r="Y1017" s="109">
        <v>23</v>
      </c>
      <c r="Z1017" s="367">
        <v>33</v>
      </c>
    </row>
    <row r="1018" spans="1:26" ht="12.75">
      <c r="A1018" s="2">
        <v>24</v>
      </c>
      <c r="B1018">
        <v>26</v>
      </c>
      <c r="C1018">
        <v>49</v>
      </c>
      <c r="D1018" s="158">
        <v>70</v>
      </c>
      <c r="E1018" s="260">
        <v>98</v>
      </c>
      <c r="F1018" s="367">
        <v>129</v>
      </c>
      <c r="G1018">
        <v>155</v>
      </c>
      <c r="H1018">
        <v>188</v>
      </c>
      <c r="I1018" s="158">
        <v>216</v>
      </c>
      <c r="J1018" s="240">
        <v>239</v>
      </c>
      <c r="K1018" s="240">
        <v>262</v>
      </c>
      <c r="L1018" s="158">
        <v>287</v>
      </c>
      <c r="M1018" s="158">
        <v>307</v>
      </c>
      <c r="O1018" s="108">
        <f t="shared" si="72"/>
        <v>26</v>
      </c>
      <c r="P1018" s="109">
        <f t="shared" si="69"/>
        <v>23</v>
      </c>
      <c r="Q1018" s="109">
        <f t="shared" si="70"/>
        <v>21</v>
      </c>
      <c r="R1018" s="109">
        <f t="shared" si="70"/>
        <v>28</v>
      </c>
      <c r="S1018">
        <v>31</v>
      </c>
      <c r="T1018">
        <v>26</v>
      </c>
      <c r="U1018" s="109">
        <f t="shared" si="71"/>
        <v>33</v>
      </c>
      <c r="V1018">
        <v>28</v>
      </c>
      <c r="W1018" s="109">
        <v>23</v>
      </c>
      <c r="X1018" s="109">
        <v>23</v>
      </c>
      <c r="Y1018" s="109">
        <v>25</v>
      </c>
      <c r="Z1018" s="367">
        <v>20</v>
      </c>
    </row>
    <row r="1019" spans="1:26" ht="12.75">
      <c r="A1019" s="7" t="s">
        <v>0</v>
      </c>
      <c r="B1019" s="147">
        <f aca="true" t="shared" si="73" ref="B1019:G1019">SUM(B995:B1018)</f>
        <v>596</v>
      </c>
      <c r="C1019" s="147">
        <f t="shared" si="73"/>
        <v>1189</v>
      </c>
      <c r="D1019" s="147">
        <f t="shared" si="73"/>
        <v>1789</v>
      </c>
      <c r="E1019" s="147">
        <f t="shared" si="73"/>
        <v>2355</v>
      </c>
      <c r="F1019" s="147">
        <f t="shared" si="73"/>
        <v>2944</v>
      </c>
      <c r="G1019" s="147">
        <f t="shared" si="73"/>
        <v>3534</v>
      </c>
      <c r="H1019" s="147">
        <v>4101</v>
      </c>
      <c r="I1019" s="147">
        <v>4688</v>
      </c>
      <c r="J1019" s="147">
        <v>5256</v>
      </c>
      <c r="K1019" s="147">
        <v>5839</v>
      </c>
      <c r="L1019" s="147">
        <v>6408</v>
      </c>
      <c r="M1019" s="147">
        <v>7055</v>
      </c>
      <c r="O1019" s="147">
        <f aca="true" t="shared" si="74" ref="O1019:U1019">SUM(O995:O1018)</f>
        <v>596</v>
      </c>
      <c r="P1019" s="147">
        <f t="shared" si="74"/>
        <v>593</v>
      </c>
      <c r="Q1019" s="147">
        <f t="shared" si="74"/>
        <v>600</v>
      </c>
      <c r="R1019" s="147">
        <f t="shared" si="74"/>
        <v>566</v>
      </c>
      <c r="S1019" s="147">
        <f t="shared" si="74"/>
        <v>589</v>
      </c>
      <c r="T1019" s="147">
        <f t="shared" si="74"/>
        <v>590</v>
      </c>
      <c r="U1019" s="147">
        <f t="shared" si="74"/>
        <v>567</v>
      </c>
      <c r="V1019" s="147">
        <v>587</v>
      </c>
      <c r="W1019" s="147">
        <v>568</v>
      </c>
      <c r="X1019" s="147">
        <v>583</v>
      </c>
      <c r="Y1019" s="147">
        <v>569</v>
      </c>
      <c r="Z1019" s="549">
        <v>647</v>
      </c>
    </row>
    <row r="1020" spans="2:13" ht="12.75">
      <c r="B1020" s="122"/>
      <c r="C1020" s="122"/>
      <c r="D1020" s="122"/>
      <c r="F1020" s="122"/>
      <c r="G1020" s="122"/>
      <c r="H1020" s="122"/>
      <c r="I1020" s="122"/>
      <c r="J1020" s="122"/>
      <c r="K1020" s="122"/>
      <c r="L1020" s="122"/>
      <c r="M1020" s="122"/>
    </row>
    <row r="1021" spans="5:13" ht="12.75">
      <c r="E1021" s="61"/>
      <c r="M1021" s="148"/>
    </row>
    <row r="1022" ht="12.75">
      <c r="M1022" s="148"/>
    </row>
    <row r="1023" ht="12.75">
      <c r="M1023" s="148"/>
    </row>
    <row r="1024" spans="1:26" ht="12.75">
      <c r="A1024" s="99" t="s">
        <v>105</v>
      </c>
      <c r="B1024" s="117" t="str">
        <f>'[1]TITLES'!$B$23</f>
        <v>CUSTOMER SATISFACTION - PLANNED SAMPLE WIA</v>
      </c>
      <c r="C1024" s="118"/>
      <c r="D1024" s="118"/>
      <c r="E1024" s="118"/>
      <c r="F1024" s="118"/>
      <c r="G1024" s="118"/>
      <c r="H1024" s="118"/>
      <c r="I1024" s="118"/>
      <c r="J1024" s="118"/>
      <c r="K1024" s="118"/>
      <c r="L1024" s="118"/>
      <c r="M1024" s="119"/>
      <c r="O1024" s="112" t="str">
        <f>B1024</f>
        <v>CUSTOMER SATISFACTION - PLANNED SAMPLE WIA</v>
      </c>
      <c r="P1024" s="115"/>
      <c r="Q1024" s="115"/>
      <c r="R1024" s="115"/>
      <c r="S1024" s="115"/>
      <c r="T1024" s="115"/>
      <c r="U1024" s="115"/>
      <c r="V1024" s="115"/>
      <c r="W1024" s="115"/>
      <c r="X1024" s="115"/>
      <c r="Y1024" s="115"/>
      <c r="Z1024" s="116"/>
    </row>
    <row r="1025" spans="1:26" ht="12.75">
      <c r="A1025" s="2">
        <v>1</v>
      </c>
      <c r="B1025" s="264">
        <f>O1025</f>
        <v>57</v>
      </c>
      <c r="C1025" s="320">
        <v>103</v>
      </c>
      <c r="D1025" s="265">
        <v>150</v>
      </c>
      <c r="E1025" s="262">
        <v>177</v>
      </c>
      <c r="F1025" s="232">
        <v>202</v>
      </c>
      <c r="G1025" s="365">
        <v>239</v>
      </c>
      <c r="H1025">
        <v>257</v>
      </c>
      <c r="I1025" s="232">
        <v>276</v>
      </c>
      <c r="J1025" s="232">
        <v>291</v>
      </c>
      <c r="K1025" s="232">
        <v>305</v>
      </c>
      <c r="L1025" s="232">
        <v>338</v>
      </c>
      <c r="M1025" s="232">
        <v>404</v>
      </c>
      <c r="O1025" s="232">
        <v>57</v>
      </c>
      <c r="P1025" s="319">
        <f aca="true" t="shared" si="75" ref="P1025:P1048">IF(C$1109&gt;0,C1025-B1025,"")</f>
        <v>46</v>
      </c>
      <c r="Q1025" s="156">
        <v>47</v>
      </c>
      <c r="R1025" s="156">
        <v>27</v>
      </c>
      <c r="S1025" s="365">
        <v>25</v>
      </c>
      <c r="T1025" s="365">
        <v>37</v>
      </c>
      <c r="U1025">
        <v>18</v>
      </c>
      <c r="V1025" s="156">
        <v>19</v>
      </c>
      <c r="W1025" s="156">
        <v>15</v>
      </c>
      <c r="X1025" s="232">
        <v>14</v>
      </c>
      <c r="Y1025" s="232">
        <v>33</v>
      </c>
      <c r="Z1025" s="232">
        <v>66</v>
      </c>
    </row>
    <row r="1026" spans="1:26" ht="12.75">
      <c r="A1026" s="2">
        <v>2</v>
      </c>
      <c r="B1026" s="264">
        <f aca="true" t="shared" si="76" ref="B1026:B1048">O1026</f>
        <v>13</v>
      </c>
      <c r="C1026" s="320">
        <v>34</v>
      </c>
      <c r="D1026" s="265">
        <v>54</v>
      </c>
      <c r="E1026" s="262">
        <v>56</v>
      </c>
      <c r="F1026" s="232">
        <v>85</v>
      </c>
      <c r="G1026" s="365">
        <v>165</v>
      </c>
      <c r="H1026">
        <v>178</v>
      </c>
      <c r="I1026" s="232">
        <v>213</v>
      </c>
      <c r="J1026" s="232">
        <v>278</v>
      </c>
      <c r="K1026" s="232">
        <v>307</v>
      </c>
      <c r="L1026" s="232">
        <v>344</v>
      </c>
      <c r="M1026" s="232">
        <v>416</v>
      </c>
      <c r="O1026" s="232">
        <v>13</v>
      </c>
      <c r="P1026" s="319">
        <f t="shared" si="75"/>
        <v>21</v>
      </c>
      <c r="Q1026" s="156">
        <v>20</v>
      </c>
      <c r="R1026" s="156">
        <v>2</v>
      </c>
      <c r="S1026" s="365">
        <v>29</v>
      </c>
      <c r="T1026" s="365">
        <v>80</v>
      </c>
      <c r="U1026">
        <v>13</v>
      </c>
      <c r="V1026" s="156">
        <v>35</v>
      </c>
      <c r="W1026" s="156">
        <v>65</v>
      </c>
      <c r="X1026" s="232">
        <v>29</v>
      </c>
      <c r="Y1026" s="232">
        <v>37</v>
      </c>
      <c r="Z1026" s="232">
        <v>72</v>
      </c>
    </row>
    <row r="1027" spans="1:26" ht="12.75">
      <c r="A1027" s="2">
        <v>3</v>
      </c>
      <c r="B1027" s="264">
        <f t="shared" si="76"/>
        <v>13</v>
      </c>
      <c r="C1027" s="320">
        <v>31</v>
      </c>
      <c r="D1027" s="265">
        <v>47</v>
      </c>
      <c r="E1027" s="262">
        <v>54</v>
      </c>
      <c r="F1027" s="232">
        <v>61</v>
      </c>
      <c r="G1027" s="365">
        <v>73</v>
      </c>
      <c r="H1027">
        <v>84</v>
      </c>
      <c r="I1027" s="232">
        <v>94</v>
      </c>
      <c r="J1027" s="232">
        <v>101</v>
      </c>
      <c r="K1027" s="232">
        <v>112</v>
      </c>
      <c r="L1027" s="232">
        <v>133</v>
      </c>
      <c r="M1027" s="232">
        <v>168</v>
      </c>
      <c r="O1027" s="232">
        <v>13</v>
      </c>
      <c r="P1027" s="319">
        <f t="shared" si="75"/>
        <v>18</v>
      </c>
      <c r="Q1027" s="156">
        <v>16</v>
      </c>
      <c r="R1027" s="156">
        <v>7</v>
      </c>
      <c r="S1027" s="365">
        <v>7</v>
      </c>
      <c r="T1027" s="365">
        <v>12</v>
      </c>
      <c r="U1027">
        <v>11</v>
      </c>
      <c r="V1027" s="156">
        <v>10</v>
      </c>
      <c r="W1027" s="156">
        <v>7</v>
      </c>
      <c r="X1027" s="232">
        <v>11</v>
      </c>
      <c r="Y1027" s="232">
        <v>21</v>
      </c>
      <c r="Z1027" s="232">
        <v>35</v>
      </c>
    </row>
    <row r="1028" spans="1:26" ht="12.75">
      <c r="A1028" s="2">
        <v>4</v>
      </c>
      <c r="B1028" s="264">
        <f t="shared" si="76"/>
        <v>13</v>
      </c>
      <c r="C1028" s="320">
        <v>57</v>
      </c>
      <c r="D1028" s="232">
        <v>69</v>
      </c>
      <c r="E1028" s="232">
        <v>96</v>
      </c>
      <c r="F1028" s="232">
        <v>117</v>
      </c>
      <c r="G1028" s="232">
        <v>150</v>
      </c>
      <c r="H1028" s="232">
        <v>195</v>
      </c>
      <c r="I1028" s="232">
        <v>216</v>
      </c>
      <c r="J1028" s="232">
        <v>236</v>
      </c>
      <c r="K1028" s="232">
        <v>262</v>
      </c>
      <c r="L1028" s="232">
        <v>280</v>
      </c>
      <c r="M1028" s="232">
        <v>302</v>
      </c>
      <c r="O1028" s="232">
        <v>13</v>
      </c>
      <c r="P1028" s="319">
        <f t="shared" si="75"/>
        <v>44</v>
      </c>
      <c r="Q1028" s="156">
        <v>12</v>
      </c>
      <c r="R1028" s="156">
        <v>27</v>
      </c>
      <c r="S1028" s="365">
        <v>21</v>
      </c>
      <c r="T1028" s="365">
        <v>33</v>
      </c>
      <c r="U1028">
        <v>45</v>
      </c>
      <c r="V1028" s="156">
        <v>21</v>
      </c>
      <c r="W1028" s="156">
        <v>20</v>
      </c>
      <c r="X1028" s="232">
        <v>26</v>
      </c>
      <c r="Y1028" s="232">
        <v>18</v>
      </c>
      <c r="Z1028" s="232">
        <v>22</v>
      </c>
    </row>
    <row r="1029" spans="1:26" ht="12.75">
      <c r="A1029" s="2">
        <v>5</v>
      </c>
      <c r="B1029" s="264">
        <f t="shared" si="76"/>
        <v>5</v>
      </c>
      <c r="C1029" s="320">
        <v>10</v>
      </c>
      <c r="D1029" s="232">
        <v>14</v>
      </c>
      <c r="E1029" s="232">
        <v>23</v>
      </c>
      <c r="F1029" s="232">
        <v>31</v>
      </c>
      <c r="G1029" s="232">
        <v>38</v>
      </c>
      <c r="H1029" s="232">
        <v>49</v>
      </c>
      <c r="I1029" s="232">
        <v>67</v>
      </c>
      <c r="J1029" s="232">
        <v>87</v>
      </c>
      <c r="K1029" s="232">
        <v>132</v>
      </c>
      <c r="L1029" s="232">
        <v>148</v>
      </c>
      <c r="M1029" s="232">
        <v>169</v>
      </c>
      <c r="O1029" s="232">
        <v>5</v>
      </c>
      <c r="P1029" s="319">
        <f t="shared" si="75"/>
        <v>5</v>
      </c>
      <c r="Q1029" s="156">
        <v>4</v>
      </c>
      <c r="R1029" s="156">
        <v>9</v>
      </c>
      <c r="S1029" s="365">
        <v>8</v>
      </c>
      <c r="T1029" s="365">
        <v>7</v>
      </c>
      <c r="U1029">
        <v>11</v>
      </c>
      <c r="V1029" s="156">
        <v>18</v>
      </c>
      <c r="W1029" s="156">
        <v>20</v>
      </c>
      <c r="X1029" s="232">
        <v>45</v>
      </c>
      <c r="Y1029" s="232">
        <v>16</v>
      </c>
      <c r="Z1029" s="232">
        <v>21</v>
      </c>
    </row>
    <row r="1030" spans="1:26" ht="12.75">
      <c r="A1030" s="2">
        <v>6</v>
      </c>
      <c r="B1030" s="264">
        <f t="shared" si="76"/>
        <v>0</v>
      </c>
      <c r="C1030" s="320">
        <v>4</v>
      </c>
      <c r="D1030" s="232">
        <v>8</v>
      </c>
      <c r="E1030" s="232">
        <v>8</v>
      </c>
      <c r="F1030" s="232">
        <v>11</v>
      </c>
      <c r="G1030" s="232">
        <v>15</v>
      </c>
      <c r="H1030" s="232">
        <v>32</v>
      </c>
      <c r="I1030" s="232">
        <v>41</v>
      </c>
      <c r="J1030" s="232">
        <v>44</v>
      </c>
      <c r="K1030" s="232">
        <v>52</v>
      </c>
      <c r="L1030" s="232">
        <v>56</v>
      </c>
      <c r="M1030" s="232">
        <v>70</v>
      </c>
      <c r="O1030" s="232">
        <v>0</v>
      </c>
      <c r="P1030" s="319">
        <f t="shared" si="75"/>
        <v>4</v>
      </c>
      <c r="Q1030" s="156">
        <v>4</v>
      </c>
      <c r="R1030" s="156">
        <v>0</v>
      </c>
      <c r="S1030" s="365">
        <v>3</v>
      </c>
      <c r="T1030" s="365">
        <v>4</v>
      </c>
      <c r="U1030">
        <v>17</v>
      </c>
      <c r="V1030" s="156">
        <v>9</v>
      </c>
      <c r="W1030" s="156">
        <v>3</v>
      </c>
      <c r="X1030" s="232">
        <v>8</v>
      </c>
      <c r="Y1030" s="232">
        <v>4</v>
      </c>
      <c r="Z1030" s="232">
        <v>14</v>
      </c>
    </row>
    <row r="1031" spans="1:26" ht="12.75">
      <c r="A1031" s="2">
        <v>7</v>
      </c>
      <c r="B1031" s="264">
        <f t="shared" si="76"/>
        <v>7</v>
      </c>
      <c r="C1031" s="320">
        <v>10</v>
      </c>
      <c r="D1031" s="232">
        <v>27</v>
      </c>
      <c r="E1031" s="232">
        <v>30</v>
      </c>
      <c r="F1031" s="232">
        <v>34</v>
      </c>
      <c r="G1031" s="232">
        <v>35</v>
      </c>
      <c r="H1031" s="232">
        <v>41</v>
      </c>
      <c r="I1031" s="232">
        <v>43</v>
      </c>
      <c r="J1031" s="232">
        <v>47</v>
      </c>
      <c r="K1031" s="232">
        <v>53</v>
      </c>
      <c r="L1031" s="232">
        <v>61</v>
      </c>
      <c r="M1031" s="232">
        <v>85</v>
      </c>
      <c r="O1031" s="232">
        <v>7</v>
      </c>
      <c r="P1031" s="319">
        <f t="shared" si="75"/>
        <v>3</v>
      </c>
      <c r="Q1031" s="156">
        <v>17</v>
      </c>
      <c r="R1031" s="156">
        <v>3</v>
      </c>
      <c r="S1031" s="365">
        <v>4</v>
      </c>
      <c r="T1031" s="365">
        <v>1</v>
      </c>
      <c r="U1031">
        <v>6</v>
      </c>
      <c r="V1031" s="156">
        <v>2</v>
      </c>
      <c r="W1031" s="156">
        <v>4</v>
      </c>
      <c r="X1031" s="232">
        <v>6</v>
      </c>
      <c r="Y1031" s="232">
        <v>8</v>
      </c>
      <c r="Z1031" s="232">
        <v>24</v>
      </c>
    </row>
    <row r="1032" spans="1:26" ht="12.75">
      <c r="A1032" s="2">
        <v>8</v>
      </c>
      <c r="B1032" s="264">
        <f t="shared" si="76"/>
        <v>29</v>
      </c>
      <c r="C1032" s="320">
        <v>73</v>
      </c>
      <c r="D1032" s="232">
        <v>127</v>
      </c>
      <c r="E1032" s="232">
        <v>179</v>
      </c>
      <c r="F1032" s="232">
        <v>260</v>
      </c>
      <c r="G1032" s="232">
        <v>326</v>
      </c>
      <c r="H1032" s="232">
        <v>410</v>
      </c>
      <c r="I1032" s="232">
        <v>476</v>
      </c>
      <c r="J1032" s="232">
        <v>546</v>
      </c>
      <c r="K1032" s="232">
        <v>609</v>
      </c>
      <c r="L1032" s="232">
        <v>644</v>
      </c>
      <c r="M1032" s="232">
        <v>699</v>
      </c>
      <c r="O1032" s="232">
        <v>29</v>
      </c>
      <c r="P1032" s="319">
        <f t="shared" si="75"/>
        <v>44</v>
      </c>
      <c r="Q1032" s="156">
        <v>54</v>
      </c>
      <c r="R1032" s="156">
        <v>52</v>
      </c>
      <c r="S1032" s="365">
        <v>81</v>
      </c>
      <c r="T1032" s="365">
        <v>66</v>
      </c>
      <c r="U1032">
        <v>84</v>
      </c>
      <c r="V1032" s="156">
        <v>66</v>
      </c>
      <c r="W1032" s="156">
        <v>70</v>
      </c>
      <c r="X1032" s="232">
        <v>63</v>
      </c>
      <c r="Y1032" s="232">
        <v>35</v>
      </c>
      <c r="Z1032" s="232">
        <v>55</v>
      </c>
    </row>
    <row r="1033" spans="1:26" ht="12.75">
      <c r="A1033" s="2">
        <v>9</v>
      </c>
      <c r="B1033" s="264">
        <f t="shared" si="76"/>
        <v>6</v>
      </c>
      <c r="C1033" s="320">
        <v>28</v>
      </c>
      <c r="D1033" s="232">
        <v>44</v>
      </c>
      <c r="E1033" s="232">
        <v>49</v>
      </c>
      <c r="F1033" s="232">
        <v>78</v>
      </c>
      <c r="G1033" s="232">
        <v>107</v>
      </c>
      <c r="H1033" s="232">
        <v>111</v>
      </c>
      <c r="I1033" s="232">
        <v>118</v>
      </c>
      <c r="J1033" s="232">
        <v>127</v>
      </c>
      <c r="K1033" s="232">
        <v>146</v>
      </c>
      <c r="L1033" s="232">
        <v>173</v>
      </c>
      <c r="M1033" s="232">
        <v>223</v>
      </c>
      <c r="O1033" s="232">
        <v>6</v>
      </c>
      <c r="P1033" s="319">
        <f t="shared" si="75"/>
        <v>22</v>
      </c>
      <c r="Q1033" s="156">
        <v>16</v>
      </c>
      <c r="R1033" s="156">
        <v>5</v>
      </c>
      <c r="S1033" s="365">
        <v>29</v>
      </c>
      <c r="T1033" s="365">
        <v>29</v>
      </c>
      <c r="U1033">
        <v>4</v>
      </c>
      <c r="V1033" s="156">
        <v>7</v>
      </c>
      <c r="W1033" s="156">
        <v>9</v>
      </c>
      <c r="X1033" s="232">
        <v>19</v>
      </c>
      <c r="Y1033" s="232">
        <v>27</v>
      </c>
      <c r="Z1033" s="232">
        <v>50</v>
      </c>
    </row>
    <row r="1034" spans="1:26" ht="12.75">
      <c r="A1034" s="2">
        <v>10</v>
      </c>
      <c r="B1034" s="264">
        <f t="shared" si="76"/>
        <v>14</v>
      </c>
      <c r="C1034" s="320">
        <v>24</v>
      </c>
      <c r="D1034" s="232">
        <v>106</v>
      </c>
      <c r="E1034" s="232">
        <v>177</v>
      </c>
      <c r="F1034" s="232">
        <v>199</v>
      </c>
      <c r="G1034" s="232">
        <v>214</v>
      </c>
      <c r="H1034" s="232">
        <v>221</v>
      </c>
      <c r="I1034" s="232">
        <v>242</v>
      </c>
      <c r="J1034" s="232">
        <v>276</v>
      </c>
      <c r="K1034" s="232">
        <v>297</v>
      </c>
      <c r="L1034" s="232">
        <v>304</v>
      </c>
      <c r="M1034" s="232">
        <v>369</v>
      </c>
      <c r="O1034" s="232">
        <v>14</v>
      </c>
      <c r="P1034" s="319">
        <f t="shared" si="75"/>
        <v>10</v>
      </c>
      <c r="Q1034" s="156">
        <v>82</v>
      </c>
      <c r="R1034" s="156">
        <v>71</v>
      </c>
      <c r="S1034" s="365">
        <v>22</v>
      </c>
      <c r="T1034" s="365">
        <v>15</v>
      </c>
      <c r="U1034">
        <v>7</v>
      </c>
      <c r="V1034" s="156">
        <v>21</v>
      </c>
      <c r="W1034" s="156">
        <v>34</v>
      </c>
      <c r="X1034" s="232">
        <v>21</v>
      </c>
      <c r="Y1034" s="232">
        <v>7</v>
      </c>
      <c r="Z1034" s="232">
        <v>65</v>
      </c>
    </row>
    <row r="1035" spans="1:26" ht="12.75">
      <c r="A1035" s="2">
        <v>11</v>
      </c>
      <c r="B1035" s="264">
        <f t="shared" si="76"/>
        <v>31</v>
      </c>
      <c r="C1035" s="320">
        <v>53</v>
      </c>
      <c r="D1035" s="232">
        <v>68</v>
      </c>
      <c r="E1035" s="232">
        <v>91</v>
      </c>
      <c r="F1035" s="232">
        <v>108</v>
      </c>
      <c r="G1035" s="232">
        <v>119</v>
      </c>
      <c r="H1035" s="232">
        <v>153</v>
      </c>
      <c r="I1035" s="232">
        <v>191</v>
      </c>
      <c r="J1035" s="232">
        <v>250</v>
      </c>
      <c r="K1035" s="232">
        <v>293</v>
      </c>
      <c r="L1035" s="232">
        <v>333</v>
      </c>
      <c r="M1035" s="232">
        <v>389</v>
      </c>
      <c r="O1035" s="232">
        <v>31</v>
      </c>
      <c r="P1035" s="319">
        <f t="shared" si="75"/>
        <v>22</v>
      </c>
      <c r="Q1035" s="156">
        <v>15</v>
      </c>
      <c r="R1035" s="156">
        <v>23</v>
      </c>
      <c r="S1035" s="365">
        <v>17</v>
      </c>
      <c r="T1035" s="365">
        <v>11</v>
      </c>
      <c r="U1035">
        <v>34</v>
      </c>
      <c r="V1035" s="156">
        <v>38</v>
      </c>
      <c r="W1035" s="156">
        <v>59</v>
      </c>
      <c r="X1035" s="232">
        <v>43</v>
      </c>
      <c r="Y1035" s="232">
        <v>40</v>
      </c>
      <c r="Z1035" s="232">
        <v>56</v>
      </c>
    </row>
    <row r="1036" spans="1:26" ht="12.75">
      <c r="A1036" s="2">
        <v>12</v>
      </c>
      <c r="B1036" s="264">
        <f t="shared" si="76"/>
        <v>79</v>
      </c>
      <c r="C1036" s="320">
        <v>134</v>
      </c>
      <c r="D1036" s="232">
        <v>209</v>
      </c>
      <c r="E1036" s="232">
        <v>249</v>
      </c>
      <c r="F1036" s="232">
        <v>286</v>
      </c>
      <c r="G1036" s="232">
        <v>362</v>
      </c>
      <c r="H1036" s="232">
        <v>432</v>
      </c>
      <c r="I1036" s="232">
        <v>479</v>
      </c>
      <c r="J1036" s="232">
        <v>545</v>
      </c>
      <c r="K1036" s="232">
        <v>619</v>
      </c>
      <c r="L1036" s="232">
        <v>648</v>
      </c>
      <c r="M1036" s="232">
        <v>716</v>
      </c>
      <c r="O1036" s="232">
        <v>79</v>
      </c>
      <c r="P1036" s="319">
        <f t="shared" si="75"/>
        <v>55</v>
      </c>
      <c r="Q1036" s="156">
        <v>75</v>
      </c>
      <c r="R1036" s="156">
        <v>40</v>
      </c>
      <c r="S1036" s="365">
        <v>37</v>
      </c>
      <c r="T1036" s="365">
        <v>76</v>
      </c>
      <c r="U1036">
        <v>70</v>
      </c>
      <c r="V1036" s="156">
        <v>47</v>
      </c>
      <c r="W1036" s="156">
        <v>66</v>
      </c>
      <c r="X1036" s="232">
        <v>74</v>
      </c>
      <c r="Y1036" s="232">
        <v>29</v>
      </c>
      <c r="Z1036" s="232">
        <v>68</v>
      </c>
    </row>
    <row r="1037" spans="1:26" ht="12.75">
      <c r="A1037" s="2">
        <v>13</v>
      </c>
      <c r="B1037" s="264">
        <f t="shared" si="76"/>
        <v>43</v>
      </c>
      <c r="C1037" s="320">
        <v>67</v>
      </c>
      <c r="D1037" s="232">
        <v>97</v>
      </c>
      <c r="E1037" s="232">
        <v>120</v>
      </c>
      <c r="F1037" s="232">
        <v>144</v>
      </c>
      <c r="G1037" s="232">
        <v>188</v>
      </c>
      <c r="H1037" s="232">
        <v>227</v>
      </c>
      <c r="I1037" s="232">
        <v>246</v>
      </c>
      <c r="J1037" s="232">
        <v>276</v>
      </c>
      <c r="K1037" s="232">
        <v>308</v>
      </c>
      <c r="L1037" s="232">
        <v>360</v>
      </c>
      <c r="M1037" s="232">
        <v>430</v>
      </c>
      <c r="O1037" s="232">
        <v>43</v>
      </c>
      <c r="P1037" s="319">
        <f t="shared" si="75"/>
        <v>24</v>
      </c>
      <c r="Q1037" s="156">
        <v>30</v>
      </c>
      <c r="R1037" s="156">
        <v>23</v>
      </c>
      <c r="S1037" s="365">
        <v>24</v>
      </c>
      <c r="T1037" s="365">
        <v>44</v>
      </c>
      <c r="U1037">
        <v>39</v>
      </c>
      <c r="V1037" s="156">
        <v>19</v>
      </c>
      <c r="W1037" s="156">
        <v>30</v>
      </c>
      <c r="X1037" s="232">
        <v>32</v>
      </c>
      <c r="Y1037" s="232">
        <v>52</v>
      </c>
      <c r="Z1037" s="232">
        <v>70</v>
      </c>
    </row>
    <row r="1038" spans="1:26" ht="12.75">
      <c r="A1038" s="2">
        <v>14</v>
      </c>
      <c r="B1038" s="264">
        <f t="shared" si="76"/>
        <v>12</v>
      </c>
      <c r="C1038" s="320">
        <v>92</v>
      </c>
      <c r="D1038" s="232">
        <v>138</v>
      </c>
      <c r="E1038" s="232">
        <v>203</v>
      </c>
      <c r="F1038" s="232">
        <v>242</v>
      </c>
      <c r="G1038" s="232">
        <v>312</v>
      </c>
      <c r="H1038" s="232">
        <v>341</v>
      </c>
      <c r="I1038" s="232">
        <v>390</v>
      </c>
      <c r="J1038" s="232">
        <v>459</v>
      </c>
      <c r="K1038" s="232">
        <v>512</v>
      </c>
      <c r="L1038" s="232">
        <v>558</v>
      </c>
      <c r="M1038" s="232">
        <v>615</v>
      </c>
      <c r="O1038" s="232">
        <v>12</v>
      </c>
      <c r="P1038" s="319">
        <f t="shared" si="75"/>
        <v>80</v>
      </c>
      <c r="Q1038" s="156">
        <v>46</v>
      </c>
      <c r="R1038" s="156">
        <v>65</v>
      </c>
      <c r="S1038" s="365">
        <v>39</v>
      </c>
      <c r="T1038" s="365">
        <v>70</v>
      </c>
      <c r="U1038">
        <v>29</v>
      </c>
      <c r="V1038" s="156">
        <v>49</v>
      </c>
      <c r="W1038" s="156">
        <v>69</v>
      </c>
      <c r="X1038" s="232">
        <v>53</v>
      </c>
      <c r="Y1038" s="232">
        <v>46</v>
      </c>
      <c r="Z1038" s="232">
        <v>57</v>
      </c>
    </row>
    <row r="1039" spans="1:26" ht="12.75">
      <c r="A1039" s="2">
        <v>15</v>
      </c>
      <c r="B1039" s="264">
        <f t="shared" si="76"/>
        <v>33</v>
      </c>
      <c r="C1039" s="320">
        <v>63</v>
      </c>
      <c r="D1039" s="232">
        <v>138</v>
      </c>
      <c r="E1039" s="232">
        <v>165</v>
      </c>
      <c r="F1039" s="232">
        <v>206</v>
      </c>
      <c r="G1039" s="232">
        <v>250</v>
      </c>
      <c r="H1039" s="232">
        <v>267</v>
      </c>
      <c r="I1039" s="232">
        <v>289</v>
      </c>
      <c r="J1039" s="232">
        <v>314</v>
      </c>
      <c r="K1039" s="232">
        <v>365</v>
      </c>
      <c r="L1039" s="232">
        <v>419</v>
      </c>
      <c r="M1039" s="232">
        <v>479</v>
      </c>
      <c r="O1039" s="232">
        <v>33</v>
      </c>
      <c r="P1039" s="319">
        <f t="shared" si="75"/>
        <v>30</v>
      </c>
      <c r="Q1039" s="156">
        <v>75</v>
      </c>
      <c r="R1039" s="156">
        <v>27</v>
      </c>
      <c r="S1039" s="365">
        <v>41</v>
      </c>
      <c r="T1039" s="365">
        <v>44</v>
      </c>
      <c r="U1039">
        <v>17</v>
      </c>
      <c r="V1039" s="156">
        <v>22</v>
      </c>
      <c r="W1039" s="156">
        <v>25</v>
      </c>
      <c r="X1039" s="232">
        <v>51</v>
      </c>
      <c r="Y1039" s="232">
        <v>54</v>
      </c>
      <c r="Z1039" s="232">
        <v>60</v>
      </c>
    </row>
    <row r="1040" spans="1:26" ht="12.75">
      <c r="A1040" s="2">
        <v>16</v>
      </c>
      <c r="B1040" s="264">
        <f t="shared" si="76"/>
        <v>37</v>
      </c>
      <c r="C1040" s="320">
        <v>58</v>
      </c>
      <c r="D1040" s="232">
        <v>69</v>
      </c>
      <c r="E1040" s="232">
        <v>88</v>
      </c>
      <c r="F1040" s="232">
        <v>103</v>
      </c>
      <c r="G1040" s="232">
        <v>123</v>
      </c>
      <c r="H1040" s="232">
        <v>139</v>
      </c>
      <c r="I1040" s="232">
        <v>154</v>
      </c>
      <c r="J1040" s="232">
        <v>186</v>
      </c>
      <c r="K1040" s="232">
        <v>211</v>
      </c>
      <c r="L1040" s="232">
        <v>234</v>
      </c>
      <c r="M1040" s="232">
        <v>292</v>
      </c>
      <c r="O1040" s="232">
        <v>37</v>
      </c>
      <c r="P1040" s="319">
        <f t="shared" si="75"/>
        <v>21</v>
      </c>
      <c r="Q1040" s="156">
        <v>11</v>
      </c>
      <c r="R1040" s="156">
        <v>19</v>
      </c>
      <c r="S1040" s="365">
        <v>15</v>
      </c>
      <c r="T1040" s="365">
        <v>20</v>
      </c>
      <c r="U1040">
        <v>16</v>
      </c>
      <c r="V1040" s="156">
        <v>15</v>
      </c>
      <c r="W1040" s="156">
        <v>32</v>
      </c>
      <c r="X1040" s="232">
        <v>25</v>
      </c>
      <c r="Y1040" s="232">
        <v>23</v>
      </c>
      <c r="Z1040" s="232">
        <v>58</v>
      </c>
    </row>
    <row r="1041" spans="1:26" ht="12.75">
      <c r="A1041" s="2">
        <v>17</v>
      </c>
      <c r="B1041" s="264">
        <f t="shared" si="76"/>
        <v>58</v>
      </c>
      <c r="C1041" s="320">
        <v>95</v>
      </c>
      <c r="D1041" s="232">
        <v>122</v>
      </c>
      <c r="E1041" s="232">
        <v>142</v>
      </c>
      <c r="F1041" s="232">
        <v>175</v>
      </c>
      <c r="G1041" s="232">
        <v>250</v>
      </c>
      <c r="H1041" s="232">
        <v>293</v>
      </c>
      <c r="I1041" s="232">
        <v>334</v>
      </c>
      <c r="J1041" s="232">
        <v>379</v>
      </c>
      <c r="K1041" s="232">
        <v>395</v>
      </c>
      <c r="L1041" s="232">
        <v>429</v>
      </c>
      <c r="M1041" s="232">
        <v>480</v>
      </c>
      <c r="O1041" s="232">
        <v>58</v>
      </c>
      <c r="P1041" s="319">
        <f t="shared" si="75"/>
        <v>37</v>
      </c>
      <c r="Q1041" s="156">
        <v>27</v>
      </c>
      <c r="R1041" s="156">
        <v>20</v>
      </c>
      <c r="S1041" s="365">
        <v>33</v>
      </c>
      <c r="T1041" s="365">
        <v>75</v>
      </c>
      <c r="U1041">
        <v>43</v>
      </c>
      <c r="V1041" s="156">
        <v>41</v>
      </c>
      <c r="W1041" s="156">
        <v>45</v>
      </c>
      <c r="X1041" s="232">
        <v>16</v>
      </c>
      <c r="Y1041" s="232">
        <v>34</v>
      </c>
      <c r="Z1041" s="232">
        <v>51</v>
      </c>
    </row>
    <row r="1042" spans="1:26" ht="12.75">
      <c r="A1042" s="2">
        <v>18</v>
      </c>
      <c r="B1042" s="264">
        <f t="shared" si="76"/>
        <v>10</v>
      </c>
      <c r="C1042" s="320">
        <v>19</v>
      </c>
      <c r="D1042" s="232">
        <v>35</v>
      </c>
      <c r="E1042" s="232">
        <v>44</v>
      </c>
      <c r="F1042" s="232">
        <v>78</v>
      </c>
      <c r="G1042" s="232">
        <v>105</v>
      </c>
      <c r="H1042" s="232">
        <v>109</v>
      </c>
      <c r="I1042" s="232">
        <v>125</v>
      </c>
      <c r="J1042" s="232">
        <v>140</v>
      </c>
      <c r="K1042" s="232">
        <v>162</v>
      </c>
      <c r="L1042" s="232">
        <v>204</v>
      </c>
      <c r="M1042" s="232">
        <v>271</v>
      </c>
      <c r="O1042" s="232">
        <v>10</v>
      </c>
      <c r="P1042" s="319">
        <f t="shared" si="75"/>
        <v>9</v>
      </c>
      <c r="Q1042" s="156">
        <v>16</v>
      </c>
      <c r="R1042" s="156">
        <v>9</v>
      </c>
      <c r="S1042" s="365">
        <v>34</v>
      </c>
      <c r="T1042" s="365">
        <v>27</v>
      </c>
      <c r="U1042">
        <v>4</v>
      </c>
      <c r="V1042" s="156">
        <v>16</v>
      </c>
      <c r="W1042" s="156">
        <v>15</v>
      </c>
      <c r="X1042" s="232">
        <v>22</v>
      </c>
      <c r="Y1042" s="232">
        <v>42</v>
      </c>
      <c r="Z1042" s="232">
        <v>67</v>
      </c>
    </row>
    <row r="1043" spans="1:26" ht="12.75">
      <c r="A1043" s="2">
        <v>19</v>
      </c>
      <c r="B1043" s="264">
        <f t="shared" si="76"/>
        <v>9</v>
      </c>
      <c r="C1043" s="320">
        <v>16</v>
      </c>
      <c r="D1043" s="232">
        <v>33</v>
      </c>
      <c r="E1043" s="232">
        <v>47</v>
      </c>
      <c r="F1043" s="232">
        <v>60</v>
      </c>
      <c r="G1043" s="232">
        <v>72</v>
      </c>
      <c r="H1043" s="232">
        <v>82</v>
      </c>
      <c r="I1043" s="232">
        <v>88</v>
      </c>
      <c r="J1043" s="232">
        <v>93</v>
      </c>
      <c r="K1043" s="232">
        <v>97</v>
      </c>
      <c r="L1043" s="232">
        <v>102</v>
      </c>
      <c r="M1043" s="232">
        <v>132</v>
      </c>
      <c r="O1043" s="232">
        <v>9</v>
      </c>
      <c r="P1043" s="319">
        <f t="shared" si="75"/>
        <v>7</v>
      </c>
      <c r="Q1043" s="156">
        <v>17</v>
      </c>
      <c r="R1043" s="156">
        <v>14</v>
      </c>
      <c r="S1043" s="365">
        <v>13</v>
      </c>
      <c r="T1043" s="365">
        <v>12</v>
      </c>
      <c r="U1043">
        <v>10</v>
      </c>
      <c r="V1043" s="156">
        <v>6</v>
      </c>
      <c r="W1043" s="156">
        <v>5</v>
      </c>
      <c r="X1043" s="232">
        <v>4</v>
      </c>
      <c r="Y1043" s="232">
        <v>5</v>
      </c>
      <c r="Z1043" s="232">
        <v>30</v>
      </c>
    </row>
    <row r="1044" spans="1:26" ht="12.75">
      <c r="A1044" s="2">
        <v>20</v>
      </c>
      <c r="B1044" s="264">
        <f t="shared" si="76"/>
        <v>52</v>
      </c>
      <c r="C1044" s="320">
        <v>119</v>
      </c>
      <c r="D1044" s="232">
        <v>182</v>
      </c>
      <c r="E1044" s="232">
        <v>198</v>
      </c>
      <c r="F1044" s="232">
        <v>213</v>
      </c>
      <c r="G1044" s="232">
        <v>272</v>
      </c>
      <c r="H1044" s="232">
        <v>304</v>
      </c>
      <c r="I1044" s="232">
        <v>321</v>
      </c>
      <c r="J1044" s="232">
        <v>357</v>
      </c>
      <c r="K1044" s="232">
        <v>411</v>
      </c>
      <c r="L1044" s="232">
        <v>445</v>
      </c>
      <c r="M1044" s="232">
        <v>487</v>
      </c>
      <c r="O1044" s="232">
        <v>52</v>
      </c>
      <c r="P1044" s="319">
        <f t="shared" si="75"/>
        <v>67</v>
      </c>
      <c r="Q1044" s="156">
        <v>63</v>
      </c>
      <c r="R1044" s="156">
        <v>16</v>
      </c>
      <c r="S1044" s="365">
        <v>15</v>
      </c>
      <c r="T1044" s="365">
        <v>59</v>
      </c>
      <c r="U1044">
        <v>32</v>
      </c>
      <c r="V1044" s="156">
        <v>17</v>
      </c>
      <c r="W1044" s="156">
        <v>36</v>
      </c>
      <c r="X1044" s="232">
        <v>54</v>
      </c>
      <c r="Y1044" s="232">
        <v>34</v>
      </c>
      <c r="Z1044" s="232">
        <v>42</v>
      </c>
    </row>
    <row r="1045" spans="1:26" ht="12.75">
      <c r="A1045" s="2">
        <v>21</v>
      </c>
      <c r="B1045" s="264">
        <f t="shared" si="76"/>
        <v>73</v>
      </c>
      <c r="C1045" s="320">
        <v>128</v>
      </c>
      <c r="D1045" s="232">
        <v>179</v>
      </c>
      <c r="E1045" s="232">
        <v>244</v>
      </c>
      <c r="F1045" s="232">
        <v>311</v>
      </c>
      <c r="G1045" s="232">
        <v>393</v>
      </c>
      <c r="H1045" s="232">
        <v>455</v>
      </c>
      <c r="I1045" s="232">
        <v>525</v>
      </c>
      <c r="J1045" s="232">
        <v>598</v>
      </c>
      <c r="K1045" s="232">
        <v>663</v>
      </c>
      <c r="L1045" s="232">
        <v>683</v>
      </c>
      <c r="M1045" s="232">
        <v>743</v>
      </c>
      <c r="O1045" s="232">
        <v>73</v>
      </c>
      <c r="P1045" s="319">
        <f t="shared" si="75"/>
        <v>55</v>
      </c>
      <c r="Q1045" s="156">
        <v>51</v>
      </c>
      <c r="R1045" s="156">
        <v>65</v>
      </c>
      <c r="S1045" s="365">
        <v>67</v>
      </c>
      <c r="T1045" s="365">
        <v>82</v>
      </c>
      <c r="U1045">
        <v>62</v>
      </c>
      <c r="V1045" s="156">
        <v>70</v>
      </c>
      <c r="W1045" s="156">
        <v>73</v>
      </c>
      <c r="X1045" s="232">
        <v>65</v>
      </c>
      <c r="Y1045" s="232">
        <v>20</v>
      </c>
      <c r="Z1045" s="232">
        <v>60</v>
      </c>
    </row>
    <row r="1046" spans="1:26" ht="12.75">
      <c r="A1046" s="2">
        <v>22</v>
      </c>
      <c r="B1046" s="264">
        <f t="shared" si="76"/>
        <v>81</v>
      </c>
      <c r="C1046" s="320">
        <v>154</v>
      </c>
      <c r="D1046" s="232">
        <v>229</v>
      </c>
      <c r="E1046" s="232">
        <v>281</v>
      </c>
      <c r="F1046" s="232">
        <v>360</v>
      </c>
      <c r="G1046" s="232">
        <v>449</v>
      </c>
      <c r="H1046" s="232">
        <v>532</v>
      </c>
      <c r="I1046" s="232">
        <v>603</v>
      </c>
      <c r="J1046" s="232">
        <v>685</v>
      </c>
      <c r="K1046" s="232">
        <v>756</v>
      </c>
      <c r="L1046" s="232">
        <v>794</v>
      </c>
      <c r="M1046" s="232">
        <v>865</v>
      </c>
      <c r="O1046" s="232">
        <v>81</v>
      </c>
      <c r="P1046" s="319">
        <f t="shared" si="75"/>
        <v>73</v>
      </c>
      <c r="Q1046" s="156">
        <v>75</v>
      </c>
      <c r="R1046" s="156">
        <v>52</v>
      </c>
      <c r="S1046" s="365">
        <v>79</v>
      </c>
      <c r="T1046" s="365">
        <v>89</v>
      </c>
      <c r="U1046">
        <v>83</v>
      </c>
      <c r="V1046" s="156">
        <v>71</v>
      </c>
      <c r="W1046" s="156">
        <v>82</v>
      </c>
      <c r="X1046" s="232">
        <v>71</v>
      </c>
      <c r="Y1046" s="232">
        <v>38</v>
      </c>
      <c r="Z1046" s="232">
        <v>71</v>
      </c>
    </row>
    <row r="1047" spans="1:26" ht="12.75">
      <c r="A1047" s="2">
        <v>23</v>
      </c>
      <c r="B1047" s="264">
        <f t="shared" si="76"/>
        <v>52</v>
      </c>
      <c r="C1047" s="320">
        <v>113</v>
      </c>
      <c r="D1047" s="232">
        <v>179</v>
      </c>
      <c r="E1047" s="232">
        <v>247</v>
      </c>
      <c r="F1047" s="232">
        <v>325</v>
      </c>
      <c r="G1047" s="232">
        <v>405</v>
      </c>
      <c r="H1047" s="232">
        <v>485</v>
      </c>
      <c r="I1047" s="232">
        <v>554</v>
      </c>
      <c r="J1047" s="232">
        <v>620</v>
      </c>
      <c r="K1047" s="232">
        <v>681</v>
      </c>
      <c r="L1047" s="232">
        <v>739</v>
      </c>
      <c r="M1047" s="232">
        <v>797</v>
      </c>
      <c r="O1047" s="232">
        <v>52</v>
      </c>
      <c r="P1047" s="319">
        <f t="shared" si="75"/>
        <v>61</v>
      </c>
      <c r="Q1047" s="156">
        <v>66</v>
      </c>
      <c r="R1047" s="156">
        <v>68</v>
      </c>
      <c r="S1047" s="365">
        <v>78</v>
      </c>
      <c r="T1047" s="365">
        <v>80</v>
      </c>
      <c r="U1047">
        <v>80</v>
      </c>
      <c r="V1047" s="156">
        <v>69</v>
      </c>
      <c r="W1047" s="156">
        <v>66</v>
      </c>
      <c r="X1047" s="232">
        <v>61</v>
      </c>
      <c r="Y1047" s="232">
        <v>58</v>
      </c>
      <c r="Z1047" s="232">
        <v>58</v>
      </c>
    </row>
    <row r="1048" spans="1:26" ht="12.75">
      <c r="A1048" s="3">
        <v>24</v>
      </c>
      <c r="B1048" s="264">
        <f t="shared" si="76"/>
        <v>32</v>
      </c>
      <c r="C1048" s="320">
        <v>89</v>
      </c>
      <c r="D1048" s="232">
        <v>141</v>
      </c>
      <c r="E1048" s="232">
        <v>170</v>
      </c>
      <c r="F1048" s="232">
        <v>190</v>
      </c>
      <c r="G1048" s="232">
        <v>237</v>
      </c>
      <c r="H1048" s="232">
        <v>309</v>
      </c>
      <c r="I1048" s="232">
        <v>377</v>
      </c>
      <c r="J1048" s="232">
        <v>442</v>
      </c>
      <c r="K1048" s="232">
        <v>508</v>
      </c>
      <c r="L1048" s="232">
        <v>537</v>
      </c>
      <c r="M1048" s="232">
        <v>597</v>
      </c>
      <c r="O1048" s="232">
        <v>32</v>
      </c>
      <c r="P1048" s="319">
        <f t="shared" si="75"/>
        <v>57</v>
      </c>
      <c r="Q1048" s="156">
        <v>52</v>
      </c>
      <c r="R1048" s="156">
        <v>29</v>
      </c>
      <c r="S1048" s="365">
        <v>20</v>
      </c>
      <c r="T1048" s="365">
        <v>47</v>
      </c>
      <c r="U1048">
        <v>72</v>
      </c>
      <c r="V1048" s="156">
        <v>68</v>
      </c>
      <c r="W1048" s="156">
        <v>65</v>
      </c>
      <c r="X1048" s="232">
        <v>66</v>
      </c>
      <c r="Y1048" s="232">
        <v>29</v>
      </c>
      <c r="Z1048" s="232">
        <v>60</v>
      </c>
    </row>
    <row r="1049" spans="1:26" ht="13.5" thickBot="1">
      <c r="A1049" s="120" t="s">
        <v>0</v>
      </c>
      <c r="B1049" s="266">
        <f>SUM(B1025:B1048)</f>
        <v>759</v>
      </c>
      <c r="C1049" s="125">
        <f>SUM(C1025:C1048)</f>
        <v>1574</v>
      </c>
      <c r="D1049" s="125">
        <f>SUM(D1025:D1048)</f>
        <v>2465</v>
      </c>
      <c r="E1049" s="125">
        <f>SUM(E1025:E1048)</f>
        <v>3138</v>
      </c>
      <c r="F1049" s="125">
        <f>SUM(F1025:F1048)</f>
        <v>3879</v>
      </c>
      <c r="G1049" s="267">
        <f>IF(T$1048&gt;0,SUM($O1049:T1049),"")</f>
        <v>4899</v>
      </c>
      <c r="H1049" s="267">
        <f>SUM(H1025:H1048)</f>
        <v>5706</v>
      </c>
      <c r="I1049" s="125">
        <v>6462</v>
      </c>
      <c r="J1049" s="125">
        <v>7377</v>
      </c>
      <c r="K1049" s="125">
        <v>8256</v>
      </c>
      <c r="L1049" s="125">
        <v>8966</v>
      </c>
      <c r="M1049" s="513">
        <v>10198</v>
      </c>
      <c r="O1049" s="125">
        <f aca="true" t="shared" si="77" ref="O1049:U1049">SUM(O1025:O1048)</f>
        <v>759</v>
      </c>
      <c r="P1049" s="125">
        <f t="shared" si="77"/>
        <v>815</v>
      </c>
      <c r="Q1049" s="125">
        <f t="shared" si="77"/>
        <v>891</v>
      </c>
      <c r="R1049" s="125">
        <f t="shared" si="77"/>
        <v>673</v>
      </c>
      <c r="S1049" s="125">
        <f t="shared" si="77"/>
        <v>741</v>
      </c>
      <c r="T1049" s="125">
        <f t="shared" si="77"/>
        <v>1020</v>
      </c>
      <c r="U1049" s="125">
        <f t="shared" si="77"/>
        <v>807</v>
      </c>
      <c r="V1049" s="125">
        <v>756</v>
      </c>
      <c r="W1049" s="125">
        <v>915</v>
      </c>
      <c r="X1049" s="513">
        <v>879</v>
      </c>
      <c r="Y1049" s="513">
        <v>710</v>
      </c>
      <c r="Z1049" s="513">
        <v>1232</v>
      </c>
    </row>
    <row r="1050" spans="1:4" ht="13.5" thickTop="1">
      <c r="A1050" s="2"/>
      <c r="D1050" s="122"/>
    </row>
    <row r="1051" spans="1:26" ht="12.75">
      <c r="A1051" s="2"/>
      <c r="C1051" s="61"/>
      <c r="D1051" s="61"/>
      <c r="F1051" s="61"/>
      <c r="G1051" s="61"/>
      <c r="H1051" s="61"/>
      <c r="I1051" s="61"/>
      <c r="J1051" s="61"/>
      <c r="K1051" s="61"/>
      <c r="L1051" s="61"/>
      <c r="M1051" s="61"/>
      <c r="P1051" s="61"/>
      <c r="Q1051" s="61"/>
      <c r="R1051" s="61"/>
      <c r="S1051" s="61"/>
      <c r="T1051" s="61"/>
      <c r="U1051" s="61"/>
      <c r="V1051" s="61"/>
      <c r="W1051" s="61"/>
      <c r="X1051" s="61"/>
      <c r="Y1051" s="61"/>
      <c r="Z1051" s="61"/>
    </row>
    <row r="1052" ht="12.75">
      <c r="A1052" s="2"/>
    </row>
    <row r="1053" ht="12.75">
      <c r="A1053" s="2"/>
    </row>
    <row r="1054" spans="1:26" ht="12.75">
      <c r="A1054" s="100" t="s">
        <v>106</v>
      </c>
      <c r="B1054" s="117" t="str">
        <f>TITLES!$B$22</f>
        <v>CUSTOMER SATISFACTION - PLANNED SAMPLE WIA</v>
      </c>
      <c r="C1054" s="118"/>
      <c r="D1054" s="118"/>
      <c r="E1054" s="118"/>
      <c r="F1054" s="118"/>
      <c r="G1054" s="118"/>
      <c r="H1054" s="118"/>
      <c r="I1054" s="118"/>
      <c r="J1054" s="118"/>
      <c r="K1054" s="118"/>
      <c r="L1054" s="118"/>
      <c r="M1054" s="119"/>
      <c r="O1054" s="270" t="str">
        <f>B1054</f>
        <v>CUSTOMER SATISFACTION - PLANNED SAMPLE WIA</v>
      </c>
      <c r="P1054" s="143"/>
      <c r="Q1054" s="143"/>
      <c r="R1054" s="143"/>
      <c r="S1054" s="143"/>
      <c r="T1054" s="143"/>
      <c r="U1054" s="143"/>
      <c r="V1054" s="143"/>
      <c r="W1054" s="143"/>
      <c r="X1054" s="143"/>
      <c r="Y1054" s="143"/>
      <c r="Z1054" s="205"/>
    </row>
    <row r="1055" spans="1:26" ht="12.75">
      <c r="A1055" s="2">
        <v>1</v>
      </c>
      <c r="B1055" s="268">
        <f>O1055</f>
        <v>25.025</v>
      </c>
      <c r="C1055" s="268">
        <f>IF(P$1078&gt;0,SUM($O1055:P1055),"")</f>
        <v>50.05</v>
      </c>
      <c r="D1055" s="268">
        <f>IF(Q$1078&gt;0,SUM($O1055:Q1055),"")</f>
        <v>75.07499999999999</v>
      </c>
      <c r="E1055" s="262">
        <v>100.1</v>
      </c>
      <c r="F1055" s="262">
        <f>IF(S$1078&gt;0,SUM($O1055:S1055),"")</f>
        <v>125.125</v>
      </c>
      <c r="G1055" s="262">
        <f>IF(T$1078&gt;0,SUM($O1055:T1055),"")</f>
        <v>150.15</v>
      </c>
      <c r="H1055">
        <v>175</v>
      </c>
      <c r="I1055" s="269">
        <f>IF(V$1078&gt;0,SUM($O1055:V1055),"")</f>
        <v>200.20000000000002</v>
      </c>
      <c r="J1055" s="263">
        <f>IF(W$1078&gt;0,SUM($O1055:W1055),"")</f>
        <v>225.22500000000002</v>
      </c>
      <c r="K1055" s="262">
        <f>IF(X$1078&gt;0,SUM($O1055:X1055),"")</f>
        <v>250.25000000000003</v>
      </c>
      <c r="L1055" s="262">
        <f>IF(Y$1078&gt;0,SUM($O1055:Y1055),"")</f>
        <v>275.27500000000003</v>
      </c>
      <c r="M1055" s="262">
        <f>IF(Z$1078&gt;0,SUM($O1055:Z1055),"")</f>
      </c>
      <c r="O1055" s="156">
        <v>25.025</v>
      </c>
      <c r="P1055" s="156">
        <v>25.025</v>
      </c>
      <c r="Q1055" s="156">
        <v>25.025</v>
      </c>
      <c r="R1055" s="156">
        <v>25.025</v>
      </c>
      <c r="S1055" s="156">
        <v>25.025</v>
      </c>
      <c r="T1055" s="156">
        <v>25.025</v>
      </c>
      <c r="U1055" s="156">
        <v>25.025</v>
      </c>
      <c r="V1055" s="156">
        <v>25.025</v>
      </c>
      <c r="W1055" s="156">
        <v>25.025</v>
      </c>
      <c r="X1055" s="156">
        <v>25.025</v>
      </c>
      <c r="Y1055" s="156">
        <v>25.025</v>
      </c>
      <c r="Z1055" s="156"/>
    </row>
    <row r="1056" spans="1:26" ht="12.75">
      <c r="A1056" s="2">
        <v>2</v>
      </c>
      <c r="B1056" s="268">
        <f aca="true" t="shared" si="78" ref="B1056:B1078">O1056</f>
        <v>31.85</v>
      </c>
      <c r="C1056" s="268">
        <f>IF(P$1078&gt;0,SUM($O1056:P1056),"")</f>
        <v>63.7</v>
      </c>
      <c r="D1056" s="268">
        <f>IF(Q$1078&gt;0,SUM($O1056:Q1056),"")</f>
        <v>95.55000000000001</v>
      </c>
      <c r="E1056" s="262">
        <v>127.4</v>
      </c>
      <c r="F1056" s="262">
        <f>IF(S$1078&gt;0,SUM($O1056:S1056),"")</f>
        <v>159.25</v>
      </c>
      <c r="G1056" s="262">
        <f>IF(T$1078&gt;0,SUM($O1056:T1056),"")</f>
        <v>191.1</v>
      </c>
      <c r="H1056">
        <v>223</v>
      </c>
      <c r="I1056" s="269">
        <f>IF(V$1078&gt;0,SUM($O1056:V1056),"")</f>
        <v>254.79999999999998</v>
      </c>
      <c r="J1056" s="263">
        <f>IF(W$1078&gt;0,SUM($O1056:W1056),"")</f>
        <v>286.65</v>
      </c>
      <c r="K1056" s="262">
        <f>IF(X$1078&gt;0,SUM($O1056:X1056),"")</f>
        <v>318.5</v>
      </c>
      <c r="L1056" s="262">
        <f>IF(Y$1078&gt;0,SUM($O1056:Y1056),"")</f>
        <v>350.35</v>
      </c>
      <c r="M1056" s="262">
        <f>IF(Z$1078&gt;0,SUM($O1056:Z1056),"")</f>
      </c>
      <c r="O1056" s="156">
        <v>31.85</v>
      </c>
      <c r="P1056" s="156">
        <v>31.85</v>
      </c>
      <c r="Q1056" s="156">
        <v>31.85</v>
      </c>
      <c r="R1056" s="156">
        <v>31.85</v>
      </c>
      <c r="S1056" s="156">
        <v>31.85</v>
      </c>
      <c r="T1056" s="156">
        <v>31.85</v>
      </c>
      <c r="U1056" s="156">
        <v>31.85</v>
      </c>
      <c r="V1056" s="156">
        <v>31.85</v>
      </c>
      <c r="W1056" s="156">
        <v>31.85</v>
      </c>
      <c r="X1056" s="156">
        <v>31.85</v>
      </c>
      <c r="Y1056" s="156">
        <v>31.85</v>
      </c>
      <c r="Z1056" s="156"/>
    </row>
    <row r="1057" spans="1:26" ht="12.75">
      <c r="A1057" s="2">
        <v>3</v>
      </c>
      <c r="B1057" s="268">
        <f t="shared" si="78"/>
        <v>20.8</v>
      </c>
      <c r="C1057" s="268">
        <f>IF(P$1078&gt;0,SUM($O1057:P1057),"")</f>
        <v>41.6</v>
      </c>
      <c r="D1057" s="268">
        <f>IF(Q$1078&gt;0,SUM($O1057:Q1057),"")</f>
        <v>62.400000000000006</v>
      </c>
      <c r="E1057" s="262">
        <v>83.2</v>
      </c>
      <c r="F1057" s="262">
        <f>IF(S$1078&gt;0,SUM($O1057:S1057),"")</f>
        <v>104</v>
      </c>
      <c r="G1057" s="262">
        <f>IF(T$1078&gt;0,SUM($O1057:T1057),"")</f>
        <v>124.8</v>
      </c>
      <c r="H1057">
        <v>146</v>
      </c>
      <c r="I1057" s="269">
        <f>IF(V$1078&gt;0,SUM($O1057:V1057),"")</f>
        <v>166.4</v>
      </c>
      <c r="J1057" s="263">
        <f>IF(W$1078&gt;0,SUM($O1057:W1057),"")</f>
        <v>187.20000000000002</v>
      </c>
      <c r="K1057" s="262">
        <f>IF(X$1078&gt;0,SUM($O1057:X1057),"")</f>
        <v>208.00000000000003</v>
      </c>
      <c r="L1057" s="262">
        <f>IF(Y$1078&gt;0,SUM($O1057:Y1057),"")</f>
        <v>228.80000000000004</v>
      </c>
      <c r="M1057" s="262">
        <f>IF(Z$1078&gt;0,SUM($O1057:Z1057),"")</f>
      </c>
      <c r="O1057" s="156">
        <v>20.8</v>
      </c>
      <c r="P1057" s="156">
        <v>20.8</v>
      </c>
      <c r="Q1057" s="156">
        <v>20.8</v>
      </c>
      <c r="R1057" s="156">
        <v>20.8</v>
      </c>
      <c r="S1057" s="156">
        <v>20.8</v>
      </c>
      <c r="T1057" s="156">
        <v>20.8</v>
      </c>
      <c r="U1057" s="156">
        <v>20.8</v>
      </c>
      <c r="V1057" s="156">
        <v>20.8</v>
      </c>
      <c r="W1057" s="156">
        <v>20.8</v>
      </c>
      <c r="X1057" s="156">
        <v>20.8</v>
      </c>
      <c r="Y1057" s="156">
        <v>20.8</v>
      </c>
      <c r="Z1057" s="156"/>
    </row>
    <row r="1058" spans="1:26" ht="12.75">
      <c r="A1058" s="2">
        <v>4</v>
      </c>
      <c r="B1058" s="268">
        <f t="shared" si="78"/>
        <v>23.075</v>
      </c>
      <c r="C1058" s="268">
        <f>IF(P$1078&gt;0,SUM($O1058:P1058),"")</f>
        <v>46.15</v>
      </c>
      <c r="D1058" s="268">
        <f>IF(Q$1078&gt;0,SUM($O1058:Q1058),"")</f>
        <v>69.225</v>
      </c>
      <c r="E1058" s="262">
        <v>92.3</v>
      </c>
      <c r="F1058" s="262">
        <f>IF(S$1078&gt;0,SUM($O1058:S1058),"")</f>
        <v>115.375</v>
      </c>
      <c r="G1058" s="262">
        <f>IF(T$1078&gt;0,SUM($O1058:T1058),"")</f>
        <v>138.45</v>
      </c>
      <c r="H1058">
        <v>162</v>
      </c>
      <c r="I1058" s="269">
        <f>IF(V$1078&gt;0,SUM($O1058:V1058),"")</f>
        <v>184.59999999999997</v>
      </c>
      <c r="J1058" s="263">
        <f>IF(W$1078&gt;0,SUM($O1058:W1058),"")</f>
        <v>207.67499999999995</v>
      </c>
      <c r="K1058" s="262">
        <f>IF(X$1078&gt;0,SUM($O1058:X1058),"")</f>
        <v>230.74999999999994</v>
      </c>
      <c r="L1058" s="262">
        <f>IF(Y$1078&gt;0,SUM($O1058:Y1058),"")</f>
        <v>253.82499999999993</v>
      </c>
      <c r="M1058" s="262">
        <f>IF(Z$1078&gt;0,SUM($O1058:Z1058),"")</f>
      </c>
      <c r="O1058" s="156">
        <v>23.075</v>
      </c>
      <c r="P1058" s="156">
        <v>23.075</v>
      </c>
      <c r="Q1058" s="156">
        <v>23.075</v>
      </c>
      <c r="R1058" s="156">
        <v>23.075</v>
      </c>
      <c r="S1058" s="156">
        <v>23.075</v>
      </c>
      <c r="T1058" s="156">
        <v>23.075</v>
      </c>
      <c r="U1058" s="156">
        <v>23.075</v>
      </c>
      <c r="V1058" s="156">
        <v>23.075</v>
      </c>
      <c r="W1058" s="156">
        <v>23.075</v>
      </c>
      <c r="X1058" s="156">
        <v>23.075</v>
      </c>
      <c r="Y1058" s="156">
        <v>23.075</v>
      </c>
      <c r="Z1058" s="156"/>
    </row>
    <row r="1059" spans="1:26" ht="12.75">
      <c r="A1059" s="2">
        <v>5</v>
      </c>
      <c r="B1059" s="268">
        <f t="shared" si="78"/>
        <v>18.091666666666665</v>
      </c>
      <c r="C1059" s="268">
        <f>IF(P$1078&gt;0,SUM($O1059:P1059),"")</f>
        <v>36.18333333333333</v>
      </c>
      <c r="D1059" s="268">
        <f>IF(Q$1078&gt;0,SUM($O1059:Q1059),"")</f>
        <v>54.27499999999999</v>
      </c>
      <c r="E1059" s="262">
        <v>72.36666666666666</v>
      </c>
      <c r="F1059" s="262">
        <f>IF(S$1078&gt;0,SUM($O1059:S1059),"")</f>
        <v>90.45833333333333</v>
      </c>
      <c r="G1059" s="262">
        <f>IF(T$1078&gt;0,SUM($O1059:T1059),"")</f>
        <v>108.55</v>
      </c>
      <c r="H1059">
        <v>127</v>
      </c>
      <c r="I1059" s="269">
        <f>IF(V$1078&gt;0,SUM($O1059:V1059),"")</f>
        <v>144.73333333333332</v>
      </c>
      <c r="J1059" s="263">
        <f>IF(W$1078&gt;0,SUM($O1059:W1059),"")</f>
        <v>162.825</v>
      </c>
      <c r="K1059" s="262">
        <f>IF(X$1078&gt;0,SUM($O1059:X1059),"")</f>
        <v>180.91666666666666</v>
      </c>
      <c r="L1059" s="262">
        <f>IF(Y$1078&gt;0,SUM($O1059:Y1059),"")</f>
        <v>199.00833333333333</v>
      </c>
      <c r="M1059" s="262">
        <f>IF(Z$1078&gt;0,SUM($O1059:Z1059),"")</f>
      </c>
      <c r="O1059" s="156">
        <v>18.091666666666665</v>
      </c>
      <c r="P1059" s="156">
        <v>18.091666666666665</v>
      </c>
      <c r="Q1059" s="156">
        <v>18.091666666666665</v>
      </c>
      <c r="R1059" s="156">
        <v>18.091666666666665</v>
      </c>
      <c r="S1059" s="156">
        <v>18.091666666666665</v>
      </c>
      <c r="T1059" s="156">
        <v>18.091666666666665</v>
      </c>
      <c r="U1059" s="156">
        <v>18.091666666666665</v>
      </c>
      <c r="V1059" s="156">
        <v>18.091666666666665</v>
      </c>
      <c r="W1059" s="156">
        <v>18.091666666666665</v>
      </c>
      <c r="X1059" s="156">
        <v>18.091666666666665</v>
      </c>
      <c r="Y1059" s="156">
        <v>18.091666666666665</v>
      </c>
      <c r="Z1059" s="156"/>
    </row>
    <row r="1060" spans="1:26" ht="12.75">
      <c r="A1060" s="2">
        <v>6</v>
      </c>
      <c r="B1060" s="268">
        <f t="shared" si="78"/>
        <v>23.508333333333336</v>
      </c>
      <c r="C1060" s="268">
        <f>IF(P$1078&gt;0,SUM($O1060:P1060),"")</f>
        <v>47.01666666666667</v>
      </c>
      <c r="D1060" s="268">
        <f>IF(Q$1078&gt;0,SUM($O1060:Q1060),"")</f>
        <v>70.525</v>
      </c>
      <c r="E1060" s="262">
        <v>94.03333333333335</v>
      </c>
      <c r="F1060" s="262">
        <f>IF(S$1078&gt;0,SUM($O1060:S1060),"")</f>
        <v>117.54166666666669</v>
      </c>
      <c r="G1060" s="262">
        <f>IF(T$1078&gt;0,SUM($O1060:T1060),"")</f>
        <v>141.05</v>
      </c>
      <c r="H1060">
        <v>165</v>
      </c>
      <c r="I1060" s="269">
        <f>IF(V$1078&gt;0,SUM($O1060:V1060),"")</f>
        <v>188.06666666666666</v>
      </c>
      <c r="J1060" s="263">
        <f>IF(W$1078&gt;0,SUM($O1060:W1060),"")</f>
        <v>211.575</v>
      </c>
      <c r="K1060" s="262">
        <f>IF(X$1078&gt;0,SUM($O1060:X1060),"")</f>
        <v>235.08333333333331</v>
      </c>
      <c r="L1060" s="262">
        <f>IF(Y$1078&gt;0,SUM($O1060:Y1060),"")</f>
        <v>258.59166666666664</v>
      </c>
      <c r="M1060" s="262">
        <f>IF(Z$1078&gt;0,SUM($O1060:Z1060),"")</f>
      </c>
      <c r="O1060" s="156">
        <v>23.508333333333336</v>
      </c>
      <c r="P1060" s="156">
        <v>23.508333333333336</v>
      </c>
      <c r="Q1060" s="156">
        <v>23.508333333333336</v>
      </c>
      <c r="R1060" s="156">
        <v>23.508333333333336</v>
      </c>
      <c r="S1060" s="156">
        <v>23.508333333333336</v>
      </c>
      <c r="T1060" s="156">
        <v>23.508333333333336</v>
      </c>
      <c r="U1060" s="156">
        <v>23.508333333333336</v>
      </c>
      <c r="V1060" s="156">
        <v>23.508333333333336</v>
      </c>
      <c r="W1060" s="156">
        <v>23.508333333333336</v>
      </c>
      <c r="X1060" s="156">
        <v>23.508333333333336</v>
      </c>
      <c r="Y1060" s="156">
        <v>23.508333333333336</v>
      </c>
      <c r="Z1060" s="156"/>
    </row>
    <row r="1061" spans="1:26" ht="12.75">
      <c r="A1061" s="2">
        <v>7</v>
      </c>
      <c r="B1061" s="268">
        <f t="shared" si="78"/>
        <v>13.216666666666667</v>
      </c>
      <c r="C1061" s="268">
        <f>IF(P$1078&gt;0,SUM($O1061:P1061),"")</f>
        <v>26.433333333333334</v>
      </c>
      <c r="D1061" s="268">
        <f>IF(Q$1078&gt;0,SUM($O1061:Q1061),"")</f>
        <v>39.65</v>
      </c>
      <c r="E1061" s="262">
        <v>52.86666666666667</v>
      </c>
      <c r="F1061" s="262">
        <f>IF(S$1078&gt;0,SUM($O1061:S1061),"")</f>
        <v>66.08333333333333</v>
      </c>
      <c r="G1061" s="262">
        <f>IF(T$1078&gt;0,SUM($O1061:T1061),"")</f>
        <v>79.3</v>
      </c>
      <c r="H1061">
        <v>93</v>
      </c>
      <c r="I1061" s="269">
        <f>IF(V$1078&gt;0,SUM($O1061:V1061),"")</f>
        <v>105.73333333333333</v>
      </c>
      <c r="J1061" s="263">
        <f>IF(W$1078&gt;0,SUM($O1061:W1061),"")</f>
        <v>118.95</v>
      </c>
      <c r="K1061" s="262">
        <f>IF(X$1078&gt;0,SUM($O1061:X1061),"")</f>
        <v>132.16666666666666</v>
      </c>
      <c r="L1061" s="262">
        <f>IF(Y$1078&gt;0,SUM($O1061:Y1061),"")</f>
        <v>145.38333333333333</v>
      </c>
      <c r="M1061" s="262">
        <f>IF(Z$1078&gt;0,SUM($O1061:Z1061),"")</f>
      </c>
      <c r="O1061" s="156">
        <v>13.216666666666667</v>
      </c>
      <c r="P1061" s="156">
        <v>13.216666666666667</v>
      </c>
      <c r="Q1061" s="156">
        <v>13.216666666666667</v>
      </c>
      <c r="R1061" s="156">
        <v>13.216666666666667</v>
      </c>
      <c r="S1061" s="156">
        <v>13.216666666666667</v>
      </c>
      <c r="T1061" s="156">
        <v>13.216666666666667</v>
      </c>
      <c r="U1061" s="156">
        <v>13.216666666666667</v>
      </c>
      <c r="V1061" s="156">
        <v>13.216666666666667</v>
      </c>
      <c r="W1061" s="156">
        <v>13.216666666666667</v>
      </c>
      <c r="X1061" s="156">
        <v>13.216666666666667</v>
      </c>
      <c r="Y1061" s="156">
        <v>13.216666666666667</v>
      </c>
      <c r="Z1061" s="156"/>
    </row>
    <row r="1062" spans="1:26" ht="12.75">
      <c r="A1062" s="2">
        <v>8</v>
      </c>
      <c r="B1062" s="268">
        <f t="shared" si="78"/>
        <v>36.291666666666664</v>
      </c>
      <c r="C1062" s="268">
        <f>IF(P$1078&gt;0,SUM($O1062:P1062),"")</f>
        <v>72.58333333333333</v>
      </c>
      <c r="D1062" s="268">
        <f>IF(Q$1078&gt;0,SUM($O1062:Q1062),"")</f>
        <v>108.875</v>
      </c>
      <c r="E1062" s="262">
        <v>145.16666666666666</v>
      </c>
      <c r="F1062" s="262">
        <f>IF(S$1078&gt;0,SUM($O1062:S1062),"")</f>
        <v>181.45833333333331</v>
      </c>
      <c r="G1062" s="262">
        <f>IF(T$1078&gt;0,SUM($O1062:T1062),"")</f>
        <v>217.74999999999997</v>
      </c>
      <c r="H1062">
        <v>254</v>
      </c>
      <c r="I1062" s="269">
        <f>IF(V$1078&gt;0,SUM($O1062:V1062),"")</f>
        <v>290.3333333333333</v>
      </c>
      <c r="J1062" s="263">
        <f>IF(W$1078&gt;0,SUM($O1062:W1062),"")</f>
        <v>326.625</v>
      </c>
      <c r="K1062" s="262">
        <f>IF(X$1078&gt;0,SUM($O1062:X1062),"")</f>
        <v>362.9166666666667</v>
      </c>
      <c r="L1062" s="262">
        <f>IF(Y$1078&gt;0,SUM($O1062:Y1062),"")</f>
        <v>399.20833333333337</v>
      </c>
      <c r="M1062" s="262">
        <f>IF(Z$1078&gt;0,SUM($O1062:Z1062),"")</f>
      </c>
      <c r="O1062" s="156">
        <v>36.291666666666664</v>
      </c>
      <c r="P1062" s="156">
        <v>36.291666666666664</v>
      </c>
      <c r="Q1062" s="156">
        <v>36.291666666666664</v>
      </c>
      <c r="R1062" s="156">
        <v>36.291666666666664</v>
      </c>
      <c r="S1062" s="156">
        <v>36.291666666666664</v>
      </c>
      <c r="T1062" s="156">
        <v>36.291666666666664</v>
      </c>
      <c r="U1062" s="156">
        <v>36.291666666666664</v>
      </c>
      <c r="V1062" s="156">
        <v>36.291666666666664</v>
      </c>
      <c r="W1062" s="156">
        <v>36.291666666666664</v>
      </c>
      <c r="X1062" s="156">
        <v>36.291666666666664</v>
      </c>
      <c r="Y1062" s="156">
        <v>36.291666666666664</v>
      </c>
      <c r="Z1062" s="156"/>
    </row>
    <row r="1063" spans="1:26" ht="12.75">
      <c r="A1063" s="2">
        <v>9</v>
      </c>
      <c r="B1063" s="268">
        <f t="shared" si="78"/>
        <v>18.958333333333332</v>
      </c>
      <c r="C1063" s="268">
        <f>IF(P$1078&gt;0,SUM($O1063:P1063),"")</f>
        <v>37.916666666666664</v>
      </c>
      <c r="D1063" s="268">
        <f>IF(Q$1078&gt;0,SUM($O1063:Q1063),"")</f>
        <v>56.875</v>
      </c>
      <c r="E1063" s="262">
        <v>75.83333333333333</v>
      </c>
      <c r="F1063" s="262">
        <f>IF(S$1078&gt;0,SUM($O1063:S1063),"")</f>
        <v>94.79166666666666</v>
      </c>
      <c r="G1063" s="262">
        <f>IF(T$1078&gt;0,SUM($O1063:T1063),"")</f>
        <v>113.74999999999999</v>
      </c>
      <c r="H1063">
        <v>133</v>
      </c>
      <c r="I1063" s="269">
        <f>IF(V$1078&gt;0,SUM($O1063:V1063),"")</f>
        <v>151.66666666666666</v>
      </c>
      <c r="J1063" s="263">
        <f>IF(W$1078&gt;0,SUM($O1063:W1063),"")</f>
        <v>170.625</v>
      </c>
      <c r="K1063" s="262">
        <f>IF(X$1078&gt;0,SUM($O1063:X1063),"")</f>
        <v>189.58333333333334</v>
      </c>
      <c r="L1063" s="262">
        <f>IF(Y$1078&gt;0,SUM($O1063:Y1063),"")</f>
        <v>208.54166666666669</v>
      </c>
      <c r="M1063" s="262">
        <f>IF(Z$1078&gt;0,SUM($O1063:Z1063),"")</f>
      </c>
      <c r="O1063" s="156">
        <v>18.958333333333332</v>
      </c>
      <c r="P1063" s="156">
        <v>18.958333333333332</v>
      </c>
      <c r="Q1063" s="156">
        <v>18.958333333333332</v>
      </c>
      <c r="R1063" s="156">
        <v>18.958333333333332</v>
      </c>
      <c r="S1063" s="156">
        <v>18.958333333333332</v>
      </c>
      <c r="T1063" s="156">
        <v>18.958333333333332</v>
      </c>
      <c r="U1063" s="156">
        <v>18.958333333333332</v>
      </c>
      <c r="V1063" s="156">
        <v>18.958333333333332</v>
      </c>
      <c r="W1063" s="156">
        <v>18.958333333333332</v>
      </c>
      <c r="X1063" s="156">
        <v>18.958333333333332</v>
      </c>
      <c r="Y1063" s="156">
        <v>18.958333333333332</v>
      </c>
      <c r="Z1063" s="156"/>
    </row>
    <row r="1064" spans="1:26" ht="12.75">
      <c r="A1064" s="2">
        <v>10</v>
      </c>
      <c r="B1064" s="268">
        <f t="shared" si="78"/>
        <v>31.633333333333336</v>
      </c>
      <c r="C1064" s="268">
        <f>IF(P$1078&gt;0,SUM($O1064:P1064),"")</f>
        <v>63.26666666666667</v>
      </c>
      <c r="D1064" s="268">
        <f>IF(Q$1078&gt;0,SUM($O1064:Q1064),"")</f>
        <v>94.9</v>
      </c>
      <c r="E1064" s="262">
        <v>126.53333333333335</v>
      </c>
      <c r="F1064" s="262">
        <f>IF(S$1078&gt;0,SUM($O1064:S1064),"")</f>
        <v>158.16666666666669</v>
      </c>
      <c r="G1064" s="262">
        <f>IF(T$1078&gt;0,SUM($O1064:T1064),"")</f>
        <v>189.8</v>
      </c>
      <c r="H1064">
        <v>221</v>
      </c>
      <c r="I1064" s="269">
        <f>IF(V$1078&gt;0,SUM($O1064:V1064),"")</f>
        <v>253.06666666666666</v>
      </c>
      <c r="J1064" s="263">
        <f>IF(W$1078&gt;0,SUM($O1064:W1064),"")</f>
        <v>284.7</v>
      </c>
      <c r="K1064" s="262">
        <f>IF(X$1078&gt;0,SUM($O1064:X1064),"")</f>
        <v>316.3333333333333</v>
      </c>
      <c r="L1064" s="262">
        <f>IF(Y$1078&gt;0,SUM($O1064:Y1064),"")</f>
        <v>347.96666666666664</v>
      </c>
      <c r="M1064" s="262">
        <f>IF(Z$1078&gt;0,SUM($O1064:Z1064),"")</f>
      </c>
      <c r="O1064" s="156">
        <v>31.633333333333336</v>
      </c>
      <c r="P1064" s="156">
        <v>31.633333333333336</v>
      </c>
      <c r="Q1064" s="156">
        <v>31.633333333333336</v>
      </c>
      <c r="R1064" s="156">
        <v>31.633333333333336</v>
      </c>
      <c r="S1064" s="156">
        <v>31.633333333333336</v>
      </c>
      <c r="T1064" s="156">
        <v>31.633333333333336</v>
      </c>
      <c r="U1064" s="156">
        <v>31.633333333333336</v>
      </c>
      <c r="V1064" s="156">
        <v>31.633333333333336</v>
      </c>
      <c r="W1064" s="156">
        <v>31.633333333333336</v>
      </c>
      <c r="X1064" s="156">
        <v>31.633333333333336</v>
      </c>
      <c r="Y1064" s="156">
        <v>31.633333333333336</v>
      </c>
      <c r="Z1064" s="156"/>
    </row>
    <row r="1065" spans="1:26" ht="12.75">
      <c r="A1065" s="2">
        <v>11</v>
      </c>
      <c r="B1065" s="268">
        <f t="shared" si="78"/>
        <v>23.508333333333336</v>
      </c>
      <c r="C1065" s="268">
        <f>IF(P$1078&gt;0,SUM($O1065:P1065),"")</f>
        <v>47.01666666666667</v>
      </c>
      <c r="D1065" s="268">
        <f>IF(Q$1078&gt;0,SUM($O1065:Q1065),"")</f>
        <v>70.525</v>
      </c>
      <c r="E1065" s="262">
        <v>94.03333333333335</v>
      </c>
      <c r="F1065" s="262">
        <f>IF(S$1078&gt;0,SUM($O1065:S1065),"")</f>
        <v>117.54166666666669</v>
      </c>
      <c r="G1065" s="262">
        <f>IF(T$1078&gt;0,SUM($O1065:T1065),"")</f>
        <v>141.05</v>
      </c>
      <c r="H1065">
        <v>165</v>
      </c>
      <c r="I1065" s="269">
        <f>IF(V$1078&gt;0,SUM($O1065:V1065),"")</f>
        <v>188.06666666666666</v>
      </c>
      <c r="J1065" s="263">
        <f>IF(W$1078&gt;0,SUM($O1065:W1065),"")</f>
        <v>211.575</v>
      </c>
      <c r="K1065" s="262">
        <f>IF(X$1078&gt;0,SUM($O1065:X1065),"")</f>
        <v>235.08333333333331</v>
      </c>
      <c r="L1065" s="262">
        <f>IF(Y$1078&gt;0,SUM($O1065:Y1065),"")</f>
        <v>258.59166666666664</v>
      </c>
      <c r="M1065" s="262">
        <f>IF(Z$1078&gt;0,SUM($O1065:Z1065),"")</f>
      </c>
      <c r="O1065" s="156">
        <v>23.508333333333336</v>
      </c>
      <c r="P1065" s="156">
        <v>23.508333333333336</v>
      </c>
      <c r="Q1065" s="156">
        <v>23.508333333333336</v>
      </c>
      <c r="R1065" s="156">
        <v>23.508333333333336</v>
      </c>
      <c r="S1065" s="156">
        <v>23.508333333333336</v>
      </c>
      <c r="T1065" s="156">
        <v>23.508333333333336</v>
      </c>
      <c r="U1065" s="156">
        <v>23.508333333333336</v>
      </c>
      <c r="V1065" s="156">
        <v>23.508333333333336</v>
      </c>
      <c r="W1065" s="156">
        <v>23.508333333333336</v>
      </c>
      <c r="X1065" s="156">
        <v>23.508333333333336</v>
      </c>
      <c r="Y1065" s="156">
        <v>23.508333333333336</v>
      </c>
      <c r="Z1065" s="156"/>
    </row>
    <row r="1066" spans="1:26" ht="12.75">
      <c r="A1066" s="2">
        <v>12</v>
      </c>
      <c r="B1066" s="268">
        <f t="shared" si="78"/>
        <v>36.4</v>
      </c>
      <c r="C1066" s="268">
        <f>IF(P$1078&gt;0,SUM($O1066:P1066),"")</f>
        <v>72.8</v>
      </c>
      <c r="D1066" s="268">
        <f>IF(Q$1078&gt;0,SUM($O1066:Q1066),"")</f>
        <v>109.19999999999999</v>
      </c>
      <c r="E1066" s="262">
        <v>145.6</v>
      </c>
      <c r="F1066" s="262">
        <f>IF(S$1078&gt;0,SUM($O1066:S1066),"")</f>
        <v>182</v>
      </c>
      <c r="G1066" s="262">
        <f>IF(T$1078&gt;0,SUM($O1066:T1066),"")</f>
        <v>218.4</v>
      </c>
      <c r="H1066">
        <v>255</v>
      </c>
      <c r="I1066" s="269">
        <f>IF(V$1078&gt;0,SUM($O1066:V1066),"")</f>
        <v>291.2</v>
      </c>
      <c r="J1066" s="263">
        <f>IF(W$1078&gt;0,SUM($O1066:W1066),"")</f>
        <v>327.59999999999997</v>
      </c>
      <c r="K1066" s="262">
        <f>IF(X$1078&gt;0,SUM($O1066:X1066),"")</f>
        <v>363.99999999999994</v>
      </c>
      <c r="L1066" s="262">
        <f>IF(Y$1078&gt;0,SUM($O1066:Y1066),"")</f>
        <v>400.3999999999999</v>
      </c>
      <c r="M1066" s="262">
        <f>IF(Z$1078&gt;0,SUM($O1066:Z1066),"")</f>
      </c>
      <c r="O1066" s="156">
        <v>36.4</v>
      </c>
      <c r="P1066" s="156">
        <v>36.4</v>
      </c>
      <c r="Q1066" s="156">
        <v>36.4</v>
      </c>
      <c r="R1066" s="156">
        <v>36.4</v>
      </c>
      <c r="S1066" s="156">
        <v>36.4</v>
      </c>
      <c r="T1066" s="156">
        <v>36.4</v>
      </c>
      <c r="U1066" s="156">
        <v>36.4</v>
      </c>
      <c r="V1066" s="156">
        <v>36.4</v>
      </c>
      <c r="W1066" s="156">
        <v>36.4</v>
      </c>
      <c r="X1066" s="156">
        <v>36.4</v>
      </c>
      <c r="Y1066" s="156">
        <v>36.4</v>
      </c>
      <c r="Z1066" s="156"/>
    </row>
    <row r="1067" spans="1:26" ht="12.75">
      <c r="A1067" s="2">
        <v>13</v>
      </c>
      <c r="B1067" s="268">
        <f t="shared" si="78"/>
        <v>27.625</v>
      </c>
      <c r="C1067" s="268">
        <f>IF(P$1078&gt;0,SUM($O1067:P1067),"")</f>
        <v>55.25</v>
      </c>
      <c r="D1067" s="268">
        <f>IF(Q$1078&gt;0,SUM($O1067:Q1067),"")</f>
        <v>82.875</v>
      </c>
      <c r="E1067" s="262">
        <v>110.5</v>
      </c>
      <c r="F1067" s="262">
        <f>IF(S$1078&gt;0,SUM($O1067:S1067),"")</f>
        <v>138.125</v>
      </c>
      <c r="G1067" s="262">
        <f>IF(T$1078&gt;0,SUM($O1067:T1067),"")</f>
        <v>165.75</v>
      </c>
      <c r="H1067">
        <v>193</v>
      </c>
      <c r="I1067" s="269">
        <f>IF(V$1078&gt;0,SUM($O1067:V1067),"")</f>
        <v>221</v>
      </c>
      <c r="J1067" s="263">
        <f>IF(W$1078&gt;0,SUM($O1067:W1067),"")</f>
        <v>248.625</v>
      </c>
      <c r="K1067" s="262">
        <f>IF(X$1078&gt;0,SUM($O1067:X1067),"")</f>
        <v>276.25</v>
      </c>
      <c r="L1067" s="262">
        <f>IF(Y$1078&gt;0,SUM($O1067:Y1067),"")</f>
        <v>303.875</v>
      </c>
      <c r="M1067" s="262">
        <f>IF(Z$1078&gt;0,SUM($O1067:Z1067),"")</f>
      </c>
      <c r="O1067" s="156">
        <v>27.625</v>
      </c>
      <c r="P1067" s="156">
        <v>27.625</v>
      </c>
      <c r="Q1067" s="156">
        <v>27.625</v>
      </c>
      <c r="R1067" s="156">
        <v>27.625</v>
      </c>
      <c r="S1067" s="156">
        <v>27.625</v>
      </c>
      <c r="T1067" s="156">
        <v>27.625</v>
      </c>
      <c r="U1067" s="156">
        <v>27.625</v>
      </c>
      <c r="V1067" s="156">
        <v>27.625</v>
      </c>
      <c r="W1067" s="156">
        <v>27.625</v>
      </c>
      <c r="X1067" s="156">
        <v>27.625</v>
      </c>
      <c r="Y1067" s="156">
        <v>27.625</v>
      </c>
      <c r="Z1067" s="156"/>
    </row>
    <row r="1068" spans="1:26" ht="12.75">
      <c r="A1068" s="2">
        <v>14</v>
      </c>
      <c r="B1068" s="268">
        <f t="shared" si="78"/>
        <v>33.90833333333334</v>
      </c>
      <c r="C1068" s="268">
        <f>IF(P$1078&gt;0,SUM($O1068:P1068),"")</f>
        <v>67.81666666666668</v>
      </c>
      <c r="D1068" s="268">
        <f>IF(Q$1078&gt;0,SUM($O1068:Q1068),"")</f>
        <v>101.72500000000002</v>
      </c>
      <c r="E1068" s="262">
        <v>135.63333333333335</v>
      </c>
      <c r="F1068" s="262">
        <f>IF(S$1078&gt;0,SUM($O1068:S1068),"")</f>
        <v>169.54166666666669</v>
      </c>
      <c r="G1068" s="262">
        <f>IF(T$1078&gt;0,SUM($O1068:T1068),"")</f>
        <v>203.45000000000002</v>
      </c>
      <c r="H1068">
        <v>237</v>
      </c>
      <c r="I1068" s="269">
        <f>IF(V$1078&gt;0,SUM($O1068:V1068),"")</f>
        <v>271.2666666666667</v>
      </c>
      <c r="J1068" s="263">
        <f>IF(W$1078&gt;0,SUM($O1068:W1068),"")</f>
        <v>305.17500000000007</v>
      </c>
      <c r="K1068" s="262">
        <f>IF(X$1078&gt;0,SUM($O1068:X1068),"")</f>
        <v>339.0833333333334</v>
      </c>
      <c r="L1068" s="262">
        <f>IF(Y$1078&gt;0,SUM($O1068:Y1068),"")</f>
        <v>372.9916666666668</v>
      </c>
      <c r="M1068" s="262">
        <f>IF(Z$1078&gt;0,SUM($O1068:Z1068),"")</f>
      </c>
      <c r="O1068" s="156">
        <v>33.90833333333334</v>
      </c>
      <c r="P1068" s="156">
        <v>33.90833333333334</v>
      </c>
      <c r="Q1068" s="156">
        <v>33.90833333333334</v>
      </c>
      <c r="R1068" s="156">
        <v>33.90833333333334</v>
      </c>
      <c r="S1068" s="156">
        <v>33.90833333333334</v>
      </c>
      <c r="T1068" s="156">
        <v>33.90833333333334</v>
      </c>
      <c r="U1068" s="156">
        <v>33.90833333333334</v>
      </c>
      <c r="V1068" s="156">
        <v>33.90833333333334</v>
      </c>
      <c r="W1068" s="156">
        <v>33.90833333333334</v>
      </c>
      <c r="X1068" s="156">
        <v>33.90833333333334</v>
      </c>
      <c r="Y1068" s="156">
        <v>33.90833333333334</v>
      </c>
      <c r="Z1068" s="156"/>
    </row>
    <row r="1069" spans="1:26" ht="12.75">
      <c r="A1069" s="2">
        <v>15</v>
      </c>
      <c r="B1069" s="268">
        <f t="shared" si="78"/>
        <v>34.125</v>
      </c>
      <c r="C1069" s="268">
        <f>IF(P$1078&gt;0,SUM($O1069:P1069),"")</f>
        <v>68.25</v>
      </c>
      <c r="D1069" s="268">
        <f>IF(Q$1078&gt;0,SUM($O1069:Q1069),"")</f>
        <v>102.375</v>
      </c>
      <c r="E1069" s="262">
        <v>136.5</v>
      </c>
      <c r="F1069" s="262">
        <f>IF(S$1078&gt;0,SUM($O1069:S1069),"")</f>
        <v>170.625</v>
      </c>
      <c r="G1069" s="262">
        <f>IF(T$1078&gt;0,SUM($O1069:T1069),"")</f>
        <v>204.75</v>
      </c>
      <c r="H1069">
        <v>239</v>
      </c>
      <c r="I1069" s="269">
        <f>IF(V$1078&gt;0,SUM($O1069:V1069),"")</f>
        <v>273</v>
      </c>
      <c r="J1069" s="263">
        <f>IF(W$1078&gt;0,SUM($O1069:W1069),"")</f>
        <v>307.125</v>
      </c>
      <c r="K1069" s="262">
        <f>IF(X$1078&gt;0,SUM($O1069:X1069),"")</f>
        <v>341.25</v>
      </c>
      <c r="L1069" s="262">
        <f>IF(Y$1078&gt;0,SUM($O1069:Y1069),"")</f>
        <v>375.375</v>
      </c>
      <c r="M1069" s="262">
        <f>IF(Z$1078&gt;0,SUM($O1069:Z1069),"")</f>
      </c>
      <c r="O1069" s="156">
        <v>34.125</v>
      </c>
      <c r="P1069" s="156">
        <v>34.125</v>
      </c>
      <c r="Q1069" s="156">
        <v>34.125</v>
      </c>
      <c r="R1069" s="156">
        <v>34.125</v>
      </c>
      <c r="S1069" s="156">
        <v>34.125</v>
      </c>
      <c r="T1069" s="156">
        <v>34.125</v>
      </c>
      <c r="U1069" s="156">
        <v>34.125</v>
      </c>
      <c r="V1069" s="156">
        <v>34.125</v>
      </c>
      <c r="W1069" s="156">
        <v>34.125</v>
      </c>
      <c r="X1069" s="156">
        <v>34.125</v>
      </c>
      <c r="Y1069" s="156">
        <v>34.125</v>
      </c>
      <c r="Z1069" s="156"/>
    </row>
    <row r="1070" spans="1:26" ht="12.75">
      <c r="A1070" s="2">
        <v>16</v>
      </c>
      <c r="B1070" s="268">
        <f t="shared" si="78"/>
        <v>23.833333333333332</v>
      </c>
      <c r="C1070" s="268">
        <f>IF(P$1078&gt;0,SUM($O1070:P1070),"")</f>
        <v>47.666666666666664</v>
      </c>
      <c r="D1070" s="268">
        <f>IF(Q$1078&gt;0,SUM($O1070:Q1070),"")</f>
        <v>71.5</v>
      </c>
      <c r="E1070" s="262">
        <v>95.33333333333333</v>
      </c>
      <c r="F1070" s="262">
        <f>IF(S$1078&gt;0,SUM($O1070:S1070),"")</f>
        <v>119.16666666666666</v>
      </c>
      <c r="G1070" s="262">
        <f>IF(T$1078&gt;0,SUM($O1070:T1070),"")</f>
        <v>143</v>
      </c>
      <c r="H1070">
        <v>167</v>
      </c>
      <c r="I1070" s="269">
        <f>IF(V$1078&gt;0,SUM($O1070:V1070),"")</f>
        <v>190.66666666666669</v>
      </c>
      <c r="J1070" s="263">
        <f>IF(W$1078&gt;0,SUM($O1070:W1070),"")</f>
        <v>214.50000000000003</v>
      </c>
      <c r="K1070" s="262">
        <f>IF(X$1078&gt;0,SUM($O1070:X1070),"")</f>
        <v>238.33333333333337</v>
      </c>
      <c r="L1070" s="262">
        <f>IF(Y$1078&gt;0,SUM($O1070:Y1070),"")</f>
        <v>262.1666666666667</v>
      </c>
      <c r="M1070" s="262">
        <f>IF(Z$1078&gt;0,SUM($O1070:Z1070),"")</f>
      </c>
      <c r="O1070" s="156">
        <v>23.833333333333332</v>
      </c>
      <c r="P1070" s="156">
        <v>23.833333333333332</v>
      </c>
      <c r="Q1070" s="156">
        <v>23.833333333333332</v>
      </c>
      <c r="R1070" s="156">
        <v>23.833333333333332</v>
      </c>
      <c r="S1070" s="156">
        <v>23.833333333333332</v>
      </c>
      <c r="T1070" s="156">
        <v>23.833333333333332</v>
      </c>
      <c r="U1070" s="156">
        <v>23.833333333333332</v>
      </c>
      <c r="V1070" s="156">
        <v>23.833333333333332</v>
      </c>
      <c r="W1070" s="156">
        <v>23.833333333333332</v>
      </c>
      <c r="X1070" s="156">
        <v>23.833333333333332</v>
      </c>
      <c r="Y1070" s="156">
        <v>23.833333333333332</v>
      </c>
      <c r="Z1070" s="156"/>
    </row>
    <row r="1071" spans="1:26" ht="12.75">
      <c r="A1071" s="2">
        <v>17</v>
      </c>
      <c r="B1071" s="268">
        <f t="shared" si="78"/>
        <v>31.308333333333334</v>
      </c>
      <c r="C1071" s="268">
        <f>IF(P$1078&gt;0,SUM($O1071:P1071),"")</f>
        <v>62.61666666666667</v>
      </c>
      <c r="D1071" s="268">
        <f>IF(Q$1078&gt;0,SUM($O1071:Q1071),"")</f>
        <v>93.925</v>
      </c>
      <c r="E1071" s="262">
        <v>125.23333333333333</v>
      </c>
      <c r="F1071" s="262">
        <f>IF(S$1078&gt;0,SUM($O1071:S1071),"")</f>
        <v>156.54166666666666</v>
      </c>
      <c r="G1071" s="262">
        <f>IF(T$1078&gt;0,SUM($O1071:T1071),"")</f>
        <v>187.85</v>
      </c>
      <c r="H1071">
        <v>219</v>
      </c>
      <c r="I1071" s="269">
        <f>IF(V$1078&gt;0,SUM($O1071:V1071),"")</f>
        <v>250.46666666666667</v>
      </c>
      <c r="J1071" s="263">
        <f>IF(W$1078&gt;0,SUM($O1071:W1071),"")</f>
        <v>281.775</v>
      </c>
      <c r="K1071" s="262">
        <f>IF(X$1078&gt;0,SUM($O1071:X1071),"")</f>
        <v>313.0833333333333</v>
      </c>
      <c r="L1071" s="262">
        <f>IF(Y$1078&gt;0,SUM($O1071:Y1071),"")</f>
        <v>344.39166666666665</v>
      </c>
      <c r="M1071" s="262">
        <f>IF(Z$1078&gt;0,SUM($O1071:Z1071),"")</f>
      </c>
      <c r="O1071" s="156">
        <v>31.308333333333334</v>
      </c>
      <c r="P1071" s="156">
        <v>31.308333333333334</v>
      </c>
      <c r="Q1071" s="156">
        <v>31.308333333333334</v>
      </c>
      <c r="R1071" s="156">
        <v>31.308333333333334</v>
      </c>
      <c r="S1071" s="156">
        <v>31.308333333333334</v>
      </c>
      <c r="T1071" s="156">
        <v>31.308333333333334</v>
      </c>
      <c r="U1071" s="156">
        <v>31.308333333333334</v>
      </c>
      <c r="V1071" s="156">
        <v>31.308333333333334</v>
      </c>
      <c r="W1071" s="156">
        <v>31.308333333333334</v>
      </c>
      <c r="X1071" s="156">
        <v>31.308333333333334</v>
      </c>
      <c r="Y1071" s="156">
        <v>31.308333333333334</v>
      </c>
      <c r="Z1071" s="156"/>
    </row>
    <row r="1072" spans="1:26" ht="12.75">
      <c r="A1072" s="2">
        <v>18</v>
      </c>
      <c r="B1072" s="268">
        <f t="shared" si="78"/>
        <v>22.533333333333335</v>
      </c>
      <c r="C1072" s="268">
        <f>IF(P$1078&gt;0,SUM($O1072:P1072),"")</f>
        <v>45.06666666666667</v>
      </c>
      <c r="D1072" s="268">
        <f>IF(Q$1078&gt;0,SUM($O1072:Q1072),"")</f>
        <v>67.60000000000001</v>
      </c>
      <c r="E1072" s="262">
        <v>90.13333333333334</v>
      </c>
      <c r="F1072" s="262">
        <f>IF(S$1078&gt;0,SUM($O1072:S1072),"")</f>
        <v>112.66666666666667</v>
      </c>
      <c r="G1072" s="262">
        <f>IF(T$1078&gt;0,SUM($O1072:T1072),"")</f>
        <v>135.20000000000002</v>
      </c>
      <c r="H1072">
        <v>158</v>
      </c>
      <c r="I1072" s="269">
        <f>IF(V$1078&gt;0,SUM($O1072:V1072),"")</f>
        <v>180.26666666666668</v>
      </c>
      <c r="J1072" s="263">
        <f>IF(W$1078&gt;0,SUM($O1072:W1072),"")</f>
        <v>202.8</v>
      </c>
      <c r="K1072" s="262">
        <f>IF(X$1078&gt;0,SUM($O1072:X1072),"")</f>
        <v>225.33333333333334</v>
      </c>
      <c r="L1072" s="262">
        <f>IF(Y$1078&gt;0,SUM($O1072:Y1072),"")</f>
        <v>247.86666666666667</v>
      </c>
      <c r="M1072" s="262">
        <f>IF(Z$1078&gt;0,SUM($O1072:Z1072),"")</f>
      </c>
      <c r="O1072" s="156">
        <v>22.533333333333335</v>
      </c>
      <c r="P1072" s="156">
        <v>22.533333333333335</v>
      </c>
      <c r="Q1072" s="156">
        <v>22.533333333333335</v>
      </c>
      <c r="R1072" s="156">
        <v>22.533333333333335</v>
      </c>
      <c r="S1072" s="156">
        <v>22.533333333333335</v>
      </c>
      <c r="T1072" s="156">
        <v>22.533333333333335</v>
      </c>
      <c r="U1072" s="156">
        <v>22.533333333333335</v>
      </c>
      <c r="V1072" s="156">
        <v>22.533333333333335</v>
      </c>
      <c r="W1072" s="156">
        <v>22.533333333333335</v>
      </c>
      <c r="X1072" s="156">
        <v>22.533333333333335</v>
      </c>
      <c r="Y1072" s="156">
        <v>22.533333333333335</v>
      </c>
      <c r="Z1072" s="156"/>
    </row>
    <row r="1073" spans="1:26" ht="12.75">
      <c r="A1073" s="2">
        <v>19</v>
      </c>
      <c r="B1073" s="268">
        <f t="shared" si="78"/>
        <v>20.258333333333333</v>
      </c>
      <c r="C1073" s="268">
        <f>IF(P$1078&gt;0,SUM($O1073:P1073),"")</f>
        <v>40.516666666666666</v>
      </c>
      <c r="D1073" s="268">
        <f>IF(Q$1078&gt;0,SUM($O1073:Q1073),"")</f>
        <v>60.775</v>
      </c>
      <c r="E1073" s="262">
        <v>81.03333333333333</v>
      </c>
      <c r="F1073" s="262">
        <f>IF(S$1078&gt;0,SUM($O1073:S1073),"")</f>
        <v>101.29166666666666</v>
      </c>
      <c r="G1073" s="262">
        <f>IF(T$1078&gt;0,SUM($O1073:T1073),"")</f>
        <v>121.54999999999998</v>
      </c>
      <c r="H1073">
        <v>142</v>
      </c>
      <c r="I1073" s="269">
        <f>IF(V$1078&gt;0,SUM($O1073:V1073),"")</f>
        <v>162.06666666666663</v>
      </c>
      <c r="J1073" s="263">
        <f>IF(W$1078&gt;0,SUM($O1073:W1073),"")</f>
        <v>182.32499999999996</v>
      </c>
      <c r="K1073" s="262">
        <f>IF(X$1078&gt;0,SUM($O1073:X1073),"")</f>
        <v>202.5833333333333</v>
      </c>
      <c r="L1073" s="262">
        <f>IF(Y$1078&gt;0,SUM($O1073:Y1073),"")</f>
        <v>222.8416666666666</v>
      </c>
      <c r="M1073" s="262">
        <f>IF(Z$1078&gt;0,SUM($O1073:Z1073),"")</f>
      </c>
      <c r="O1073" s="156">
        <v>20.258333333333333</v>
      </c>
      <c r="P1073" s="156">
        <v>20.258333333333333</v>
      </c>
      <c r="Q1073" s="156">
        <v>20.258333333333333</v>
      </c>
      <c r="R1073" s="156">
        <v>20.258333333333333</v>
      </c>
      <c r="S1073" s="156">
        <v>20.258333333333333</v>
      </c>
      <c r="T1073" s="156">
        <v>20.258333333333333</v>
      </c>
      <c r="U1073" s="156">
        <v>20.258333333333333</v>
      </c>
      <c r="V1073" s="156">
        <v>20.258333333333333</v>
      </c>
      <c r="W1073" s="156">
        <v>20.258333333333333</v>
      </c>
      <c r="X1073" s="156">
        <v>20.258333333333333</v>
      </c>
      <c r="Y1073" s="156">
        <v>20.258333333333333</v>
      </c>
      <c r="Z1073" s="156"/>
    </row>
    <row r="1074" spans="1:26" ht="12.75">
      <c r="A1074" s="2">
        <v>20</v>
      </c>
      <c r="B1074" s="268">
        <f t="shared" si="78"/>
        <v>35.208333333333336</v>
      </c>
      <c r="C1074" s="268">
        <f>IF(P$1078&gt;0,SUM($O1074:P1074),"")</f>
        <v>70.41666666666667</v>
      </c>
      <c r="D1074" s="268">
        <f>IF(Q$1078&gt;0,SUM($O1074:Q1074),"")</f>
        <v>105.625</v>
      </c>
      <c r="E1074" s="262">
        <v>140.83333333333334</v>
      </c>
      <c r="F1074" s="262">
        <f>IF(S$1078&gt;0,SUM($O1074:S1074),"")</f>
        <v>176.04166666666669</v>
      </c>
      <c r="G1074" s="262">
        <f>IF(T$1078&gt;0,SUM($O1074:T1074),"")</f>
        <v>211.25000000000003</v>
      </c>
      <c r="H1074">
        <v>246</v>
      </c>
      <c r="I1074" s="269">
        <f>IF(V$1078&gt;0,SUM($O1074:V1074),"")</f>
        <v>281.6666666666667</v>
      </c>
      <c r="J1074" s="263">
        <f>IF(W$1078&gt;0,SUM($O1074:W1074),"")</f>
        <v>316.875</v>
      </c>
      <c r="K1074" s="262">
        <f>IF(X$1078&gt;0,SUM($O1074:X1074),"")</f>
        <v>352.0833333333333</v>
      </c>
      <c r="L1074" s="262">
        <f>IF(Y$1078&gt;0,SUM($O1074:Y1074),"")</f>
        <v>387.29166666666663</v>
      </c>
      <c r="M1074" s="262">
        <f>IF(Z$1078&gt;0,SUM($O1074:Z1074),"")</f>
      </c>
      <c r="O1074" s="156">
        <v>35.208333333333336</v>
      </c>
      <c r="P1074" s="156">
        <v>35.208333333333336</v>
      </c>
      <c r="Q1074" s="156">
        <v>35.208333333333336</v>
      </c>
      <c r="R1074" s="156">
        <v>35.208333333333336</v>
      </c>
      <c r="S1074" s="156">
        <v>35.208333333333336</v>
      </c>
      <c r="T1074" s="156">
        <v>35.208333333333336</v>
      </c>
      <c r="U1074" s="156">
        <v>35.208333333333336</v>
      </c>
      <c r="V1074" s="156">
        <v>35.208333333333336</v>
      </c>
      <c r="W1074" s="156">
        <v>35.208333333333336</v>
      </c>
      <c r="X1074" s="156">
        <v>35.208333333333336</v>
      </c>
      <c r="Y1074" s="156">
        <v>35.208333333333336</v>
      </c>
      <c r="Z1074" s="156"/>
    </row>
    <row r="1075" spans="1:26" ht="12.75">
      <c r="A1075" s="2">
        <v>21</v>
      </c>
      <c r="B1075" s="268">
        <f t="shared" si="78"/>
        <v>38.13333333333333</v>
      </c>
      <c r="C1075" s="268">
        <f>IF(P$1078&gt;0,SUM($O1075:P1075),"")</f>
        <v>76.26666666666667</v>
      </c>
      <c r="D1075" s="268">
        <f>IF(Q$1078&gt;0,SUM($O1075:Q1075),"")</f>
        <v>114.4</v>
      </c>
      <c r="E1075" s="262">
        <v>152.53333333333333</v>
      </c>
      <c r="F1075" s="262">
        <f>IF(S$1078&gt;0,SUM($O1075:S1075),"")</f>
        <v>190.66666666666666</v>
      </c>
      <c r="G1075" s="262">
        <f>IF(T$1078&gt;0,SUM($O1075:T1075),"")</f>
        <v>228.79999999999998</v>
      </c>
      <c r="H1075">
        <v>267</v>
      </c>
      <c r="I1075" s="269">
        <f>IF(V$1078&gt;0,SUM($O1075:V1075),"")</f>
        <v>305.06666666666666</v>
      </c>
      <c r="J1075" s="263">
        <f>IF(W$1078&gt;0,SUM($O1075:W1075),"")</f>
        <v>343.2</v>
      </c>
      <c r="K1075" s="262">
        <f>IF(X$1078&gt;0,SUM($O1075:X1075),"")</f>
        <v>381.3333333333333</v>
      </c>
      <c r="L1075" s="262">
        <f>IF(Y$1078&gt;0,SUM($O1075:Y1075),"")</f>
        <v>419.46666666666664</v>
      </c>
      <c r="M1075" s="262">
        <f>IF(Z$1078&gt;0,SUM($O1075:Z1075),"")</f>
      </c>
      <c r="O1075" s="156">
        <v>38.13333333333333</v>
      </c>
      <c r="P1075" s="156">
        <v>38.13333333333333</v>
      </c>
      <c r="Q1075" s="156">
        <v>38.13333333333333</v>
      </c>
      <c r="R1075" s="156">
        <v>38.13333333333333</v>
      </c>
      <c r="S1075" s="156">
        <v>38.13333333333333</v>
      </c>
      <c r="T1075" s="156">
        <v>38.13333333333333</v>
      </c>
      <c r="U1075" s="156">
        <v>38.13333333333333</v>
      </c>
      <c r="V1075" s="156">
        <v>38.13333333333333</v>
      </c>
      <c r="W1075" s="156">
        <v>38.13333333333333</v>
      </c>
      <c r="X1075" s="156">
        <v>38.13333333333333</v>
      </c>
      <c r="Y1075" s="156">
        <v>38.13333333333333</v>
      </c>
      <c r="Z1075" s="156"/>
    </row>
    <row r="1076" spans="1:26" ht="12.75">
      <c r="A1076" s="2">
        <v>22</v>
      </c>
      <c r="B1076" s="268">
        <f t="shared" si="78"/>
        <v>36.94166666666667</v>
      </c>
      <c r="C1076" s="268">
        <f>IF(P$1078&gt;0,SUM($O1076:P1076),"")</f>
        <v>73.88333333333334</v>
      </c>
      <c r="D1076" s="268">
        <f>IF(Q$1078&gt;0,SUM($O1076:Q1076),"")</f>
        <v>110.82500000000002</v>
      </c>
      <c r="E1076" s="262">
        <v>147.76666666666668</v>
      </c>
      <c r="F1076" s="262">
        <f>IF(S$1078&gt;0,SUM($O1076:S1076),"")</f>
        <v>184.70833333333334</v>
      </c>
      <c r="G1076" s="262">
        <f>IF(T$1078&gt;0,SUM($O1076:T1076),"")</f>
        <v>221.65</v>
      </c>
      <c r="H1076">
        <v>259</v>
      </c>
      <c r="I1076" s="269">
        <f>IF(V$1078&gt;0,SUM($O1076:V1076),"")</f>
        <v>295.53333333333336</v>
      </c>
      <c r="J1076" s="263">
        <f>IF(W$1078&gt;0,SUM($O1076:W1076),"")</f>
        <v>332.475</v>
      </c>
      <c r="K1076" s="262">
        <f>IF(X$1078&gt;0,SUM($O1076:X1076),"")</f>
        <v>369.4166666666667</v>
      </c>
      <c r="L1076" s="262">
        <f>IF(Y$1078&gt;0,SUM($O1076:Y1076),"")</f>
        <v>406.35833333333335</v>
      </c>
      <c r="M1076" s="262">
        <f>IF(Z$1078&gt;0,SUM($O1076:Z1076),"")</f>
      </c>
      <c r="O1076" s="156">
        <v>36.94166666666667</v>
      </c>
      <c r="P1076" s="156">
        <v>36.94166666666667</v>
      </c>
      <c r="Q1076" s="156">
        <v>36.94166666666667</v>
      </c>
      <c r="R1076" s="156">
        <v>36.94166666666667</v>
      </c>
      <c r="S1076" s="156">
        <v>36.94166666666667</v>
      </c>
      <c r="T1076" s="156">
        <v>36.94166666666667</v>
      </c>
      <c r="U1076" s="156">
        <v>36.94166666666667</v>
      </c>
      <c r="V1076" s="156">
        <v>36.94166666666667</v>
      </c>
      <c r="W1076" s="156">
        <v>36.94166666666667</v>
      </c>
      <c r="X1076" s="156">
        <v>36.94166666666667</v>
      </c>
      <c r="Y1076" s="156">
        <v>36.94166666666667</v>
      </c>
      <c r="Z1076" s="156"/>
    </row>
    <row r="1077" spans="1:26" ht="12.75">
      <c r="A1077" s="2">
        <v>23</v>
      </c>
      <c r="B1077" s="268">
        <f t="shared" si="78"/>
        <v>39.541666666666664</v>
      </c>
      <c r="C1077" s="268">
        <f>IF(P$1078&gt;0,SUM($O1077:P1077),"")</f>
        <v>79.08333333333333</v>
      </c>
      <c r="D1077" s="268">
        <f>IF(Q$1078&gt;0,SUM($O1077:Q1077),"")</f>
        <v>118.625</v>
      </c>
      <c r="E1077" s="262">
        <v>158.16666666666666</v>
      </c>
      <c r="F1077" s="262">
        <f>IF(S$1078&gt;0,SUM($O1077:S1077),"")</f>
        <v>197.70833333333331</v>
      </c>
      <c r="G1077" s="262">
        <f>IF(T$1078&gt;0,SUM($O1077:T1077),"")</f>
        <v>237.24999999999997</v>
      </c>
      <c r="H1077">
        <v>277</v>
      </c>
      <c r="I1077" s="269">
        <f>IF(V$1078&gt;0,SUM($O1077:V1077),"")</f>
        <v>316.3333333333333</v>
      </c>
      <c r="J1077" s="263">
        <f>IF(W$1078&gt;0,SUM($O1077:W1077),"")</f>
        <v>355.875</v>
      </c>
      <c r="K1077" s="262">
        <f>IF(X$1078&gt;0,SUM($O1077:X1077),"")</f>
        <v>395.4166666666667</v>
      </c>
      <c r="L1077" s="262">
        <f>IF(Y$1078&gt;0,SUM($O1077:Y1077),"")</f>
        <v>434.95833333333337</v>
      </c>
      <c r="M1077" s="262">
        <f>IF(Z$1078&gt;0,SUM($O1077:Z1077),"")</f>
      </c>
      <c r="O1077" s="156">
        <v>39.541666666666664</v>
      </c>
      <c r="P1077" s="156">
        <v>39.541666666666664</v>
      </c>
      <c r="Q1077" s="156">
        <v>39.541666666666664</v>
      </c>
      <c r="R1077" s="156">
        <v>39.541666666666664</v>
      </c>
      <c r="S1077" s="156">
        <v>39.541666666666664</v>
      </c>
      <c r="T1077" s="156">
        <v>39.541666666666664</v>
      </c>
      <c r="U1077" s="156">
        <v>39.541666666666664</v>
      </c>
      <c r="V1077" s="156">
        <v>39.541666666666664</v>
      </c>
      <c r="W1077" s="156">
        <v>39.541666666666664</v>
      </c>
      <c r="X1077" s="156">
        <v>39.541666666666664</v>
      </c>
      <c r="Y1077" s="156">
        <v>39.541666666666664</v>
      </c>
      <c r="Z1077" s="156"/>
    </row>
    <row r="1078" spans="1:26" ht="12.75">
      <c r="A1078" s="2">
        <v>24</v>
      </c>
      <c r="B1078" s="268">
        <f t="shared" si="78"/>
        <v>29.141666666666666</v>
      </c>
      <c r="C1078" s="268">
        <f>IF(P$1078&gt;0,SUM($O1078:P1078),"")</f>
        <v>58.28333333333333</v>
      </c>
      <c r="D1078" s="268">
        <f>IF(Q$1078&gt;0,SUM($O1078:Q1078),"")</f>
        <v>87.425</v>
      </c>
      <c r="E1078" s="262">
        <v>116.56666666666666</v>
      </c>
      <c r="F1078" s="262">
        <f>IF(S$1078&gt;0,SUM($O1078:S1078),"")</f>
        <v>145.70833333333331</v>
      </c>
      <c r="G1078" s="262">
        <f>IF(T$1078&gt;0,SUM($O1078:T1078),"")</f>
        <v>174.84999999999997</v>
      </c>
      <c r="H1078">
        <v>204</v>
      </c>
      <c r="I1078" s="269">
        <f>IF(V$1078&gt;0,SUM($O1078:V1078),"")</f>
        <v>233.13333333333327</v>
      </c>
      <c r="J1078" s="263">
        <f>IF(W$1078&gt;0,SUM($O1078:W1078),"")</f>
        <v>262.2749999999999</v>
      </c>
      <c r="K1078" s="262">
        <f>IF(X$1078&gt;0,SUM($O1078:X1078),"")</f>
        <v>291.4166666666666</v>
      </c>
      <c r="L1078" s="262">
        <f>IF(Y$1078&gt;0,SUM($O1078:Y1078),"")</f>
        <v>320.5583333333332</v>
      </c>
      <c r="M1078" s="262">
        <f>IF(Z$1078&gt;0,SUM($O1078:Z1078),"")</f>
      </c>
      <c r="O1078" s="156">
        <v>29.141666666666666</v>
      </c>
      <c r="P1078" s="156">
        <v>29.141666666666666</v>
      </c>
      <c r="Q1078" s="156">
        <v>29.141666666666666</v>
      </c>
      <c r="R1078" s="156">
        <v>29.141666666666666</v>
      </c>
      <c r="S1078" s="156">
        <v>29.141666666666666</v>
      </c>
      <c r="T1078" s="156">
        <v>29.141666666666666</v>
      </c>
      <c r="U1078" s="156">
        <v>29.141666666666666</v>
      </c>
      <c r="V1078" s="156">
        <v>29.141666666666666</v>
      </c>
      <c r="W1078" s="156">
        <v>29.141666666666666</v>
      </c>
      <c r="X1078" s="156">
        <v>29.141666666666666</v>
      </c>
      <c r="Y1078" s="156">
        <v>29.141666666666666</v>
      </c>
      <c r="Z1078" s="156"/>
    </row>
    <row r="1079" spans="1:26" ht="12.75">
      <c r="A1079" s="7" t="s">
        <v>0</v>
      </c>
      <c r="B1079" s="125">
        <f>SUM(B1055:B1078)</f>
        <v>674.9166666666666</v>
      </c>
      <c r="C1079" s="125">
        <f>SUM(C1055:C1078)</f>
        <v>1349.8333333333333</v>
      </c>
      <c r="D1079" s="125">
        <f>SUM(D1055:D1078)</f>
        <v>2024.7499999999998</v>
      </c>
      <c r="E1079" s="125">
        <v>2699.6666666666665</v>
      </c>
      <c r="F1079" s="125">
        <f aca="true" t="shared" si="79" ref="F1079:M1079">SUM(F1055:F1078)</f>
        <v>3374.5833333333335</v>
      </c>
      <c r="G1079" s="125">
        <f t="shared" si="79"/>
        <v>4049.5</v>
      </c>
      <c r="H1079" s="125">
        <f>SUM(H1055:H1078)</f>
        <v>4727</v>
      </c>
      <c r="I1079" s="125">
        <f t="shared" si="79"/>
        <v>5399.333333333333</v>
      </c>
      <c r="J1079" s="125">
        <f t="shared" si="79"/>
        <v>6074.25</v>
      </c>
      <c r="K1079" s="125">
        <f t="shared" si="79"/>
        <v>6749.166666666667</v>
      </c>
      <c r="L1079" s="125">
        <f t="shared" si="79"/>
        <v>7424.083333333333</v>
      </c>
      <c r="M1079" s="125">
        <f t="shared" si="79"/>
        <v>0</v>
      </c>
      <c r="N1079" s="139"/>
      <c r="O1079" s="271">
        <f aca="true" t="shared" si="80" ref="O1079:Y1079">SUM(O1055:O1078)</f>
        <v>674.9166666666666</v>
      </c>
      <c r="P1079" s="271">
        <f t="shared" si="80"/>
        <v>674.9166666666666</v>
      </c>
      <c r="Q1079" s="271">
        <v>675</v>
      </c>
      <c r="R1079" s="271">
        <f t="shared" si="80"/>
        <v>674.9166666666666</v>
      </c>
      <c r="S1079" s="271">
        <f t="shared" si="80"/>
        <v>674.9166666666666</v>
      </c>
      <c r="T1079" s="271">
        <f t="shared" si="80"/>
        <v>674.9166666666666</v>
      </c>
      <c r="U1079" s="271">
        <f t="shared" si="80"/>
        <v>674.9166666666666</v>
      </c>
      <c r="V1079" s="271">
        <f t="shared" si="80"/>
        <v>674.9166666666666</v>
      </c>
      <c r="W1079" s="271">
        <f t="shared" si="80"/>
        <v>674.9166666666666</v>
      </c>
      <c r="X1079" s="271">
        <f t="shared" si="80"/>
        <v>674.9166666666666</v>
      </c>
      <c r="Y1079" s="271">
        <f t="shared" si="80"/>
        <v>674.9166666666666</v>
      </c>
      <c r="Z1079" s="271"/>
    </row>
    <row r="1084" spans="1:26" ht="12.75">
      <c r="A1084" s="99" t="s">
        <v>107</v>
      </c>
      <c r="B1084" s="117" t="str">
        <f>TITLES!$B$23</f>
        <v>CUSTOMER SATISFACTION - PLANNED SAMPLE WAGNER-PEYSER</v>
      </c>
      <c r="C1084" s="118"/>
      <c r="D1084" s="118"/>
      <c r="E1084" s="118"/>
      <c r="F1084" s="118"/>
      <c r="G1084" s="118"/>
      <c r="H1084" s="118"/>
      <c r="I1084" s="118"/>
      <c r="J1084" s="118"/>
      <c r="K1084" s="118"/>
      <c r="L1084" s="118"/>
      <c r="M1084" s="119"/>
      <c r="O1084" s="112" t="str">
        <f>B1084</f>
        <v>CUSTOMER SATISFACTION - PLANNED SAMPLE WAGNER-PEYSER</v>
      </c>
      <c r="P1084" s="115"/>
      <c r="Q1084" s="115"/>
      <c r="R1084" s="115"/>
      <c r="S1084" s="115"/>
      <c r="T1084" s="115"/>
      <c r="U1084" s="115"/>
      <c r="V1084" s="115"/>
      <c r="W1084" s="115"/>
      <c r="X1084" s="115"/>
      <c r="Y1084" s="115"/>
      <c r="Z1084" s="116"/>
    </row>
    <row r="1085" spans="1:26" ht="12.75">
      <c r="A1085" s="2">
        <v>1</v>
      </c>
      <c r="B1085" s="232">
        <v>54</v>
      </c>
      <c r="C1085">
        <v>102</v>
      </c>
      <c r="D1085" s="156">
        <v>141</v>
      </c>
      <c r="E1085" s="348">
        <v>190</v>
      </c>
      <c r="F1085" s="232">
        <v>239</v>
      </c>
      <c r="G1085" s="365">
        <v>287</v>
      </c>
      <c r="H1085">
        <v>338</v>
      </c>
      <c r="I1085" s="156">
        <v>388</v>
      </c>
      <c r="J1085" s="156">
        <v>431</v>
      </c>
      <c r="K1085" s="156">
        <v>472</v>
      </c>
      <c r="L1085" s="156">
        <v>513</v>
      </c>
      <c r="M1085" s="232">
        <v>552</v>
      </c>
      <c r="O1085" s="108">
        <f>B1085</f>
        <v>54</v>
      </c>
      <c r="P1085" s="109">
        <f aca="true" t="shared" si="81" ref="P1085:P1108">IF(C$1109&gt;0,C1085-B1085,"")</f>
        <v>48</v>
      </c>
      <c r="Q1085" s="109">
        <f aca="true" t="shared" si="82" ref="Q1085:Q1100">IF(D$1109&gt;0,D1085-C1085,"")</f>
        <v>39</v>
      </c>
      <c r="R1085" s="109">
        <v>49</v>
      </c>
      <c r="S1085" s="365">
        <v>49</v>
      </c>
      <c r="T1085" s="365">
        <v>48</v>
      </c>
      <c r="U1085">
        <v>51</v>
      </c>
      <c r="V1085" s="109">
        <v>50</v>
      </c>
      <c r="W1085" s="109">
        <v>43</v>
      </c>
      <c r="X1085" s="232">
        <v>41</v>
      </c>
      <c r="Y1085" s="232">
        <v>41</v>
      </c>
      <c r="Z1085" s="232">
        <v>39</v>
      </c>
    </row>
    <row r="1086" spans="1:26" ht="12.75">
      <c r="A1086" s="2">
        <v>2</v>
      </c>
      <c r="B1086" s="232">
        <v>47</v>
      </c>
      <c r="C1086">
        <v>93</v>
      </c>
      <c r="D1086" s="156">
        <v>141</v>
      </c>
      <c r="E1086" s="348">
        <v>194</v>
      </c>
      <c r="F1086" s="232">
        <v>243</v>
      </c>
      <c r="G1086" s="365">
        <v>294</v>
      </c>
      <c r="H1086">
        <v>343</v>
      </c>
      <c r="I1086" s="156">
        <v>398</v>
      </c>
      <c r="J1086" s="156">
        <v>448</v>
      </c>
      <c r="K1086" s="156">
        <v>492</v>
      </c>
      <c r="L1086" s="156">
        <v>546</v>
      </c>
      <c r="M1086" s="232">
        <v>599</v>
      </c>
      <c r="O1086" s="108">
        <f aca="true" t="shared" si="83" ref="O1086:O1108">B1086</f>
        <v>47</v>
      </c>
      <c r="P1086" s="109">
        <f t="shared" si="81"/>
        <v>46</v>
      </c>
      <c r="Q1086" s="109">
        <f t="shared" si="82"/>
        <v>48</v>
      </c>
      <c r="R1086" s="109">
        <v>53</v>
      </c>
      <c r="S1086" s="365">
        <v>49</v>
      </c>
      <c r="T1086" s="365">
        <v>51</v>
      </c>
      <c r="U1086">
        <v>49</v>
      </c>
      <c r="V1086" s="109">
        <v>55</v>
      </c>
      <c r="W1086" s="109">
        <v>50</v>
      </c>
      <c r="X1086" s="232">
        <v>44</v>
      </c>
      <c r="Y1086" s="232">
        <v>54</v>
      </c>
      <c r="Z1086" s="232">
        <v>53</v>
      </c>
    </row>
    <row r="1087" spans="1:26" ht="12.75">
      <c r="A1087" s="2">
        <v>3</v>
      </c>
      <c r="B1087" s="232">
        <v>41</v>
      </c>
      <c r="C1087">
        <v>81</v>
      </c>
      <c r="D1087" s="156">
        <v>125</v>
      </c>
      <c r="E1087" s="348">
        <v>170</v>
      </c>
      <c r="F1087" s="232">
        <v>217</v>
      </c>
      <c r="G1087" s="365">
        <v>263</v>
      </c>
      <c r="H1087">
        <v>314</v>
      </c>
      <c r="I1087" s="156">
        <v>368</v>
      </c>
      <c r="J1087" s="156">
        <v>408</v>
      </c>
      <c r="K1087" s="156">
        <v>453</v>
      </c>
      <c r="L1087" s="156">
        <v>492</v>
      </c>
      <c r="M1087" s="232">
        <v>533</v>
      </c>
      <c r="O1087" s="108">
        <f t="shared" si="83"/>
        <v>41</v>
      </c>
      <c r="P1087" s="109">
        <f t="shared" si="81"/>
        <v>40</v>
      </c>
      <c r="Q1087" s="109">
        <f t="shared" si="82"/>
        <v>44</v>
      </c>
      <c r="R1087" s="109">
        <v>45</v>
      </c>
      <c r="S1087" s="365">
        <v>47</v>
      </c>
      <c r="T1087" s="365">
        <v>46</v>
      </c>
      <c r="U1087">
        <v>51</v>
      </c>
      <c r="V1087" s="109">
        <v>54</v>
      </c>
      <c r="W1087" s="109">
        <v>40</v>
      </c>
      <c r="X1087" s="232">
        <v>45</v>
      </c>
      <c r="Y1087" s="232">
        <v>39</v>
      </c>
      <c r="Z1087" s="232">
        <v>41</v>
      </c>
    </row>
    <row r="1088" spans="1:26" ht="12.75">
      <c r="A1088" s="2">
        <v>4</v>
      </c>
      <c r="B1088" s="232">
        <v>42</v>
      </c>
      <c r="C1088">
        <v>86</v>
      </c>
      <c r="D1088" s="156">
        <v>136</v>
      </c>
      <c r="E1088" s="348">
        <v>172</v>
      </c>
      <c r="F1088" s="232">
        <v>219</v>
      </c>
      <c r="G1088" s="365">
        <v>268</v>
      </c>
      <c r="H1088">
        <v>315</v>
      </c>
      <c r="I1088" s="156">
        <v>369</v>
      </c>
      <c r="J1088" s="156">
        <v>415</v>
      </c>
      <c r="K1088" s="156">
        <v>461</v>
      </c>
      <c r="L1088" s="156">
        <v>510</v>
      </c>
      <c r="M1088" s="232">
        <v>549</v>
      </c>
      <c r="O1088" s="108">
        <f t="shared" si="83"/>
        <v>42</v>
      </c>
      <c r="P1088" s="109">
        <f t="shared" si="81"/>
        <v>44</v>
      </c>
      <c r="Q1088" s="109">
        <f t="shared" si="82"/>
        <v>50</v>
      </c>
      <c r="R1088" s="109">
        <v>36</v>
      </c>
      <c r="S1088" s="365">
        <v>47</v>
      </c>
      <c r="T1088" s="365">
        <v>49</v>
      </c>
      <c r="U1088">
        <v>47</v>
      </c>
      <c r="V1088" s="109">
        <v>54</v>
      </c>
      <c r="W1088" s="109">
        <v>46</v>
      </c>
      <c r="X1088" s="232">
        <v>46</v>
      </c>
      <c r="Y1088" s="232">
        <v>49</v>
      </c>
      <c r="Z1088" s="232">
        <v>39</v>
      </c>
    </row>
    <row r="1089" spans="1:26" ht="12.75">
      <c r="A1089" s="2">
        <v>5</v>
      </c>
      <c r="B1089" s="232">
        <v>44</v>
      </c>
      <c r="C1089">
        <v>82</v>
      </c>
      <c r="D1089" s="156">
        <v>133</v>
      </c>
      <c r="E1089" s="348">
        <v>179</v>
      </c>
      <c r="F1089" s="232">
        <v>224</v>
      </c>
      <c r="G1089" s="365">
        <v>265</v>
      </c>
      <c r="H1089">
        <v>312</v>
      </c>
      <c r="I1089" s="156">
        <v>365</v>
      </c>
      <c r="J1089" s="156">
        <v>404</v>
      </c>
      <c r="K1089" s="156">
        <v>450</v>
      </c>
      <c r="L1089" s="156">
        <v>494</v>
      </c>
      <c r="M1089" s="232">
        <v>536</v>
      </c>
      <c r="O1089" s="108">
        <f t="shared" si="83"/>
        <v>44</v>
      </c>
      <c r="P1089" s="109">
        <f t="shared" si="81"/>
        <v>38</v>
      </c>
      <c r="Q1089" s="109">
        <f t="shared" si="82"/>
        <v>51</v>
      </c>
      <c r="R1089" s="109">
        <v>46</v>
      </c>
      <c r="S1089" s="365">
        <v>45</v>
      </c>
      <c r="T1089" s="365">
        <v>41</v>
      </c>
      <c r="U1089">
        <v>47</v>
      </c>
      <c r="V1089" s="109">
        <v>53</v>
      </c>
      <c r="W1089" s="109">
        <v>39</v>
      </c>
      <c r="X1089" s="232">
        <v>46</v>
      </c>
      <c r="Y1089" s="232">
        <v>44</v>
      </c>
      <c r="Z1089" s="232">
        <v>42</v>
      </c>
    </row>
    <row r="1090" spans="1:26" ht="12.75">
      <c r="A1090" s="2">
        <v>6</v>
      </c>
      <c r="B1090" s="232">
        <v>37</v>
      </c>
      <c r="C1090">
        <v>90</v>
      </c>
      <c r="D1090" s="156">
        <v>138</v>
      </c>
      <c r="E1090" s="348">
        <v>189</v>
      </c>
      <c r="F1090" s="232">
        <v>237</v>
      </c>
      <c r="G1090" s="365">
        <v>291</v>
      </c>
      <c r="H1090">
        <v>341</v>
      </c>
      <c r="I1090" s="156">
        <v>390</v>
      </c>
      <c r="J1090" s="156">
        <v>441</v>
      </c>
      <c r="K1090" s="156">
        <v>482</v>
      </c>
      <c r="L1090" s="156">
        <v>528</v>
      </c>
      <c r="M1090" s="232">
        <v>579</v>
      </c>
      <c r="O1090" s="108">
        <f t="shared" si="83"/>
        <v>37</v>
      </c>
      <c r="P1090" s="109">
        <f t="shared" si="81"/>
        <v>53</v>
      </c>
      <c r="Q1090" s="109">
        <f t="shared" si="82"/>
        <v>48</v>
      </c>
      <c r="R1090" s="109">
        <v>51</v>
      </c>
      <c r="S1090" s="365">
        <v>48</v>
      </c>
      <c r="T1090" s="365">
        <v>54</v>
      </c>
      <c r="U1090">
        <v>50</v>
      </c>
      <c r="V1090" s="109">
        <v>49</v>
      </c>
      <c r="W1090" s="109">
        <v>51</v>
      </c>
      <c r="X1090" s="232">
        <v>41</v>
      </c>
      <c r="Y1090" s="232">
        <v>46</v>
      </c>
      <c r="Z1090" s="232">
        <v>51</v>
      </c>
    </row>
    <row r="1091" spans="1:26" ht="12.75">
      <c r="A1091" s="2">
        <v>7</v>
      </c>
      <c r="B1091" s="232">
        <v>53</v>
      </c>
      <c r="C1091">
        <v>100</v>
      </c>
      <c r="D1091" s="156">
        <v>146</v>
      </c>
      <c r="E1091" s="348">
        <v>191</v>
      </c>
      <c r="F1091" s="232">
        <v>240</v>
      </c>
      <c r="G1091" s="365">
        <v>290</v>
      </c>
      <c r="H1091">
        <v>339</v>
      </c>
      <c r="I1091" s="156">
        <v>398</v>
      </c>
      <c r="J1091" s="156">
        <v>439</v>
      </c>
      <c r="K1091" s="156">
        <v>487</v>
      </c>
      <c r="L1091" s="156">
        <v>534</v>
      </c>
      <c r="M1091" s="232">
        <v>581</v>
      </c>
      <c r="O1091" s="108">
        <f t="shared" si="83"/>
        <v>53</v>
      </c>
      <c r="P1091" s="109">
        <f t="shared" si="81"/>
        <v>47</v>
      </c>
      <c r="Q1091" s="109">
        <f t="shared" si="82"/>
        <v>46</v>
      </c>
      <c r="R1091" s="109">
        <v>45</v>
      </c>
      <c r="S1091" s="365">
        <v>49</v>
      </c>
      <c r="T1091" s="365">
        <v>50</v>
      </c>
      <c r="U1091">
        <v>49</v>
      </c>
      <c r="V1091" s="109">
        <v>59</v>
      </c>
      <c r="W1091" s="109">
        <v>41</v>
      </c>
      <c r="X1091" s="232">
        <v>48</v>
      </c>
      <c r="Y1091" s="232">
        <v>47</v>
      </c>
      <c r="Z1091" s="232">
        <v>47</v>
      </c>
    </row>
    <row r="1092" spans="1:26" ht="12.75">
      <c r="A1092" s="2">
        <v>8</v>
      </c>
      <c r="B1092" s="232">
        <v>36</v>
      </c>
      <c r="C1092">
        <v>73</v>
      </c>
      <c r="D1092" s="156">
        <v>116</v>
      </c>
      <c r="E1092" s="348">
        <v>149</v>
      </c>
      <c r="F1092" s="232">
        <v>201</v>
      </c>
      <c r="G1092" s="365">
        <v>248</v>
      </c>
      <c r="H1092">
        <v>293</v>
      </c>
      <c r="I1092" s="156">
        <v>345</v>
      </c>
      <c r="J1092" s="156">
        <v>385</v>
      </c>
      <c r="K1092" s="156">
        <v>426</v>
      </c>
      <c r="L1092" s="156">
        <v>463</v>
      </c>
      <c r="M1092" s="232">
        <v>510</v>
      </c>
      <c r="O1092" s="108">
        <f t="shared" si="83"/>
        <v>36</v>
      </c>
      <c r="P1092" s="109">
        <f t="shared" si="81"/>
        <v>37</v>
      </c>
      <c r="Q1092" s="109">
        <f t="shared" si="82"/>
        <v>43</v>
      </c>
      <c r="R1092" s="109">
        <v>33</v>
      </c>
      <c r="S1092" s="365">
        <v>52</v>
      </c>
      <c r="T1092" s="365">
        <v>47</v>
      </c>
      <c r="U1092">
        <v>45</v>
      </c>
      <c r="V1092" s="109">
        <v>52</v>
      </c>
      <c r="W1092" s="109">
        <v>40</v>
      </c>
      <c r="X1092" s="232">
        <v>41</v>
      </c>
      <c r="Y1092" s="232">
        <v>37</v>
      </c>
      <c r="Z1092" s="232">
        <v>47</v>
      </c>
    </row>
    <row r="1093" spans="1:26" ht="12.75">
      <c r="A1093" s="2">
        <v>9</v>
      </c>
      <c r="B1093" s="232">
        <v>39</v>
      </c>
      <c r="C1093">
        <v>78</v>
      </c>
      <c r="D1093" s="156">
        <v>125</v>
      </c>
      <c r="E1093" s="348">
        <v>166</v>
      </c>
      <c r="F1093" s="232">
        <v>213</v>
      </c>
      <c r="G1093" s="365">
        <v>267</v>
      </c>
      <c r="H1093">
        <v>311</v>
      </c>
      <c r="I1093" s="156">
        <v>363</v>
      </c>
      <c r="J1093" s="156">
        <v>411</v>
      </c>
      <c r="K1093" s="156">
        <v>453</v>
      </c>
      <c r="L1093" s="156">
        <v>497</v>
      </c>
      <c r="M1093" s="232">
        <v>531</v>
      </c>
      <c r="O1093" s="108">
        <f t="shared" si="83"/>
        <v>39</v>
      </c>
      <c r="P1093" s="109">
        <f t="shared" si="81"/>
        <v>39</v>
      </c>
      <c r="Q1093" s="109">
        <f t="shared" si="82"/>
        <v>47</v>
      </c>
      <c r="R1093" s="109">
        <v>41</v>
      </c>
      <c r="S1093" s="365">
        <v>47</v>
      </c>
      <c r="T1093" s="365">
        <v>54</v>
      </c>
      <c r="U1093">
        <v>44</v>
      </c>
      <c r="V1093" s="109">
        <v>52</v>
      </c>
      <c r="W1093" s="109">
        <v>48</v>
      </c>
      <c r="X1093" s="232">
        <v>42</v>
      </c>
      <c r="Y1093" s="232">
        <v>44</v>
      </c>
      <c r="Z1093" s="232">
        <v>34</v>
      </c>
    </row>
    <row r="1094" spans="1:26" ht="12.75">
      <c r="A1094" s="2">
        <v>10</v>
      </c>
      <c r="B1094" s="232">
        <v>51</v>
      </c>
      <c r="C1094">
        <v>107</v>
      </c>
      <c r="D1094" s="156">
        <v>157</v>
      </c>
      <c r="E1094" s="348">
        <v>207</v>
      </c>
      <c r="F1094" s="232">
        <v>263</v>
      </c>
      <c r="G1094" s="365">
        <v>319</v>
      </c>
      <c r="H1094">
        <v>378</v>
      </c>
      <c r="I1094" s="156">
        <v>432</v>
      </c>
      <c r="J1094" s="156">
        <v>486</v>
      </c>
      <c r="K1094" s="156">
        <v>543</v>
      </c>
      <c r="L1094" s="156">
        <v>595</v>
      </c>
      <c r="M1094" s="232">
        <v>647</v>
      </c>
      <c r="O1094" s="108">
        <f t="shared" si="83"/>
        <v>51</v>
      </c>
      <c r="P1094" s="109">
        <f t="shared" si="81"/>
        <v>56</v>
      </c>
      <c r="Q1094" s="109">
        <f t="shared" si="82"/>
        <v>50</v>
      </c>
      <c r="R1094" s="109">
        <v>50</v>
      </c>
      <c r="S1094" s="365">
        <v>56</v>
      </c>
      <c r="T1094" s="365">
        <v>56</v>
      </c>
      <c r="U1094">
        <v>59</v>
      </c>
      <c r="V1094" s="109">
        <v>54</v>
      </c>
      <c r="W1094" s="109">
        <v>54</v>
      </c>
      <c r="X1094" s="232">
        <v>57</v>
      </c>
      <c r="Y1094" s="232">
        <v>52</v>
      </c>
      <c r="Z1094" s="232">
        <v>52</v>
      </c>
    </row>
    <row r="1095" spans="1:26" ht="12.75">
      <c r="A1095" s="2">
        <v>11</v>
      </c>
      <c r="B1095" s="232">
        <v>43</v>
      </c>
      <c r="C1095">
        <v>87</v>
      </c>
      <c r="D1095" s="156">
        <v>139</v>
      </c>
      <c r="E1095" s="348">
        <v>180</v>
      </c>
      <c r="F1095" s="232">
        <v>226</v>
      </c>
      <c r="G1095" s="365">
        <v>267</v>
      </c>
      <c r="H1095">
        <v>318</v>
      </c>
      <c r="I1095" s="156">
        <v>367</v>
      </c>
      <c r="J1095" s="156">
        <v>409</v>
      </c>
      <c r="K1095" s="156">
        <v>452</v>
      </c>
      <c r="L1095" s="156">
        <v>498</v>
      </c>
      <c r="M1095" s="232">
        <v>540</v>
      </c>
      <c r="O1095" s="108">
        <f t="shared" si="83"/>
        <v>43</v>
      </c>
      <c r="P1095" s="109">
        <f t="shared" si="81"/>
        <v>44</v>
      </c>
      <c r="Q1095" s="109">
        <f t="shared" si="82"/>
        <v>52</v>
      </c>
      <c r="R1095" s="109">
        <v>41</v>
      </c>
      <c r="S1095" s="365">
        <v>46</v>
      </c>
      <c r="T1095" s="365">
        <v>41</v>
      </c>
      <c r="U1095">
        <v>51</v>
      </c>
      <c r="V1095" s="109">
        <v>49</v>
      </c>
      <c r="W1095" s="109">
        <v>42</v>
      </c>
      <c r="X1095" s="232">
        <v>43</v>
      </c>
      <c r="Y1095" s="232">
        <v>46</v>
      </c>
      <c r="Z1095" s="232">
        <v>42</v>
      </c>
    </row>
    <row r="1096" spans="1:26" ht="12.75">
      <c r="A1096" s="2">
        <v>12</v>
      </c>
      <c r="B1096" s="232">
        <v>57</v>
      </c>
      <c r="C1096">
        <v>104</v>
      </c>
      <c r="D1096" s="156">
        <v>150</v>
      </c>
      <c r="E1096" s="348">
        <v>195</v>
      </c>
      <c r="F1096" s="232">
        <v>247</v>
      </c>
      <c r="G1096" s="365">
        <v>301</v>
      </c>
      <c r="H1096">
        <v>354</v>
      </c>
      <c r="I1096" s="156">
        <v>410</v>
      </c>
      <c r="J1096" s="156">
        <v>463</v>
      </c>
      <c r="K1096" s="156">
        <v>516</v>
      </c>
      <c r="L1096" s="156">
        <v>570</v>
      </c>
      <c r="M1096" s="232">
        <v>621</v>
      </c>
      <c r="O1096" s="108">
        <f t="shared" si="83"/>
        <v>57</v>
      </c>
      <c r="P1096" s="109">
        <f t="shared" si="81"/>
        <v>47</v>
      </c>
      <c r="Q1096" s="109">
        <f t="shared" si="82"/>
        <v>46</v>
      </c>
      <c r="R1096" s="109">
        <v>45</v>
      </c>
      <c r="S1096" s="365">
        <v>52</v>
      </c>
      <c r="T1096" s="365">
        <v>54</v>
      </c>
      <c r="U1096">
        <v>53</v>
      </c>
      <c r="V1096" s="109">
        <v>56</v>
      </c>
      <c r="W1096" s="109">
        <v>53</v>
      </c>
      <c r="X1096" s="232">
        <v>53</v>
      </c>
      <c r="Y1096" s="232">
        <v>54</v>
      </c>
      <c r="Z1096" s="232">
        <v>51</v>
      </c>
    </row>
    <row r="1097" spans="1:26" ht="12.75">
      <c r="A1097" s="2">
        <v>13</v>
      </c>
      <c r="B1097" s="232">
        <v>54</v>
      </c>
      <c r="C1097">
        <v>108</v>
      </c>
      <c r="D1097" s="156">
        <v>162</v>
      </c>
      <c r="E1097" s="348">
        <v>210</v>
      </c>
      <c r="F1097" s="232">
        <v>262</v>
      </c>
      <c r="G1097" s="365">
        <v>317</v>
      </c>
      <c r="H1097">
        <v>371</v>
      </c>
      <c r="I1097" s="156">
        <v>425</v>
      </c>
      <c r="J1097" s="156">
        <v>476</v>
      </c>
      <c r="K1097" s="156">
        <v>529</v>
      </c>
      <c r="L1097" s="156">
        <v>583</v>
      </c>
      <c r="M1097" s="232">
        <v>632</v>
      </c>
      <c r="O1097" s="108">
        <f t="shared" si="83"/>
        <v>54</v>
      </c>
      <c r="P1097" s="109">
        <f t="shared" si="81"/>
        <v>54</v>
      </c>
      <c r="Q1097" s="109">
        <f t="shared" si="82"/>
        <v>54</v>
      </c>
      <c r="R1097" s="109">
        <v>48</v>
      </c>
      <c r="S1097" s="365">
        <v>52</v>
      </c>
      <c r="T1097" s="365">
        <v>55</v>
      </c>
      <c r="U1097">
        <v>54</v>
      </c>
      <c r="V1097" s="109">
        <v>54</v>
      </c>
      <c r="W1097" s="109">
        <v>51</v>
      </c>
      <c r="X1097" s="232">
        <v>53</v>
      </c>
      <c r="Y1097" s="232">
        <v>54</v>
      </c>
      <c r="Z1097" s="232">
        <v>49</v>
      </c>
    </row>
    <row r="1098" spans="1:26" ht="12.75">
      <c r="A1098" s="2">
        <v>14</v>
      </c>
      <c r="B1098" s="232">
        <v>43</v>
      </c>
      <c r="C1098">
        <v>84</v>
      </c>
      <c r="D1098" s="156">
        <v>133</v>
      </c>
      <c r="E1098" s="348">
        <v>174</v>
      </c>
      <c r="F1098" s="232">
        <v>226</v>
      </c>
      <c r="G1098" s="365">
        <v>270</v>
      </c>
      <c r="H1098">
        <v>319</v>
      </c>
      <c r="I1098" s="156">
        <v>365</v>
      </c>
      <c r="J1098" s="156">
        <v>402</v>
      </c>
      <c r="K1098" s="156">
        <v>438</v>
      </c>
      <c r="L1098" s="156">
        <v>484</v>
      </c>
      <c r="M1098" s="232">
        <v>530</v>
      </c>
      <c r="O1098" s="108">
        <f t="shared" si="83"/>
        <v>43</v>
      </c>
      <c r="P1098" s="109">
        <f t="shared" si="81"/>
        <v>41</v>
      </c>
      <c r="Q1098" s="109">
        <f t="shared" si="82"/>
        <v>49</v>
      </c>
      <c r="R1098" s="109">
        <v>41</v>
      </c>
      <c r="S1098" s="365">
        <v>52</v>
      </c>
      <c r="T1098" s="365">
        <v>44</v>
      </c>
      <c r="U1098">
        <v>49</v>
      </c>
      <c r="V1098" s="109">
        <v>46</v>
      </c>
      <c r="W1098" s="109">
        <v>37</v>
      </c>
      <c r="X1098" s="232">
        <v>36</v>
      </c>
      <c r="Y1098" s="232">
        <v>46</v>
      </c>
      <c r="Z1098" s="232">
        <v>46</v>
      </c>
    </row>
    <row r="1099" spans="1:26" ht="12.75">
      <c r="A1099" s="2">
        <v>15</v>
      </c>
      <c r="B1099" s="232">
        <v>44</v>
      </c>
      <c r="C1099">
        <v>95</v>
      </c>
      <c r="D1099" s="156">
        <v>149</v>
      </c>
      <c r="E1099" s="348">
        <v>205</v>
      </c>
      <c r="F1099" s="232">
        <v>262</v>
      </c>
      <c r="G1099" s="365">
        <v>316</v>
      </c>
      <c r="H1099">
        <v>370</v>
      </c>
      <c r="I1099" s="156">
        <v>427</v>
      </c>
      <c r="J1099" s="156">
        <v>482</v>
      </c>
      <c r="K1099" s="156">
        <v>539</v>
      </c>
      <c r="L1099" s="156">
        <v>592</v>
      </c>
      <c r="M1099" s="232">
        <v>644</v>
      </c>
      <c r="O1099" s="108">
        <f t="shared" si="83"/>
        <v>44</v>
      </c>
      <c r="P1099" s="109">
        <f t="shared" si="81"/>
        <v>51</v>
      </c>
      <c r="Q1099" s="109">
        <f t="shared" si="82"/>
        <v>54</v>
      </c>
      <c r="R1099" s="109">
        <v>56</v>
      </c>
      <c r="S1099" s="365">
        <v>57</v>
      </c>
      <c r="T1099" s="365">
        <v>54</v>
      </c>
      <c r="U1099">
        <v>54</v>
      </c>
      <c r="V1099" s="109">
        <v>57</v>
      </c>
      <c r="W1099" s="109">
        <v>55</v>
      </c>
      <c r="X1099" s="232">
        <v>57</v>
      </c>
      <c r="Y1099" s="232">
        <v>53</v>
      </c>
      <c r="Z1099" s="232">
        <v>52</v>
      </c>
    </row>
    <row r="1100" spans="1:26" ht="12.75">
      <c r="A1100" s="2">
        <v>16</v>
      </c>
      <c r="B1100" s="232">
        <v>52</v>
      </c>
      <c r="C1100">
        <v>101</v>
      </c>
      <c r="D1100" s="156">
        <v>157</v>
      </c>
      <c r="E1100" s="348">
        <v>213</v>
      </c>
      <c r="F1100" s="232">
        <v>265</v>
      </c>
      <c r="G1100" s="365">
        <v>318</v>
      </c>
      <c r="H1100">
        <v>371</v>
      </c>
      <c r="I1100" s="156">
        <v>427</v>
      </c>
      <c r="J1100" s="156">
        <v>476</v>
      </c>
      <c r="K1100" s="156">
        <v>532</v>
      </c>
      <c r="L1100" s="156">
        <v>586</v>
      </c>
      <c r="M1100" s="232">
        <v>639</v>
      </c>
      <c r="O1100" s="108">
        <f t="shared" si="83"/>
        <v>52</v>
      </c>
      <c r="P1100" s="109">
        <f t="shared" si="81"/>
        <v>49</v>
      </c>
      <c r="Q1100" s="109">
        <f t="shared" si="82"/>
        <v>56</v>
      </c>
      <c r="R1100" s="109">
        <v>56</v>
      </c>
      <c r="S1100" s="365">
        <v>52</v>
      </c>
      <c r="T1100" s="365">
        <v>53</v>
      </c>
      <c r="U1100">
        <v>53</v>
      </c>
      <c r="V1100" s="109">
        <v>56</v>
      </c>
      <c r="W1100" s="109">
        <v>49</v>
      </c>
      <c r="X1100" s="232">
        <v>56</v>
      </c>
      <c r="Y1100" s="232">
        <v>54</v>
      </c>
      <c r="Z1100" s="232">
        <v>53</v>
      </c>
    </row>
    <row r="1101" spans="1:26" ht="12.75">
      <c r="A1101" s="2">
        <v>17</v>
      </c>
      <c r="B1101" s="232">
        <v>58</v>
      </c>
      <c r="C1101">
        <v>115</v>
      </c>
      <c r="D1101" s="156">
        <v>167</v>
      </c>
      <c r="E1101" s="348">
        <v>216</v>
      </c>
      <c r="F1101" s="232">
        <v>267</v>
      </c>
      <c r="G1101" s="365">
        <v>316</v>
      </c>
      <c r="H1101">
        <v>371</v>
      </c>
      <c r="I1101" s="156">
        <v>429</v>
      </c>
      <c r="J1101" s="156">
        <v>480</v>
      </c>
      <c r="K1101" s="156">
        <v>531</v>
      </c>
      <c r="L1101" s="156">
        <v>572</v>
      </c>
      <c r="M1101" s="232">
        <v>626</v>
      </c>
      <c r="O1101" s="108">
        <f t="shared" si="83"/>
        <v>58</v>
      </c>
      <c r="P1101" s="109">
        <f t="shared" si="81"/>
        <v>57</v>
      </c>
      <c r="Q1101" s="109">
        <f aca="true" t="shared" si="84" ref="Q1101:Q1108">IF(D$1109&gt;0,D1101-C1101,"")</f>
        <v>52</v>
      </c>
      <c r="R1101" s="109">
        <v>49</v>
      </c>
      <c r="S1101" s="365">
        <v>51</v>
      </c>
      <c r="T1101" s="365">
        <v>49</v>
      </c>
      <c r="U1101">
        <v>55</v>
      </c>
      <c r="V1101" s="109">
        <v>58</v>
      </c>
      <c r="W1101" s="109">
        <v>51</v>
      </c>
      <c r="X1101" s="232">
        <v>51</v>
      </c>
      <c r="Y1101" s="232">
        <v>41</v>
      </c>
      <c r="Z1101" s="232">
        <v>54</v>
      </c>
    </row>
    <row r="1102" spans="1:26" ht="12.75">
      <c r="A1102" s="2">
        <v>18</v>
      </c>
      <c r="B1102" s="232">
        <v>48</v>
      </c>
      <c r="C1102">
        <v>105</v>
      </c>
      <c r="D1102" s="156">
        <v>159</v>
      </c>
      <c r="E1102" s="348">
        <v>207</v>
      </c>
      <c r="F1102" s="232">
        <v>262</v>
      </c>
      <c r="G1102" s="365">
        <v>314</v>
      </c>
      <c r="H1102">
        <v>365</v>
      </c>
      <c r="I1102" s="156">
        <v>421</v>
      </c>
      <c r="J1102" s="156">
        <v>462</v>
      </c>
      <c r="K1102" s="156">
        <v>501</v>
      </c>
      <c r="L1102" s="156">
        <v>546</v>
      </c>
      <c r="M1102" s="232">
        <v>590</v>
      </c>
      <c r="O1102" s="108">
        <f t="shared" si="83"/>
        <v>48</v>
      </c>
      <c r="P1102" s="109">
        <f t="shared" si="81"/>
        <v>57</v>
      </c>
      <c r="Q1102" s="109">
        <f t="shared" si="84"/>
        <v>54</v>
      </c>
      <c r="R1102" s="109">
        <v>48</v>
      </c>
      <c r="S1102" s="365">
        <v>55</v>
      </c>
      <c r="T1102" s="365">
        <v>52</v>
      </c>
      <c r="U1102">
        <v>51</v>
      </c>
      <c r="V1102" s="109">
        <v>56</v>
      </c>
      <c r="W1102" s="109">
        <v>41</v>
      </c>
      <c r="X1102" s="232">
        <v>39</v>
      </c>
      <c r="Y1102" s="232">
        <v>45</v>
      </c>
      <c r="Z1102" s="232">
        <v>44</v>
      </c>
    </row>
    <row r="1103" spans="1:26" ht="12.75">
      <c r="A1103" s="2">
        <v>19</v>
      </c>
      <c r="B1103" s="232">
        <v>48</v>
      </c>
      <c r="C1103">
        <v>91</v>
      </c>
      <c r="D1103" s="156">
        <v>143</v>
      </c>
      <c r="E1103" s="348">
        <v>185</v>
      </c>
      <c r="F1103" s="232">
        <v>238</v>
      </c>
      <c r="G1103" s="365">
        <v>294</v>
      </c>
      <c r="H1103">
        <v>352</v>
      </c>
      <c r="I1103" s="156">
        <v>403</v>
      </c>
      <c r="J1103" s="156">
        <v>456</v>
      </c>
      <c r="K1103" s="156">
        <v>498</v>
      </c>
      <c r="L1103" s="156">
        <v>552</v>
      </c>
      <c r="M1103" s="232">
        <v>600</v>
      </c>
      <c r="O1103" s="108">
        <f t="shared" si="83"/>
        <v>48</v>
      </c>
      <c r="P1103" s="109">
        <f t="shared" si="81"/>
        <v>43</v>
      </c>
      <c r="Q1103" s="109">
        <f t="shared" si="84"/>
        <v>52</v>
      </c>
      <c r="R1103" s="109">
        <v>42</v>
      </c>
      <c r="S1103" s="365">
        <v>53</v>
      </c>
      <c r="T1103" s="365">
        <v>56</v>
      </c>
      <c r="U1103">
        <v>58</v>
      </c>
      <c r="V1103" s="109">
        <v>51</v>
      </c>
      <c r="W1103" s="109">
        <v>53</v>
      </c>
      <c r="X1103" s="232">
        <v>42</v>
      </c>
      <c r="Y1103" s="232">
        <v>54</v>
      </c>
      <c r="Z1103" s="232">
        <v>48</v>
      </c>
    </row>
    <row r="1104" spans="1:26" ht="12.75">
      <c r="A1104" s="2">
        <v>20</v>
      </c>
      <c r="B1104" s="232">
        <v>51</v>
      </c>
      <c r="C1104">
        <v>109</v>
      </c>
      <c r="D1104" s="156">
        <v>162</v>
      </c>
      <c r="E1104" s="348">
        <v>209</v>
      </c>
      <c r="F1104" s="232">
        <v>258</v>
      </c>
      <c r="G1104" s="365">
        <v>307</v>
      </c>
      <c r="H1104">
        <v>364</v>
      </c>
      <c r="I1104" s="156">
        <v>419</v>
      </c>
      <c r="J1104" s="156">
        <v>470</v>
      </c>
      <c r="K1104" s="156">
        <v>515</v>
      </c>
      <c r="L1104" s="156">
        <v>559</v>
      </c>
      <c r="M1104" s="232">
        <v>611</v>
      </c>
      <c r="O1104" s="108">
        <f t="shared" si="83"/>
        <v>51</v>
      </c>
      <c r="P1104" s="109">
        <f t="shared" si="81"/>
        <v>58</v>
      </c>
      <c r="Q1104" s="109">
        <f t="shared" si="84"/>
        <v>53</v>
      </c>
      <c r="R1104" s="109">
        <v>47</v>
      </c>
      <c r="S1104" s="365">
        <v>49</v>
      </c>
      <c r="T1104" s="365">
        <v>49</v>
      </c>
      <c r="U1104">
        <v>57</v>
      </c>
      <c r="V1104" s="109">
        <v>55</v>
      </c>
      <c r="W1104" s="109">
        <v>51</v>
      </c>
      <c r="X1104" s="232">
        <v>45</v>
      </c>
      <c r="Y1104" s="232">
        <v>44</v>
      </c>
      <c r="Z1104" s="232">
        <v>52</v>
      </c>
    </row>
    <row r="1105" spans="1:26" ht="12.75">
      <c r="A1105" s="2">
        <v>21</v>
      </c>
      <c r="B1105" s="232">
        <v>55</v>
      </c>
      <c r="C1105">
        <v>110</v>
      </c>
      <c r="D1105" s="156">
        <v>161</v>
      </c>
      <c r="E1105" s="348">
        <v>211</v>
      </c>
      <c r="F1105" s="232">
        <v>261</v>
      </c>
      <c r="G1105" s="365">
        <v>315</v>
      </c>
      <c r="H1105">
        <v>369</v>
      </c>
      <c r="I1105" s="156">
        <v>422</v>
      </c>
      <c r="J1105" s="156">
        <v>475</v>
      </c>
      <c r="K1105" s="156">
        <v>534</v>
      </c>
      <c r="L1105" s="156">
        <v>588</v>
      </c>
      <c r="M1105" s="232">
        <v>639</v>
      </c>
      <c r="O1105" s="108">
        <f t="shared" si="83"/>
        <v>55</v>
      </c>
      <c r="P1105" s="109">
        <f t="shared" si="81"/>
        <v>55</v>
      </c>
      <c r="Q1105" s="109">
        <f t="shared" si="84"/>
        <v>51</v>
      </c>
      <c r="R1105" s="109">
        <v>50</v>
      </c>
      <c r="S1105" s="365">
        <v>50</v>
      </c>
      <c r="T1105" s="365">
        <v>54</v>
      </c>
      <c r="U1105">
        <v>54</v>
      </c>
      <c r="V1105" s="109">
        <v>53</v>
      </c>
      <c r="W1105" s="109">
        <v>53</v>
      </c>
      <c r="X1105" s="232">
        <v>59</v>
      </c>
      <c r="Y1105" s="232">
        <v>54</v>
      </c>
      <c r="Z1105" s="232">
        <v>51</v>
      </c>
    </row>
    <row r="1106" spans="1:26" ht="12.75">
      <c r="A1106" s="2">
        <v>22</v>
      </c>
      <c r="B1106" s="232">
        <v>53</v>
      </c>
      <c r="C1106">
        <v>105</v>
      </c>
      <c r="D1106" s="156">
        <v>156</v>
      </c>
      <c r="E1106" s="348">
        <v>208</v>
      </c>
      <c r="F1106" s="232">
        <v>264</v>
      </c>
      <c r="G1106" s="365">
        <v>319</v>
      </c>
      <c r="H1106">
        <v>377</v>
      </c>
      <c r="I1106" s="156">
        <v>435</v>
      </c>
      <c r="J1106" s="156">
        <v>486</v>
      </c>
      <c r="K1106" s="156">
        <v>538</v>
      </c>
      <c r="L1106" s="156">
        <v>593</v>
      </c>
      <c r="M1106" s="232">
        <v>648</v>
      </c>
      <c r="O1106" s="108">
        <f t="shared" si="83"/>
        <v>53</v>
      </c>
      <c r="P1106" s="109">
        <f t="shared" si="81"/>
        <v>52</v>
      </c>
      <c r="Q1106" s="109">
        <f t="shared" si="84"/>
        <v>51</v>
      </c>
      <c r="R1106" s="109">
        <v>52</v>
      </c>
      <c r="S1106" s="365">
        <v>56</v>
      </c>
      <c r="T1106" s="365">
        <v>55</v>
      </c>
      <c r="U1106">
        <v>58</v>
      </c>
      <c r="V1106" s="109">
        <v>58</v>
      </c>
      <c r="W1106" s="109">
        <v>51</v>
      </c>
      <c r="X1106" s="232">
        <v>52</v>
      </c>
      <c r="Y1106" s="232">
        <v>55</v>
      </c>
      <c r="Z1106" s="232">
        <v>55</v>
      </c>
    </row>
    <row r="1107" spans="1:26" ht="12.75">
      <c r="A1107" s="2">
        <v>23</v>
      </c>
      <c r="B1107" s="232">
        <v>45</v>
      </c>
      <c r="C1107">
        <v>95</v>
      </c>
      <c r="D1107" s="156">
        <v>135</v>
      </c>
      <c r="E1107" s="348">
        <v>181</v>
      </c>
      <c r="F1107" s="232">
        <v>238</v>
      </c>
      <c r="G1107" s="365">
        <v>294</v>
      </c>
      <c r="H1107">
        <v>345</v>
      </c>
      <c r="I1107" s="156">
        <v>403</v>
      </c>
      <c r="J1107" s="156">
        <v>458</v>
      </c>
      <c r="K1107" s="156">
        <v>503</v>
      </c>
      <c r="L1107" s="156">
        <v>552</v>
      </c>
      <c r="M1107" s="232">
        <v>603</v>
      </c>
      <c r="O1107" s="108">
        <f t="shared" si="83"/>
        <v>45</v>
      </c>
      <c r="P1107" s="109">
        <f t="shared" si="81"/>
        <v>50</v>
      </c>
      <c r="Q1107" s="109">
        <f t="shared" si="84"/>
        <v>40</v>
      </c>
      <c r="R1107" s="109">
        <v>46</v>
      </c>
      <c r="S1107" s="365">
        <v>57</v>
      </c>
      <c r="T1107" s="365">
        <v>56</v>
      </c>
      <c r="U1107">
        <v>51</v>
      </c>
      <c r="V1107" s="109">
        <v>58</v>
      </c>
      <c r="W1107" s="109">
        <v>55</v>
      </c>
      <c r="X1107" s="232">
        <v>45</v>
      </c>
      <c r="Y1107" s="232">
        <v>49</v>
      </c>
      <c r="Z1107" s="232">
        <v>51</v>
      </c>
    </row>
    <row r="1108" spans="1:26" ht="12.75">
      <c r="A1108" s="3">
        <v>24</v>
      </c>
      <c r="B1108" s="232">
        <v>46</v>
      </c>
      <c r="C1108">
        <v>95</v>
      </c>
      <c r="D1108" s="156">
        <v>145</v>
      </c>
      <c r="E1108" s="348">
        <v>187</v>
      </c>
      <c r="F1108" s="232">
        <v>237</v>
      </c>
      <c r="G1108" s="365">
        <v>287</v>
      </c>
      <c r="H1108">
        <v>342</v>
      </c>
      <c r="I1108" s="156">
        <v>394</v>
      </c>
      <c r="J1108" s="156">
        <v>442</v>
      </c>
      <c r="K1108" s="156">
        <v>496</v>
      </c>
      <c r="L1108" s="156">
        <v>542</v>
      </c>
      <c r="M1108" s="232">
        <v>588</v>
      </c>
      <c r="O1108" s="108">
        <f t="shared" si="83"/>
        <v>46</v>
      </c>
      <c r="P1108" s="109">
        <f t="shared" si="81"/>
        <v>49</v>
      </c>
      <c r="Q1108" s="109">
        <f t="shared" si="84"/>
        <v>50</v>
      </c>
      <c r="R1108" s="109">
        <v>42</v>
      </c>
      <c r="S1108" s="365">
        <v>50</v>
      </c>
      <c r="T1108" s="365">
        <v>50</v>
      </c>
      <c r="U1108">
        <v>55</v>
      </c>
      <c r="V1108" s="109">
        <v>52</v>
      </c>
      <c r="W1108" s="109">
        <v>48</v>
      </c>
      <c r="X1108" s="232">
        <v>54</v>
      </c>
      <c r="Y1108" s="232">
        <v>46</v>
      </c>
      <c r="Z1108" s="232">
        <v>46</v>
      </c>
    </row>
    <row r="1109" spans="1:26" ht="12.75">
      <c r="A1109" s="7" t="s">
        <v>0</v>
      </c>
      <c r="B1109" s="125">
        <f aca="true" t="shared" si="85" ref="B1109:H1109">SUM(B1085:B1108)</f>
        <v>1141</v>
      </c>
      <c r="C1109" s="125">
        <f t="shared" si="85"/>
        <v>2296</v>
      </c>
      <c r="D1109" s="125">
        <f t="shared" si="85"/>
        <v>3476</v>
      </c>
      <c r="E1109" s="125">
        <f t="shared" si="85"/>
        <v>4588</v>
      </c>
      <c r="F1109" s="125">
        <f t="shared" si="85"/>
        <v>5809</v>
      </c>
      <c r="G1109" s="125">
        <f t="shared" si="85"/>
        <v>7027</v>
      </c>
      <c r="H1109" s="125">
        <f t="shared" si="85"/>
        <v>8272</v>
      </c>
      <c r="I1109" s="125">
        <v>9563</v>
      </c>
      <c r="J1109" s="125">
        <v>10705</v>
      </c>
      <c r="K1109" s="125">
        <v>11841</v>
      </c>
      <c r="L1109" s="125">
        <v>12989</v>
      </c>
      <c r="M1109" s="513">
        <v>14128</v>
      </c>
      <c r="N1109" s="139"/>
      <c r="O1109" s="125">
        <f aca="true" t="shared" si="86" ref="O1109:U1109">SUM(O1085:O1108)</f>
        <v>1141</v>
      </c>
      <c r="P1109" s="125">
        <f t="shared" si="86"/>
        <v>1155</v>
      </c>
      <c r="Q1109" s="125">
        <f t="shared" si="86"/>
        <v>1180</v>
      </c>
      <c r="R1109" s="125">
        <f t="shared" si="86"/>
        <v>1112</v>
      </c>
      <c r="S1109" s="125">
        <f t="shared" si="86"/>
        <v>1221</v>
      </c>
      <c r="T1109" s="125">
        <f t="shared" si="86"/>
        <v>1218</v>
      </c>
      <c r="U1109" s="125">
        <f t="shared" si="86"/>
        <v>1245</v>
      </c>
      <c r="V1109" s="125">
        <v>1291</v>
      </c>
      <c r="W1109" s="125">
        <v>1142</v>
      </c>
      <c r="X1109" s="513">
        <v>1136</v>
      </c>
      <c r="Y1109" s="513">
        <v>1148</v>
      </c>
      <c r="Z1109" s="513">
        <v>1139</v>
      </c>
    </row>
    <row r="1110" spans="1:6" ht="12.75">
      <c r="A1110" s="2"/>
      <c r="F1110" t="s">
        <v>169</v>
      </c>
    </row>
    <row r="1111" ht="12.75">
      <c r="A1111" s="2"/>
    </row>
    <row r="1112" ht="12.75">
      <c r="A1112" s="2"/>
    </row>
    <row r="1113" ht="12.75">
      <c r="A1113" s="2"/>
    </row>
    <row r="1114" spans="1:26" ht="12.75">
      <c r="A1114" s="100" t="s">
        <v>108</v>
      </c>
      <c r="B1114" s="117" t="str">
        <f>TITLES!$B$23</f>
        <v>CUSTOMER SATISFACTION - PLANNED SAMPLE WAGNER-PEYSER</v>
      </c>
      <c r="C1114" s="118"/>
      <c r="D1114" s="118"/>
      <c r="E1114" s="118"/>
      <c r="F1114" s="118"/>
      <c r="G1114" s="118"/>
      <c r="H1114" s="118"/>
      <c r="I1114" s="118"/>
      <c r="J1114" s="118"/>
      <c r="K1114" s="118"/>
      <c r="L1114" s="118"/>
      <c r="M1114" s="119"/>
      <c r="O1114" s="270" t="str">
        <f>B1114</f>
        <v>CUSTOMER SATISFACTION - PLANNED SAMPLE WAGNER-PEYSER</v>
      </c>
      <c r="P1114" s="143"/>
      <c r="Q1114" s="143"/>
      <c r="R1114" s="143"/>
      <c r="S1114" s="143"/>
      <c r="T1114" s="143"/>
      <c r="U1114" s="143"/>
      <c r="V1114" s="143"/>
      <c r="W1114" s="143"/>
      <c r="X1114" s="143"/>
      <c r="Y1114" s="143"/>
      <c r="Z1114" s="205"/>
    </row>
    <row r="1115" spans="1:26" ht="12.75">
      <c r="A1115" s="2">
        <v>1</v>
      </c>
      <c r="B1115" s="262">
        <f aca="true" t="shared" si="87" ref="B1115:B1138">O1115</f>
        <v>41.166666666666664</v>
      </c>
      <c r="C1115" s="262">
        <v>82</v>
      </c>
      <c r="D1115" s="262">
        <f>IF(Q$1139&gt;0,SUM($O1115:Q1115),"")</f>
        <v>123.5</v>
      </c>
      <c r="E1115" s="262">
        <v>164.66666666666666</v>
      </c>
      <c r="F1115" s="262">
        <f>IF(S$1139&gt;0,SUM($O1115:S1115),"")</f>
        <v>205.83333333333331</v>
      </c>
      <c r="G1115" s="262">
        <f>IF(T$1139&gt;0,SUM($O1115:T1115),"")</f>
        <v>246.99999999999997</v>
      </c>
      <c r="H1115">
        <v>288</v>
      </c>
      <c r="I1115" s="262">
        <f>IF(V$1139&gt;0,SUM($O1115:V1115),"")</f>
        <v>329.3333333333333</v>
      </c>
      <c r="J1115" s="262">
        <f>IF(W$1139&gt;0,SUM($O1115:W1115),"")</f>
        <v>370.5</v>
      </c>
      <c r="K1115" s="262">
        <f>IF(X$1139&gt;0,SUM($O1115:X1115),"")</f>
        <v>411.6666666666667</v>
      </c>
      <c r="L1115" s="262">
        <f>IF(Y$1139&gt;0,SUM($O1115:Y1115),"")</f>
        <v>452.83333333333337</v>
      </c>
      <c r="M1115" s="262">
        <f>IF(Z$1139&gt;0,SUM($O1115:Z1115),"")</f>
      </c>
      <c r="O1115" s="415">
        <v>41.166666666666664</v>
      </c>
      <c r="P1115" s="416">
        <v>41.166666666666664</v>
      </c>
      <c r="Q1115" s="416">
        <v>41.166666666666664</v>
      </c>
      <c r="R1115" s="416">
        <v>41.166666666666664</v>
      </c>
      <c r="S1115" s="416">
        <v>41.166666666666664</v>
      </c>
      <c r="T1115" s="416">
        <v>41.166666666666664</v>
      </c>
      <c r="U1115" s="416">
        <v>41.166666666666664</v>
      </c>
      <c r="V1115" s="416">
        <v>41.166666666666664</v>
      </c>
      <c r="W1115" s="416">
        <v>41.166666666666664</v>
      </c>
      <c r="X1115" s="416">
        <v>41.166666666666664</v>
      </c>
      <c r="Y1115" s="416">
        <v>41.166666666666664</v>
      </c>
      <c r="Z1115" s="417"/>
    </row>
    <row r="1116" spans="1:26" ht="12.75">
      <c r="A1116" s="2">
        <v>2</v>
      </c>
      <c r="B1116" s="262">
        <f t="shared" si="87"/>
        <v>40.625</v>
      </c>
      <c r="C1116" s="262">
        <v>81</v>
      </c>
      <c r="D1116" s="262">
        <f>IF(Q$1139&gt;0,SUM($O1116:Q1116),"")</f>
        <v>121.875</v>
      </c>
      <c r="E1116" s="262">
        <v>162.5</v>
      </c>
      <c r="F1116" s="262">
        <f>IF(S$1139&gt;0,SUM($O1116:S1116),"")</f>
        <v>203.125</v>
      </c>
      <c r="G1116" s="262">
        <f>IF(T$1139&gt;0,SUM($O1116:T1116),"")</f>
        <v>243.75</v>
      </c>
      <c r="H1116">
        <v>284</v>
      </c>
      <c r="I1116" s="262">
        <f>IF(V$1139&gt;0,SUM($O1116:V1116),"")</f>
        <v>325</v>
      </c>
      <c r="J1116" s="262">
        <f>IF(W$1139&gt;0,SUM($O1116:W1116),"")</f>
        <v>365.625</v>
      </c>
      <c r="K1116" s="262">
        <f>IF(X$1139&gt;0,SUM($O1116:X1116),"")</f>
        <v>406.25</v>
      </c>
      <c r="L1116" s="262">
        <f>IF(Y$1139&gt;0,SUM($O1116:Y1116),"")</f>
        <v>446.875</v>
      </c>
      <c r="M1116" s="262">
        <f>IF(Z$1139&gt;0,SUM($O1116:Z1116),"")</f>
      </c>
      <c r="O1116" s="418">
        <v>40.625</v>
      </c>
      <c r="P1116" s="419">
        <v>40.625</v>
      </c>
      <c r="Q1116" s="419">
        <v>40.625</v>
      </c>
      <c r="R1116" s="419">
        <v>40.625</v>
      </c>
      <c r="S1116" s="419">
        <v>40.625</v>
      </c>
      <c r="T1116" s="419">
        <v>40.625</v>
      </c>
      <c r="U1116" s="419">
        <v>40.625</v>
      </c>
      <c r="V1116" s="419">
        <v>40.625</v>
      </c>
      <c r="W1116" s="419">
        <v>40.625</v>
      </c>
      <c r="X1116" s="419">
        <v>40.625</v>
      </c>
      <c r="Y1116" s="419">
        <v>40.625</v>
      </c>
      <c r="Z1116" s="420"/>
    </row>
    <row r="1117" spans="1:26" ht="12.75">
      <c r="A1117" s="2">
        <v>3</v>
      </c>
      <c r="B1117" s="262">
        <f t="shared" si="87"/>
        <v>40.19166666666667</v>
      </c>
      <c r="C1117" s="262">
        <v>80</v>
      </c>
      <c r="D1117" s="262">
        <f>IF(Q$1139&gt;0,SUM($O1117:Q1117),"")</f>
        <v>120.57500000000002</v>
      </c>
      <c r="E1117" s="262">
        <v>160.76666666666668</v>
      </c>
      <c r="F1117" s="262">
        <f>IF(S$1139&gt;0,SUM($O1117:S1117),"")</f>
        <v>200.95833333333334</v>
      </c>
      <c r="G1117" s="262">
        <f>IF(T$1139&gt;0,SUM($O1117:T1117),"")</f>
        <v>241.15</v>
      </c>
      <c r="H1117">
        <v>281</v>
      </c>
      <c r="I1117" s="262">
        <f>IF(V$1139&gt;0,SUM($O1117:V1117),"")</f>
        <v>321.53333333333336</v>
      </c>
      <c r="J1117" s="262">
        <f>IF(W$1139&gt;0,SUM($O1117:W1117),"")</f>
        <v>361.725</v>
      </c>
      <c r="K1117" s="262">
        <f>IF(X$1139&gt;0,SUM($O1117:X1117),"")</f>
        <v>401.9166666666667</v>
      </c>
      <c r="L1117" s="262">
        <f>IF(Y$1139&gt;0,SUM($O1117:Y1117),"")</f>
        <v>442.10833333333335</v>
      </c>
      <c r="M1117" s="262">
        <f>IF(Z$1139&gt;0,SUM($O1117:Z1117),"")</f>
      </c>
      <c r="O1117" s="418">
        <v>40.19166666666667</v>
      </c>
      <c r="P1117" s="419">
        <v>40.19166666666667</v>
      </c>
      <c r="Q1117" s="419">
        <v>40.19166666666667</v>
      </c>
      <c r="R1117" s="419">
        <v>40.19166666666667</v>
      </c>
      <c r="S1117" s="419">
        <v>40.19166666666667</v>
      </c>
      <c r="T1117" s="419">
        <v>40.19166666666667</v>
      </c>
      <c r="U1117" s="419">
        <v>40.19166666666667</v>
      </c>
      <c r="V1117" s="419">
        <v>40.19166666666667</v>
      </c>
      <c r="W1117" s="419">
        <v>40.19166666666667</v>
      </c>
      <c r="X1117" s="419">
        <v>40.19166666666667</v>
      </c>
      <c r="Y1117" s="419">
        <v>40.19166666666667</v>
      </c>
      <c r="Z1117" s="420"/>
    </row>
    <row r="1118" spans="1:26" ht="12.75">
      <c r="A1118" s="2">
        <v>4</v>
      </c>
      <c r="B1118" s="262">
        <f t="shared" si="87"/>
        <v>40.516666666666666</v>
      </c>
      <c r="C1118" s="262">
        <v>81</v>
      </c>
      <c r="D1118" s="262">
        <f>IF(Q$1139&gt;0,SUM($O1118:Q1118),"")</f>
        <v>121.55</v>
      </c>
      <c r="E1118" s="262">
        <v>162.06666666666666</v>
      </c>
      <c r="F1118" s="262">
        <f>IF(S$1139&gt;0,SUM($O1118:S1118),"")</f>
        <v>202.58333333333331</v>
      </c>
      <c r="G1118" s="262">
        <f>IF(T$1139&gt;0,SUM($O1118:T1118),"")</f>
        <v>243.09999999999997</v>
      </c>
      <c r="H1118">
        <v>284</v>
      </c>
      <c r="I1118" s="262">
        <f>IF(V$1139&gt;0,SUM($O1118:V1118),"")</f>
        <v>324.13333333333327</v>
      </c>
      <c r="J1118" s="262">
        <f>IF(W$1139&gt;0,SUM($O1118:W1118),"")</f>
        <v>364.6499999999999</v>
      </c>
      <c r="K1118" s="262">
        <f>IF(X$1139&gt;0,SUM($O1118:X1118),"")</f>
        <v>405.1666666666666</v>
      </c>
      <c r="L1118" s="262">
        <f>IF(Y$1139&gt;0,SUM($O1118:Y1118),"")</f>
        <v>445.6833333333332</v>
      </c>
      <c r="M1118" s="262">
        <f>IF(Z$1139&gt;0,SUM($O1118:Z1118),"")</f>
      </c>
      <c r="O1118" s="418">
        <v>40.516666666666666</v>
      </c>
      <c r="P1118" s="419">
        <v>40.516666666666666</v>
      </c>
      <c r="Q1118" s="419">
        <v>40.516666666666666</v>
      </c>
      <c r="R1118" s="419">
        <v>40.516666666666666</v>
      </c>
      <c r="S1118" s="419">
        <v>40.516666666666666</v>
      </c>
      <c r="T1118" s="419">
        <v>40.516666666666666</v>
      </c>
      <c r="U1118" s="419">
        <v>40.516666666666666</v>
      </c>
      <c r="V1118" s="419">
        <v>40.516666666666666</v>
      </c>
      <c r="W1118" s="419">
        <v>40.516666666666666</v>
      </c>
      <c r="X1118" s="419">
        <v>40.516666666666666</v>
      </c>
      <c r="Y1118" s="419">
        <v>40.516666666666666</v>
      </c>
      <c r="Z1118" s="420"/>
    </row>
    <row r="1119" spans="1:26" ht="12.75">
      <c r="A1119" s="2">
        <v>5</v>
      </c>
      <c r="B1119" s="262">
        <f t="shared" si="87"/>
        <v>41.05833333333333</v>
      </c>
      <c r="C1119" s="262">
        <v>82</v>
      </c>
      <c r="D1119" s="262">
        <f>IF(Q$1139&gt;0,SUM($O1119:Q1119),"")</f>
        <v>123.17499999999998</v>
      </c>
      <c r="E1119" s="262">
        <v>164.23333333333332</v>
      </c>
      <c r="F1119" s="262">
        <f>IF(S$1139&gt;0,SUM($O1119:S1119),"")</f>
        <v>205.29166666666666</v>
      </c>
      <c r="G1119" s="262">
        <f>IF(T$1139&gt;0,SUM($O1119:T1119),"")</f>
        <v>246.35</v>
      </c>
      <c r="H1119">
        <v>287</v>
      </c>
      <c r="I1119" s="262">
        <f>IF(V$1139&gt;0,SUM($O1119:V1119),"")</f>
        <v>328.46666666666664</v>
      </c>
      <c r="J1119" s="262">
        <f>IF(W$1139&gt;0,SUM($O1119:W1119),"")</f>
        <v>369.525</v>
      </c>
      <c r="K1119" s="262">
        <f>IF(X$1139&gt;0,SUM($O1119:X1119),"")</f>
        <v>410.5833333333333</v>
      </c>
      <c r="L1119" s="262">
        <f>IF(Y$1139&gt;0,SUM($O1119:Y1119),"")</f>
        <v>451.64166666666665</v>
      </c>
      <c r="M1119" s="262">
        <f>IF(Z$1139&gt;0,SUM($O1119:Z1119),"")</f>
      </c>
      <c r="O1119" s="418">
        <v>41.05833333333333</v>
      </c>
      <c r="P1119" s="419">
        <v>41.05833333333333</v>
      </c>
      <c r="Q1119" s="419">
        <v>41.05833333333333</v>
      </c>
      <c r="R1119" s="419">
        <v>41.05833333333333</v>
      </c>
      <c r="S1119" s="419">
        <v>41.05833333333333</v>
      </c>
      <c r="T1119" s="419">
        <v>41.05833333333333</v>
      </c>
      <c r="U1119" s="419">
        <v>41.05833333333333</v>
      </c>
      <c r="V1119" s="419">
        <v>41.05833333333333</v>
      </c>
      <c r="W1119" s="419">
        <v>41.05833333333333</v>
      </c>
      <c r="X1119" s="419">
        <v>41.05833333333333</v>
      </c>
      <c r="Y1119" s="419">
        <v>41.05833333333333</v>
      </c>
      <c r="Z1119" s="420"/>
    </row>
    <row r="1120" spans="1:26" ht="12.75">
      <c r="A1120" s="2">
        <v>6</v>
      </c>
      <c r="B1120" s="262">
        <f t="shared" si="87"/>
        <v>39.65</v>
      </c>
      <c r="C1120" s="262">
        <v>79</v>
      </c>
      <c r="D1120" s="262">
        <f>IF(Q$1139&gt;0,SUM($O1120:Q1120),"")</f>
        <v>118.94999999999999</v>
      </c>
      <c r="E1120" s="262">
        <v>158.6</v>
      </c>
      <c r="F1120" s="262">
        <f>IF(S$1139&gt;0,SUM($O1120:S1120),"")</f>
        <v>198.25</v>
      </c>
      <c r="G1120" s="262">
        <f>IF(T$1139&gt;0,SUM($O1120:T1120),"")</f>
        <v>237.9</v>
      </c>
      <c r="H1120">
        <v>278</v>
      </c>
      <c r="I1120" s="262">
        <f>IF(V$1139&gt;0,SUM($O1120:V1120),"")</f>
        <v>317.2</v>
      </c>
      <c r="J1120" s="262">
        <f>IF(W$1139&gt;0,SUM($O1120:W1120),"")</f>
        <v>356.84999999999997</v>
      </c>
      <c r="K1120" s="262">
        <f>IF(X$1139&gt;0,SUM($O1120:X1120),"")</f>
        <v>396.49999999999994</v>
      </c>
      <c r="L1120" s="262">
        <f>IF(Y$1139&gt;0,SUM($O1120:Y1120),"")</f>
        <v>436.1499999999999</v>
      </c>
      <c r="M1120" s="262">
        <f>IF(Z$1139&gt;0,SUM($O1120:Z1120),"")</f>
      </c>
      <c r="O1120" s="418">
        <v>39.65</v>
      </c>
      <c r="P1120" s="419">
        <v>39.65</v>
      </c>
      <c r="Q1120" s="419">
        <v>39.65</v>
      </c>
      <c r="R1120" s="419">
        <v>39.65</v>
      </c>
      <c r="S1120" s="419">
        <v>39.65</v>
      </c>
      <c r="T1120" s="419">
        <v>39.65</v>
      </c>
      <c r="U1120" s="419">
        <v>39.65</v>
      </c>
      <c r="V1120" s="419">
        <v>39.65</v>
      </c>
      <c r="W1120" s="419">
        <v>39.65</v>
      </c>
      <c r="X1120" s="419">
        <v>39.65</v>
      </c>
      <c r="Y1120" s="419">
        <v>39.65</v>
      </c>
      <c r="Z1120" s="420"/>
    </row>
    <row r="1121" spans="1:26" ht="12.75">
      <c r="A1121" s="2">
        <v>7</v>
      </c>
      <c r="B1121" s="262">
        <f t="shared" si="87"/>
        <v>39.541666666666664</v>
      </c>
      <c r="C1121" s="262">
        <v>79</v>
      </c>
      <c r="D1121" s="262">
        <f>IF(Q$1139&gt;0,SUM($O1121:Q1121),"")</f>
        <v>118.625</v>
      </c>
      <c r="E1121" s="262">
        <v>158.16666666666666</v>
      </c>
      <c r="F1121" s="262">
        <f>IF(S$1139&gt;0,SUM($O1121:S1121),"")</f>
        <v>197.70833333333331</v>
      </c>
      <c r="G1121" s="262">
        <f>IF(T$1139&gt;0,SUM($O1121:T1121),"")</f>
        <v>237.24999999999997</v>
      </c>
      <c r="H1121">
        <v>277</v>
      </c>
      <c r="I1121" s="262">
        <f>IF(V$1139&gt;0,SUM($O1121:V1121),"")</f>
        <v>316.3333333333333</v>
      </c>
      <c r="J1121" s="262">
        <f>IF(W$1139&gt;0,SUM($O1121:W1121),"")</f>
        <v>355.875</v>
      </c>
      <c r="K1121" s="262">
        <f>IF(X$1139&gt;0,SUM($O1121:X1121),"")</f>
        <v>395.4166666666667</v>
      </c>
      <c r="L1121" s="262">
        <f>IF(Y$1139&gt;0,SUM($O1121:Y1121),"")</f>
        <v>434.95833333333337</v>
      </c>
      <c r="M1121" s="262">
        <f>IF(Z$1139&gt;0,SUM($O1121:Z1121),"")</f>
      </c>
      <c r="O1121" s="418">
        <v>39.541666666666664</v>
      </c>
      <c r="P1121" s="419">
        <v>39.541666666666664</v>
      </c>
      <c r="Q1121" s="419">
        <v>39.541666666666664</v>
      </c>
      <c r="R1121" s="419">
        <v>39.541666666666664</v>
      </c>
      <c r="S1121" s="419">
        <v>39.541666666666664</v>
      </c>
      <c r="T1121" s="419">
        <v>39.541666666666664</v>
      </c>
      <c r="U1121" s="419">
        <v>39.541666666666664</v>
      </c>
      <c r="V1121" s="419">
        <v>39.541666666666664</v>
      </c>
      <c r="W1121" s="419">
        <v>39.541666666666664</v>
      </c>
      <c r="X1121" s="419">
        <v>39.541666666666664</v>
      </c>
      <c r="Y1121" s="419">
        <v>39.541666666666664</v>
      </c>
      <c r="Z1121" s="420"/>
    </row>
    <row r="1122" spans="1:26" ht="12.75">
      <c r="A1122" s="2">
        <v>8</v>
      </c>
      <c r="B1122" s="262">
        <f t="shared" si="87"/>
        <v>41.49166666666667</v>
      </c>
      <c r="C1122" s="262">
        <v>83</v>
      </c>
      <c r="D1122" s="262">
        <f>IF(Q$1139&gt;0,SUM($O1122:Q1122),"")</f>
        <v>124.475</v>
      </c>
      <c r="E1122" s="262">
        <v>165.96666666666667</v>
      </c>
      <c r="F1122" s="262">
        <f>IF(S$1139&gt;0,SUM($O1122:S1122),"")</f>
        <v>207.45833333333334</v>
      </c>
      <c r="G1122" s="262">
        <f>IF(T$1139&gt;0,SUM($O1122:T1122),"")</f>
        <v>248.95000000000002</v>
      </c>
      <c r="H1122">
        <v>290</v>
      </c>
      <c r="I1122" s="262">
        <f>IF(V$1139&gt;0,SUM($O1122:V1122),"")</f>
        <v>331.93333333333334</v>
      </c>
      <c r="J1122" s="262">
        <f>IF(W$1139&gt;0,SUM($O1122:W1122),"")</f>
        <v>373.425</v>
      </c>
      <c r="K1122" s="262">
        <f>IF(X$1139&gt;0,SUM($O1122:X1122),"")</f>
        <v>414.9166666666667</v>
      </c>
      <c r="L1122" s="262">
        <f>IF(Y$1139&gt;0,SUM($O1122:Y1122),"")</f>
        <v>456.40833333333336</v>
      </c>
      <c r="M1122" s="262">
        <f>IF(Z$1139&gt;0,SUM($O1122:Z1122),"")</f>
      </c>
      <c r="O1122" s="418">
        <v>41.49166666666667</v>
      </c>
      <c r="P1122" s="419">
        <v>41.49166666666667</v>
      </c>
      <c r="Q1122" s="419">
        <v>41.49166666666667</v>
      </c>
      <c r="R1122" s="419">
        <v>41.49166666666667</v>
      </c>
      <c r="S1122" s="419">
        <v>41.49166666666667</v>
      </c>
      <c r="T1122" s="419">
        <v>41.49166666666667</v>
      </c>
      <c r="U1122" s="419">
        <v>41.49166666666667</v>
      </c>
      <c r="V1122" s="419">
        <v>41.49166666666667</v>
      </c>
      <c r="W1122" s="419">
        <v>41.49166666666667</v>
      </c>
      <c r="X1122" s="419">
        <v>41.49166666666667</v>
      </c>
      <c r="Y1122" s="419">
        <v>41.49166666666667</v>
      </c>
      <c r="Z1122" s="420"/>
    </row>
    <row r="1123" spans="1:26" ht="12.75">
      <c r="A1123" s="2">
        <v>9</v>
      </c>
      <c r="B1123" s="262">
        <f t="shared" si="87"/>
        <v>40.733333333333334</v>
      </c>
      <c r="C1123" s="262">
        <v>81</v>
      </c>
      <c r="D1123" s="262">
        <f>IF(Q$1139&gt;0,SUM($O1123:Q1123),"")</f>
        <v>122.2</v>
      </c>
      <c r="E1123" s="262">
        <v>162.93333333333334</v>
      </c>
      <c r="F1123" s="262">
        <f>IF(S$1139&gt;0,SUM($O1123:S1123),"")</f>
        <v>203.66666666666669</v>
      </c>
      <c r="G1123" s="262">
        <f>IF(T$1139&gt;0,SUM($O1123:T1123),"")</f>
        <v>244.40000000000003</v>
      </c>
      <c r="H1123">
        <v>285</v>
      </c>
      <c r="I1123" s="262">
        <f>IF(V$1139&gt;0,SUM($O1123:V1123),"")</f>
        <v>325.86666666666673</v>
      </c>
      <c r="J1123" s="262">
        <f>IF(W$1139&gt;0,SUM($O1123:W1123),"")</f>
        <v>366.6000000000001</v>
      </c>
      <c r="K1123" s="262">
        <f>IF(X$1139&gt;0,SUM($O1123:X1123),"")</f>
        <v>407.3333333333334</v>
      </c>
      <c r="L1123" s="262">
        <f>IF(Y$1139&gt;0,SUM($O1123:Y1123),"")</f>
        <v>448.0666666666668</v>
      </c>
      <c r="M1123" s="262">
        <f>IF(Z$1139&gt;0,SUM($O1123:Z1123),"")</f>
      </c>
      <c r="O1123" s="418">
        <v>40.733333333333334</v>
      </c>
      <c r="P1123" s="419">
        <v>40.733333333333334</v>
      </c>
      <c r="Q1123" s="419">
        <v>40.733333333333334</v>
      </c>
      <c r="R1123" s="419">
        <v>40.733333333333334</v>
      </c>
      <c r="S1123" s="419">
        <v>40.733333333333334</v>
      </c>
      <c r="T1123" s="419">
        <v>40.733333333333334</v>
      </c>
      <c r="U1123" s="419">
        <v>40.733333333333334</v>
      </c>
      <c r="V1123" s="419">
        <v>40.733333333333334</v>
      </c>
      <c r="W1123" s="419">
        <v>40.733333333333334</v>
      </c>
      <c r="X1123" s="419">
        <v>40.733333333333334</v>
      </c>
      <c r="Y1123" s="419">
        <v>40.733333333333334</v>
      </c>
      <c r="Z1123" s="420"/>
    </row>
    <row r="1124" spans="1:26" ht="12.75">
      <c r="A1124" s="2">
        <v>10</v>
      </c>
      <c r="B1124" s="262">
        <f t="shared" si="87"/>
        <v>41.05833333333333</v>
      </c>
      <c r="C1124" s="262">
        <v>82</v>
      </c>
      <c r="D1124" s="262">
        <f>IF(Q$1139&gt;0,SUM($O1124:Q1124),"")</f>
        <v>123.17499999999998</v>
      </c>
      <c r="E1124" s="262">
        <v>164.23333333333332</v>
      </c>
      <c r="F1124" s="262">
        <f>IF(S$1139&gt;0,SUM($O1124:S1124),"")</f>
        <v>205.29166666666666</v>
      </c>
      <c r="G1124" s="262">
        <f>IF(T$1139&gt;0,SUM($O1124:T1124),"")</f>
        <v>246.35</v>
      </c>
      <c r="H1124">
        <v>287</v>
      </c>
      <c r="I1124" s="262">
        <f>IF(V$1139&gt;0,SUM($O1124:V1124),"")</f>
        <v>328.46666666666664</v>
      </c>
      <c r="J1124" s="262">
        <f>IF(W$1139&gt;0,SUM($O1124:W1124),"")</f>
        <v>369.525</v>
      </c>
      <c r="K1124" s="262">
        <f>IF(X$1139&gt;0,SUM($O1124:X1124),"")</f>
        <v>410.5833333333333</v>
      </c>
      <c r="L1124" s="262">
        <f>IF(Y$1139&gt;0,SUM($O1124:Y1124),"")</f>
        <v>451.64166666666665</v>
      </c>
      <c r="M1124" s="262">
        <f>IF(Z$1139&gt;0,SUM($O1124:Z1124),"")</f>
      </c>
      <c r="O1124" s="418">
        <v>41.05833333333333</v>
      </c>
      <c r="P1124" s="419">
        <v>41.05833333333333</v>
      </c>
      <c r="Q1124" s="419">
        <v>41.05833333333333</v>
      </c>
      <c r="R1124" s="419">
        <v>41.05833333333333</v>
      </c>
      <c r="S1124" s="419">
        <v>41.05833333333333</v>
      </c>
      <c r="T1124" s="419">
        <v>41.05833333333333</v>
      </c>
      <c r="U1124" s="419">
        <v>41.05833333333333</v>
      </c>
      <c r="V1124" s="419">
        <v>41.05833333333333</v>
      </c>
      <c r="W1124" s="419">
        <v>41.05833333333333</v>
      </c>
      <c r="X1124" s="419">
        <v>41.05833333333333</v>
      </c>
      <c r="Y1124" s="419">
        <v>41.05833333333333</v>
      </c>
      <c r="Z1124" s="420"/>
    </row>
    <row r="1125" spans="1:26" ht="12.75">
      <c r="A1125" s="2">
        <v>11</v>
      </c>
      <c r="B1125" s="262">
        <f t="shared" si="87"/>
        <v>41.05833333333333</v>
      </c>
      <c r="C1125" s="262">
        <v>82</v>
      </c>
      <c r="D1125" s="262">
        <f>IF(Q$1139&gt;0,SUM($O1125:Q1125),"")</f>
        <v>123.17499999999998</v>
      </c>
      <c r="E1125" s="262">
        <v>164.23333333333332</v>
      </c>
      <c r="F1125" s="262">
        <f>IF(S$1139&gt;0,SUM($O1125:S1125),"")</f>
        <v>205.29166666666666</v>
      </c>
      <c r="G1125" s="262">
        <f>IF(T$1139&gt;0,SUM($O1125:T1125),"")</f>
        <v>246.35</v>
      </c>
      <c r="H1125">
        <v>287</v>
      </c>
      <c r="I1125" s="262">
        <f>IF(V$1139&gt;0,SUM($O1125:V1125),"")</f>
        <v>328.46666666666664</v>
      </c>
      <c r="J1125" s="262">
        <f>IF(W$1139&gt;0,SUM($O1125:W1125),"")</f>
        <v>369.525</v>
      </c>
      <c r="K1125" s="262">
        <f>IF(X$1139&gt;0,SUM($O1125:X1125),"")</f>
        <v>410.5833333333333</v>
      </c>
      <c r="L1125" s="262">
        <f>IF(Y$1139&gt;0,SUM($O1125:Y1125),"")</f>
        <v>451.64166666666665</v>
      </c>
      <c r="M1125" s="262">
        <f>IF(Z$1139&gt;0,SUM($O1125:Z1125),"")</f>
      </c>
      <c r="O1125" s="418">
        <v>41.05833333333333</v>
      </c>
      <c r="P1125" s="419">
        <v>41.05833333333333</v>
      </c>
      <c r="Q1125" s="419">
        <v>41.05833333333333</v>
      </c>
      <c r="R1125" s="419">
        <v>41.05833333333333</v>
      </c>
      <c r="S1125" s="419">
        <v>41.05833333333333</v>
      </c>
      <c r="T1125" s="419">
        <v>41.05833333333333</v>
      </c>
      <c r="U1125" s="419">
        <v>41.05833333333333</v>
      </c>
      <c r="V1125" s="419">
        <v>41.05833333333333</v>
      </c>
      <c r="W1125" s="419">
        <v>41.05833333333333</v>
      </c>
      <c r="X1125" s="419">
        <v>41.05833333333333</v>
      </c>
      <c r="Y1125" s="419">
        <v>41.05833333333333</v>
      </c>
      <c r="Z1125" s="420"/>
    </row>
    <row r="1126" spans="1:26" ht="12.75">
      <c r="A1126" s="2">
        <v>12</v>
      </c>
      <c r="B1126" s="262">
        <f t="shared" si="87"/>
        <v>41.49166666666667</v>
      </c>
      <c r="C1126" s="262">
        <v>83</v>
      </c>
      <c r="D1126" s="262">
        <f>IF(Q$1139&gt;0,SUM($O1126:Q1126),"")</f>
        <v>124.475</v>
      </c>
      <c r="E1126" s="262">
        <v>165.96666666666667</v>
      </c>
      <c r="F1126" s="262">
        <f>IF(S$1139&gt;0,SUM($O1126:S1126),"")</f>
        <v>207.45833333333334</v>
      </c>
      <c r="G1126" s="262">
        <f>IF(T$1139&gt;0,SUM($O1126:T1126),"")</f>
        <v>248.95000000000002</v>
      </c>
      <c r="H1126">
        <v>290</v>
      </c>
      <c r="I1126" s="262">
        <f>IF(V$1139&gt;0,SUM($O1126:V1126),"")</f>
        <v>331.93333333333334</v>
      </c>
      <c r="J1126" s="262">
        <f>IF(W$1139&gt;0,SUM($O1126:W1126),"")</f>
        <v>373.425</v>
      </c>
      <c r="K1126" s="262">
        <f>IF(X$1139&gt;0,SUM($O1126:X1126),"")</f>
        <v>414.9166666666667</v>
      </c>
      <c r="L1126" s="262">
        <f>IF(Y$1139&gt;0,SUM($O1126:Y1126),"")</f>
        <v>456.40833333333336</v>
      </c>
      <c r="M1126" s="262">
        <f>IF(Z$1139&gt;0,SUM($O1126:Z1126),"")</f>
      </c>
      <c r="O1126" s="418">
        <v>41.49166666666667</v>
      </c>
      <c r="P1126" s="419">
        <v>41.49166666666667</v>
      </c>
      <c r="Q1126" s="419">
        <v>41.49166666666667</v>
      </c>
      <c r="R1126" s="419">
        <v>41.49166666666667</v>
      </c>
      <c r="S1126" s="419">
        <v>41.49166666666667</v>
      </c>
      <c r="T1126" s="419">
        <v>41.49166666666667</v>
      </c>
      <c r="U1126" s="419">
        <v>41.49166666666667</v>
      </c>
      <c r="V1126" s="419">
        <v>41.49166666666667</v>
      </c>
      <c r="W1126" s="419">
        <v>41.49166666666667</v>
      </c>
      <c r="X1126" s="419">
        <v>41.49166666666667</v>
      </c>
      <c r="Y1126" s="419">
        <v>41.49166666666667</v>
      </c>
      <c r="Z1126" s="420"/>
    </row>
    <row r="1127" spans="1:26" ht="12.75">
      <c r="A1127" s="2">
        <v>13</v>
      </c>
      <c r="B1127" s="262">
        <f t="shared" si="87"/>
        <v>41.275</v>
      </c>
      <c r="C1127" s="262">
        <v>83</v>
      </c>
      <c r="D1127" s="262">
        <f>IF(Q$1139&gt;0,SUM($O1127:Q1127),"")</f>
        <v>123.82499999999999</v>
      </c>
      <c r="E1127" s="262">
        <v>165.1</v>
      </c>
      <c r="F1127" s="262">
        <f>IF(S$1139&gt;0,SUM($O1127:S1127),"")</f>
        <v>206.375</v>
      </c>
      <c r="G1127" s="262">
        <f>IF(T$1139&gt;0,SUM($O1127:T1127),"")</f>
        <v>247.65</v>
      </c>
      <c r="H1127">
        <v>289</v>
      </c>
      <c r="I1127" s="262">
        <f>IF(V$1139&gt;0,SUM($O1127:V1127),"")</f>
        <v>330.2</v>
      </c>
      <c r="J1127" s="262">
        <f>IF(W$1139&gt;0,SUM($O1127:W1127),"")</f>
        <v>371.47499999999997</v>
      </c>
      <c r="K1127" s="262">
        <f>IF(X$1139&gt;0,SUM($O1127:X1127),"")</f>
        <v>412.74999999999994</v>
      </c>
      <c r="L1127" s="262">
        <f>IF(Y$1139&gt;0,SUM($O1127:Y1127),"")</f>
        <v>454.0249999999999</v>
      </c>
      <c r="M1127" s="262">
        <f>IF(Z$1139&gt;0,SUM($O1127:Z1127),"")</f>
      </c>
      <c r="O1127" s="418">
        <v>41.275</v>
      </c>
      <c r="P1127" s="419">
        <v>41.275</v>
      </c>
      <c r="Q1127" s="419">
        <v>41.275</v>
      </c>
      <c r="R1127" s="419">
        <v>41.275</v>
      </c>
      <c r="S1127" s="419">
        <v>41.275</v>
      </c>
      <c r="T1127" s="419">
        <v>41.275</v>
      </c>
      <c r="U1127" s="419">
        <v>41.275</v>
      </c>
      <c r="V1127" s="419">
        <v>41.275</v>
      </c>
      <c r="W1127" s="419">
        <v>41.275</v>
      </c>
      <c r="X1127" s="419">
        <v>41.275</v>
      </c>
      <c r="Y1127" s="419">
        <v>41.275</v>
      </c>
      <c r="Z1127" s="420"/>
    </row>
    <row r="1128" spans="1:26" ht="12.75">
      <c r="A1128" s="2">
        <v>14</v>
      </c>
      <c r="B1128" s="262">
        <f t="shared" si="87"/>
        <v>41.38333333333333</v>
      </c>
      <c r="C1128" s="262">
        <v>83</v>
      </c>
      <c r="D1128" s="262">
        <f>IF(Q$1139&gt;0,SUM($O1128:Q1128),"")</f>
        <v>124.15</v>
      </c>
      <c r="E1128" s="262">
        <v>165.53333333333333</v>
      </c>
      <c r="F1128" s="262">
        <f>IF(S$1139&gt;0,SUM($O1128:S1128),"")</f>
        <v>206.91666666666666</v>
      </c>
      <c r="G1128" s="262">
        <f>IF(T$1139&gt;0,SUM($O1128:T1128),"")</f>
        <v>248.29999999999998</v>
      </c>
      <c r="H1128">
        <v>290</v>
      </c>
      <c r="I1128" s="262">
        <f>IF(V$1139&gt;0,SUM($O1128:V1128),"")</f>
        <v>331.06666666666666</v>
      </c>
      <c r="J1128" s="262">
        <f>IF(W$1139&gt;0,SUM($O1128:W1128),"")</f>
        <v>372.45</v>
      </c>
      <c r="K1128" s="262">
        <f>IF(X$1139&gt;0,SUM($O1128:X1128),"")</f>
        <v>413.8333333333333</v>
      </c>
      <c r="L1128" s="262">
        <f>IF(Y$1139&gt;0,SUM($O1128:Y1128),"")</f>
        <v>455.21666666666664</v>
      </c>
      <c r="M1128" s="262">
        <f>IF(Z$1139&gt;0,SUM($O1128:Z1128),"")</f>
      </c>
      <c r="O1128" s="418">
        <v>41.38333333333333</v>
      </c>
      <c r="P1128" s="419">
        <v>41.38333333333333</v>
      </c>
      <c r="Q1128" s="419">
        <v>41.38333333333333</v>
      </c>
      <c r="R1128" s="419">
        <v>41.38333333333333</v>
      </c>
      <c r="S1128" s="419">
        <v>41.38333333333333</v>
      </c>
      <c r="T1128" s="419">
        <v>41.38333333333333</v>
      </c>
      <c r="U1128" s="419">
        <v>41.38333333333333</v>
      </c>
      <c r="V1128" s="419">
        <v>41.38333333333333</v>
      </c>
      <c r="W1128" s="419">
        <v>41.38333333333333</v>
      </c>
      <c r="X1128" s="419">
        <v>41.38333333333333</v>
      </c>
      <c r="Y1128" s="419">
        <v>41.38333333333333</v>
      </c>
      <c r="Z1128" s="420"/>
    </row>
    <row r="1129" spans="1:26" ht="12.75">
      <c r="A1129" s="2">
        <v>15</v>
      </c>
      <c r="B1129" s="262">
        <f t="shared" si="87"/>
        <v>41.38333333333333</v>
      </c>
      <c r="C1129" s="262">
        <v>83</v>
      </c>
      <c r="D1129" s="262">
        <f>IF(Q$1139&gt;0,SUM($O1129:Q1129),"")</f>
        <v>124.15</v>
      </c>
      <c r="E1129" s="262">
        <v>165.53333333333333</v>
      </c>
      <c r="F1129" s="262">
        <f>IF(S$1139&gt;0,SUM($O1129:S1129),"")</f>
        <v>206.91666666666666</v>
      </c>
      <c r="G1129" s="262">
        <f>IF(T$1139&gt;0,SUM($O1129:T1129),"")</f>
        <v>248.29999999999998</v>
      </c>
      <c r="H1129">
        <v>290</v>
      </c>
      <c r="I1129" s="262">
        <f>IF(V$1139&gt;0,SUM($O1129:V1129),"")</f>
        <v>331.06666666666666</v>
      </c>
      <c r="J1129" s="262">
        <f>IF(W$1139&gt;0,SUM($O1129:W1129),"")</f>
        <v>372.45</v>
      </c>
      <c r="K1129" s="262">
        <f>IF(X$1139&gt;0,SUM($O1129:X1129),"")</f>
        <v>413.8333333333333</v>
      </c>
      <c r="L1129" s="262">
        <f>IF(Y$1139&gt;0,SUM($O1129:Y1129),"")</f>
        <v>455.21666666666664</v>
      </c>
      <c r="M1129" s="262">
        <f>IF(Z$1139&gt;0,SUM($O1129:Z1129),"")</f>
      </c>
      <c r="O1129" s="418">
        <v>41.38333333333333</v>
      </c>
      <c r="P1129" s="419">
        <v>41.38333333333333</v>
      </c>
      <c r="Q1129" s="419">
        <v>41.38333333333333</v>
      </c>
      <c r="R1129" s="419">
        <v>41.38333333333333</v>
      </c>
      <c r="S1129" s="419">
        <v>41.38333333333333</v>
      </c>
      <c r="T1129" s="419">
        <v>41.38333333333333</v>
      </c>
      <c r="U1129" s="419">
        <v>41.38333333333333</v>
      </c>
      <c r="V1129" s="419">
        <v>41.38333333333333</v>
      </c>
      <c r="W1129" s="419">
        <v>41.38333333333333</v>
      </c>
      <c r="X1129" s="419">
        <v>41.38333333333333</v>
      </c>
      <c r="Y1129" s="419">
        <v>41.38333333333333</v>
      </c>
      <c r="Z1129" s="420"/>
    </row>
    <row r="1130" spans="1:26" ht="12.75">
      <c r="A1130" s="2">
        <v>16</v>
      </c>
      <c r="B1130" s="262">
        <f t="shared" si="87"/>
        <v>41.05833333333333</v>
      </c>
      <c r="C1130" s="262">
        <v>82</v>
      </c>
      <c r="D1130" s="262">
        <f>IF(Q$1139&gt;0,SUM($O1130:Q1130),"")</f>
        <v>123.17499999999998</v>
      </c>
      <c r="E1130" s="262">
        <v>164.23333333333332</v>
      </c>
      <c r="F1130" s="262">
        <f>IF(S$1139&gt;0,SUM($O1130:S1130),"")</f>
        <v>205.29166666666666</v>
      </c>
      <c r="G1130" s="262">
        <f>IF(T$1139&gt;0,SUM($O1130:T1130),"")</f>
        <v>246.35</v>
      </c>
      <c r="H1130">
        <v>287</v>
      </c>
      <c r="I1130" s="262">
        <f>IF(V$1139&gt;0,SUM($O1130:V1130),"")</f>
        <v>328.46666666666664</v>
      </c>
      <c r="J1130" s="262">
        <f>IF(W$1139&gt;0,SUM($O1130:W1130),"")</f>
        <v>369.525</v>
      </c>
      <c r="K1130" s="262">
        <f>IF(X$1139&gt;0,SUM($O1130:X1130),"")</f>
        <v>410.5833333333333</v>
      </c>
      <c r="L1130" s="262">
        <f>IF(Y$1139&gt;0,SUM($O1130:Y1130),"")</f>
        <v>451.64166666666665</v>
      </c>
      <c r="M1130" s="262">
        <f>IF(Z$1139&gt;0,SUM($O1130:Z1130),"")</f>
      </c>
      <c r="O1130" s="418">
        <v>41.05833333333333</v>
      </c>
      <c r="P1130" s="419">
        <v>41.05833333333333</v>
      </c>
      <c r="Q1130" s="419">
        <v>41.05833333333333</v>
      </c>
      <c r="R1130" s="419">
        <v>41.05833333333333</v>
      </c>
      <c r="S1130" s="419">
        <v>41.05833333333333</v>
      </c>
      <c r="T1130" s="419">
        <v>41.05833333333333</v>
      </c>
      <c r="U1130" s="419">
        <v>41.05833333333333</v>
      </c>
      <c r="V1130" s="419">
        <v>41.05833333333333</v>
      </c>
      <c r="W1130" s="419">
        <v>41.05833333333333</v>
      </c>
      <c r="X1130" s="419">
        <v>41.05833333333333</v>
      </c>
      <c r="Y1130" s="419">
        <v>41.05833333333333</v>
      </c>
      <c r="Z1130" s="420"/>
    </row>
    <row r="1131" spans="1:26" ht="12.75">
      <c r="A1131" s="2">
        <v>17</v>
      </c>
      <c r="B1131" s="262">
        <f t="shared" si="87"/>
        <v>41.275</v>
      </c>
      <c r="C1131" s="262">
        <v>83</v>
      </c>
      <c r="D1131" s="262">
        <f>IF(Q$1139&gt;0,SUM($O1131:Q1131),"")</f>
        <v>123.82499999999999</v>
      </c>
      <c r="E1131" s="262">
        <v>165.1</v>
      </c>
      <c r="F1131" s="262">
        <f>IF(S$1139&gt;0,SUM($O1131:S1131),"")</f>
        <v>206.375</v>
      </c>
      <c r="G1131" s="262">
        <f>IF(T$1139&gt;0,SUM($O1131:T1131),"")</f>
        <v>247.65</v>
      </c>
      <c r="H1131">
        <v>289</v>
      </c>
      <c r="I1131" s="262">
        <f>IF(V$1139&gt;0,SUM($O1131:V1131),"")</f>
        <v>330.2</v>
      </c>
      <c r="J1131" s="262">
        <f>IF(W$1139&gt;0,SUM($O1131:W1131),"")</f>
        <v>371.47499999999997</v>
      </c>
      <c r="K1131" s="262">
        <f>IF(X$1139&gt;0,SUM($O1131:X1131),"")</f>
        <v>412.74999999999994</v>
      </c>
      <c r="L1131" s="262">
        <f>IF(Y$1139&gt;0,SUM($O1131:Y1131),"")</f>
        <v>454.0249999999999</v>
      </c>
      <c r="M1131" s="262">
        <f>IF(Z$1139&gt;0,SUM($O1131:Z1131),"")</f>
      </c>
      <c r="O1131" s="418">
        <v>41.275</v>
      </c>
      <c r="P1131" s="419">
        <v>41.275</v>
      </c>
      <c r="Q1131" s="419">
        <v>41.275</v>
      </c>
      <c r="R1131" s="419">
        <v>41.275</v>
      </c>
      <c r="S1131" s="419">
        <v>41.275</v>
      </c>
      <c r="T1131" s="419">
        <v>41.275</v>
      </c>
      <c r="U1131" s="419">
        <v>41.275</v>
      </c>
      <c r="V1131" s="419">
        <v>41.275</v>
      </c>
      <c r="W1131" s="419">
        <v>41.275</v>
      </c>
      <c r="X1131" s="419">
        <v>41.275</v>
      </c>
      <c r="Y1131" s="419">
        <v>41.275</v>
      </c>
      <c r="Z1131" s="420"/>
    </row>
    <row r="1132" spans="1:26" ht="12.75">
      <c r="A1132" s="2">
        <v>18</v>
      </c>
      <c r="B1132" s="262">
        <f t="shared" si="87"/>
        <v>41.05833333333333</v>
      </c>
      <c r="C1132" s="262">
        <v>82</v>
      </c>
      <c r="D1132" s="262">
        <f>IF(Q$1139&gt;0,SUM($O1132:Q1132),"")</f>
        <v>123.17499999999998</v>
      </c>
      <c r="E1132" s="262">
        <v>164.23333333333332</v>
      </c>
      <c r="F1132" s="262">
        <f>IF(S$1139&gt;0,SUM($O1132:S1132),"")</f>
        <v>205.29166666666666</v>
      </c>
      <c r="G1132" s="262">
        <f>IF(T$1139&gt;0,SUM($O1132:T1132),"")</f>
        <v>246.35</v>
      </c>
      <c r="H1132">
        <v>287</v>
      </c>
      <c r="I1132" s="262">
        <f>IF(V$1139&gt;0,SUM($O1132:V1132),"")</f>
        <v>328.46666666666664</v>
      </c>
      <c r="J1132" s="262">
        <f>IF(W$1139&gt;0,SUM($O1132:W1132),"")</f>
        <v>369.525</v>
      </c>
      <c r="K1132" s="262">
        <f>IF(X$1139&gt;0,SUM($O1132:X1132),"")</f>
        <v>410.5833333333333</v>
      </c>
      <c r="L1132" s="262">
        <f>IF(Y$1139&gt;0,SUM($O1132:Y1132),"")</f>
        <v>451.64166666666665</v>
      </c>
      <c r="M1132" s="262">
        <f>IF(Z$1139&gt;0,SUM($O1132:Z1132),"")</f>
      </c>
      <c r="O1132" s="418">
        <v>41.05833333333333</v>
      </c>
      <c r="P1132" s="419">
        <v>41.05833333333333</v>
      </c>
      <c r="Q1132" s="419">
        <v>41.05833333333333</v>
      </c>
      <c r="R1132" s="419">
        <v>41.05833333333333</v>
      </c>
      <c r="S1132" s="419">
        <v>41.05833333333333</v>
      </c>
      <c r="T1132" s="419">
        <v>41.05833333333333</v>
      </c>
      <c r="U1132" s="419">
        <v>41.05833333333333</v>
      </c>
      <c r="V1132" s="419">
        <v>41.05833333333333</v>
      </c>
      <c r="W1132" s="419">
        <v>41.05833333333333</v>
      </c>
      <c r="X1132" s="419">
        <v>41.05833333333333</v>
      </c>
      <c r="Y1132" s="419">
        <v>41.05833333333333</v>
      </c>
      <c r="Z1132" s="420"/>
    </row>
    <row r="1133" spans="1:26" ht="12.75">
      <c r="A1133" s="2">
        <v>19</v>
      </c>
      <c r="B1133" s="262">
        <f t="shared" si="87"/>
        <v>40.19166666666667</v>
      </c>
      <c r="C1133" s="262">
        <v>80</v>
      </c>
      <c r="D1133" s="262">
        <f>IF(Q$1139&gt;0,SUM($O1133:Q1133),"")</f>
        <v>120.57500000000002</v>
      </c>
      <c r="E1133" s="262">
        <v>160.76666666666668</v>
      </c>
      <c r="F1133" s="262">
        <f>IF(S$1139&gt;0,SUM($O1133:S1133),"")</f>
        <v>200.95833333333334</v>
      </c>
      <c r="G1133" s="262">
        <f>IF(T$1139&gt;0,SUM($O1133:T1133),"")</f>
        <v>241.15</v>
      </c>
      <c r="H1133">
        <v>281</v>
      </c>
      <c r="I1133" s="262">
        <f>IF(V$1139&gt;0,SUM($O1133:V1133),"")</f>
        <v>321.53333333333336</v>
      </c>
      <c r="J1133" s="262">
        <f>IF(W$1139&gt;0,SUM($O1133:W1133),"")</f>
        <v>361.725</v>
      </c>
      <c r="K1133" s="262">
        <f>IF(X$1139&gt;0,SUM($O1133:X1133),"")</f>
        <v>401.9166666666667</v>
      </c>
      <c r="L1133" s="262">
        <f>IF(Y$1139&gt;0,SUM($O1133:Y1133),"")</f>
        <v>442.10833333333335</v>
      </c>
      <c r="M1133" s="262">
        <f>IF(Z$1139&gt;0,SUM($O1133:Z1133),"")</f>
      </c>
      <c r="O1133" s="418">
        <v>40.19166666666667</v>
      </c>
      <c r="P1133" s="419">
        <v>40.19166666666667</v>
      </c>
      <c r="Q1133" s="419">
        <v>40.19166666666667</v>
      </c>
      <c r="R1133" s="419">
        <v>40.19166666666667</v>
      </c>
      <c r="S1133" s="419">
        <v>40.19166666666667</v>
      </c>
      <c r="T1133" s="419">
        <v>40.19166666666667</v>
      </c>
      <c r="U1133" s="419">
        <v>40.19166666666667</v>
      </c>
      <c r="V1133" s="419">
        <v>40.19166666666667</v>
      </c>
      <c r="W1133" s="419">
        <v>40.19166666666667</v>
      </c>
      <c r="X1133" s="419">
        <v>40.19166666666667</v>
      </c>
      <c r="Y1133" s="419">
        <v>40.19166666666667</v>
      </c>
      <c r="Z1133" s="420"/>
    </row>
    <row r="1134" spans="1:26" ht="12.75">
      <c r="A1134" s="2">
        <v>20</v>
      </c>
      <c r="B1134" s="262">
        <f t="shared" si="87"/>
        <v>41.275</v>
      </c>
      <c r="C1134" s="262">
        <v>83</v>
      </c>
      <c r="D1134" s="262">
        <f>IF(Q$1139&gt;0,SUM($O1134:Q1134),"")</f>
        <v>123.82499999999999</v>
      </c>
      <c r="E1134" s="262">
        <v>165.1</v>
      </c>
      <c r="F1134" s="262">
        <f>IF(S$1139&gt;0,SUM($O1134:S1134),"")</f>
        <v>206.375</v>
      </c>
      <c r="G1134" s="262">
        <f>IF(T$1139&gt;0,SUM($O1134:T1134),"")</f>
        <v>247.65</v>
      </c>
      <c r="H1134">
        <v>289</v>
      </c>
      <c r="I1134" s="262">
        <f>IF(V$1139&gt;0,SUM($O1134:V1134),"")</f>
        <v>330.2</v>
      </c>
      <c r="J1134" s="262">
        <f>IF(W$1139&gt;0,SUM($O1134:W1134),"")</f>
        <v>371.47499999999997</v>
      </c>
      <c r="K1134" s="262">
        <f>IF(X$1139&gt;0,SUM($O1134:X1134),"")</f>
        <v>412.74999999999994</v>
      </c>
      <c r="L1134" s="262">
        <f>IF(Y$1139&gt;0,SUM($O1134:Y1134),"")</f>
        <v>454.0249999999999</v>
      </c>
      <c r="M1134" s="262">
        <f>IF(Z$1139&gt;0,SUM($O1134:Z1134),"")</f>
      </c>
      <c r="O1134" s="418">
        <v>41.275</v>
      </c>
      <c r="P1134" s="419">
        <v>41.275</v>
      </c>
      <c r="Q1134" s="419">
        <v>41.275</v>
      </c>
      <c r="R1134" s="419">
        <v>41.275</v>
      </c>
      <c r="S1134" s="419">
        <v>41.275</v>
      </c>
      <c r="T1134" s="419">
        <v>41.275</v>
      </c>
      <c r="U1134" s="419">
        <v>41.275</v>
      </c>
      <c r="V1134" s="419">
        <v>41.275</v>
      </c>
      <c r="W1134" s="419">
        <v>41.275</v>
      </c>
      <c r="X1134" s="419">
        <v>41.275</v>
      </c>
      <c r="Y1134" s="419">
        <v>41.275</v>
      </c>
      <c r="Z1134" s="420"/>
    </row>
    <row r="1135" spans="1:26" ht="12.75">
      <c r="A1135" s="2">
        <v>21</v>
      </c>
      <c r="B1135" s="262">
        <f t="shared" si="87"/>
        <v>41.38333333333333</v>
      </c>
      <c r="C1135" s="262">
        <v>83</v>
      </c>
      <c r="D1135" s="262">
        <f>IF(Q$1139&gt;0,SUM($O1135:Q1135),"")</f>
        <v>124.15</v>
      </c>
      <c r="E1135" s="262">
        <v>165.53333333333333</v>
      </c>
      <c r="F1135" s="262">
        <f>IF(S$1139&gt;0,SUM($O1135:S1135),"")</f>
        <v>206.91666666666666</v>
      </c>
      <c r="G1135" s="262">
        <f>IF(T$1139&gt;0,SUM($O1135:T1135),"")</f>
        <v>248.29999999999998</v>
      </c>
      <c r="H1135">
        <v>290</v>
      </c>
      <c r="I1135" s="262">
        <f>IF(V$1139&gt;0,SUM($O1135:V1135),"")</f>
        <v>331.06666666666666</v>
      </c>
      <c r="J1135" s="262">
        <f>IF(W$1139&gt;0,SUM($O1135:W1135),"")</f>
        <v>372.45</v>
      </c>
      <c r="K1135" s="262">
        <f>IF(X$1139&gt;0,SUM($O1135:X1135),"")</f>
        <v>413.8333333333333</v>
      </c>
      <c r="L1135" s="262">
        <f>IF(Y$1139&gt;0,SUM($O1135:Y1135),"")</f>
        <v>455.21666666666664</v>
      </c>
      <c r="M1135" s="262">
        <f>IF(Z$1139&gt;0,SUM($O1135:Z1135),"")</f>
      </c>
      <c r="O1135" s="418">
        <v>41.38333333333333</v>
      </c>
      <c r="P1135" s="419">
        <v>41.38333333333333</v>
      </c>
      <c r="Q1135" s="419">
        <v>41.38333333333333</v>
      </c>
      <c r="R1135" s="419">
        <v>41.38333333333333</v>
      </c>
      <c r="S1135" s="419">
        <v>41.38333333333333</v>
      </c>
      <c r="T1135" s="419">
        <v>41.38333333333333</v>
      </c>
      <c r="U1135" s="419">
        <v>41.38333333333333</v>
      </c>
      <c r="V1135" s="419">
        <v>41.38333333333333</v>
      </c>
      <c r="W1135" s="419">
        <v>41.38333333333333</v>
      </c>
      <c r="X1135" s="419">
        <v>41.38333333333333</v>
      </c>
      <c r="Y1135" s="419">
        <v>41.38333333333333</v>
      </c>
      <c r="Z1135" s="420"/>
    </row>
    <row r="1136" spans="1:26" ht="12.75">
      <c r="A1136" s="2">
        <v>22</v>
      </c>
      <c r="B1136" s="262">
        <f t="shared" si="87"/>
        <v>41.49166666666667</v>
      </c>
      <c r="C1136" s="262">
        <v>83</v>
      </c>
      <c r="D1136" s="262">
        <f>IF(Q$1139&gt;0,SUM($O1136:Q1136),"")</f>
        <v>124.475</v>
      </c>
      <c r="E1136" s="262">
        <v>165.96666666666667</v>
      </c>
      <c r="F1136" s="262">
        <f>IF(S$1139&gt;0,SUM($O1136:S1136),"")</f>
        <v>207.45833333333334</v>
      </c>
      <c r="G1136" s="262">
        <f>IF(T$1139&gt;0,SUM($O1136:T1136),"")</f>
        <v>248.95000000000002</v>
      </c>
      <c r="H1136">
        <v>290</v>
      </c>
      <c r="I1136" s="262">
        <f>IF(V$1139&gt;0,SUM($O1136:V1136),"")</f>
        <v>331.93333333333334</v>
      </c>
      <c r="J1136" s="262">
        <f>IF(W$1139&gt;0,SUM($O1136:W1136),"")</f>
        <v>373.425</v>
      </c>
      <c r="K1136" s="262">
        <f>IF(X$1139&gt;0,SUM($O1136:X1136),"")</f>
        <v>414.9166666666667</v>
      </c>
      <c r="L1136" s="262">
        <f>IF(Y$1139&gt;0,SUM($O1136:Y1136),"")</f>
        <v>456.40833333333336</v>
      </c>
      <c r="M1136" s="262">
        <f>IF(Z$1139&gt;0,SUM($O1136:Z1136),"")</f>
      </c>
      <c r="O1136" s="418">
        <v>41.49166666666667</v>
      </c>
      <c r="P1136" s="419">
        <v>41.49166666666667</v>
      </c>
      <c r="Q1136" s="419">
        <v>41.49166666666667</v>
      </c>
      <c r="R1136" s="419">
        <v>41.49166666666667</v>
      </c>
      <c r="S1136" s="419">
        <v>41.49166666666667</v>
      </c>
      <c r="T1136" s="419">
        <v>41.49166666666667</v>
      </c>
      <c r="U1136" s="419">
        <v>41.49166666666667</v>
      </c>
      <c r="V1136" s="419">
        <v>41.49166666666667</v>
      </c>
      <c r="W1136" s="419">
        <v>41.49166666666667</v>
      </c>
      <c r="X1136" s="419">
        <v>41.49166666666667</v>
      </c>
      <c r="Y1136" s="419">
        <v>41.49166666666667</v>
      </c>
      <c r="Z1136" s="420"/>
    </row>
    <row r="1137" spans="1:26" ht="12.75">
      <c r="A1137" s="2">
        <v>23</v>
      </c>
      <c r="B1137" s="262">
        <f t="shared" si="87"/>
        <v>41.49166666666667</v>
      </c>
      <c r="C1137" s="262">
        <v>83</v>
      </c>
      <c r="D1137" s="262">
        <f>IF(Q$1139&gt;0,SUM($O1137:Q1137),"")</f>
        <v>124.475</v>
      </c>
      <c r="E1137" s="262">
        <v>165.96666666666667</v>
      </c>
      <c r="F1137" s="262">
        <f>IF(S$1139&gt;0,SUM($O1137:S1137),"")</f>
        <v>207.45833333333334</v>
      </c>
      <c r="G1137" s="262">
        <f>IF(T$1139&gt;0,SUM($O1137:T1137),"")</f>
        <v>248.95000000000002</v>
      </c>
      <c r="H1137">
        <v>290</v>
      </c>
      <c r="I1137" s="262">
        <f>IF(V$1139&gt;0,SUM($O1137:V1137),"")</f>
        <v>331.93333333333334</v>
      </c>
      <c r="J1137" s="262">
        <f>IF(W$1139&gt;0,SUM($O1137:W1137),"")</f>
        <v>373.425</v>
      </c>
      <c r="K1137" s="262">
        <f>IF(X$1139&gt;0,SUM($O1137:X1137),"")</f>
        <v>414.9166666666667</v>
      </c>
      <c r="L1137" s="262">
        <f>IF(Y$1139&gt;0,SUM($O1137:Y1137),"")</f>
        <v>456.40833333333336</v>
      </c>
      <c r="M1137" s="262">
        <f>IF(Z$1139&gt;0,SUM($O1137:Z1137),"")</f>
      </c>
      <c r="O1137" s="418">
        <v>41.49166666666667</v>
      </c>
      <c r="P1137" s="419">
        <v>41.49166666666667</v>
      </c>
      <c r="Q1137" s="419">
        <v>41.49166666666667</v>
      </c>
      <c r="R1137" s="419">
        <v>41.49166666666667</v>
      </c>
      <c r="S1137" s="419">
        <v>41.49166666666667</v>
      </c>
      <c r="T1137" s="419">
        <v>41.49166666666667</v>
      </c>
      <c r="U1137" s="419">
        <v>41.49166666666667</v>
      </c>
      <c r="V1137" s="419">
        <v>41.49166666666667</v>
      </c>
      <c r="W1137" s="419">
        <v>41.49166666666667</v>
      </c>
      <c r="X1137" s="419">
        <v>41.49166666666667</v>
      </c>
      <c r="Y1137" s="419">
        <v>41.49166666666667</v>
      </c>
      <c r="Z1137" s="420"/>
    </row>
    <row r="1138" spans="1:26" ht="12.75">
      <c r="A1138" s="2">
        <v>24</v>
      </c>
      <c r="B1138" s="262">
        <f t="shared" si="87"/>
        <v>30.55</v>
      </c>
      <c r="C1138" s="262">
        <v>61</v>
      </c>
      <c r="D1138" s="262">
        <f>IF(Q$1139&gt;0,SUM($O1138:Q1138),"")</f>
        <v>91.65</v>
      </c>
      <c r="E1138" s="262">
        <v>122.2</v>
      </c>
      <c r="F1138" s="262">
        <f>IF(S$1139&gt;0,SUM($O1138:S1138),"")</f>
        <v>152.75</v>
      </c>
      <c r="G1138" s="262">
        <f>IF(T$1139&gt;0,SUM($O1138:T1138),"")</f>
        <v>183.3</v>
      </c>
      <c r="H1138">
        <v>214</v>
      </c>
      <c r="I1138" s="262">
        <f>IF(V$1139&gt;0,SUM($O1138:V1138),"")</f>
        <v>244.40000000000003</v>
      </c>
      <c r="J1138" s="262">
        <f>IF(W$1139&gt;0,SUM($O1138:W1138),"")</f>
        <v>274.95000000000005</v>
      </c>
      <c r="K1138" s="262">
        <f>IF(X$1139&gt;0,SUM($O1138:X1138),"")</f>
        <v>305.50000000000006</v>
      </c>
      <c r="L1138" s="262">
        <f>IF(Y$1139&gt;0,SUM($O1138:Y1138),"")</f>
        <v>336.05000000000007</v>
      </c>
      <c r="M1138" s="262">
        <f>IF(Z$1139&gt;0,SUM($O1138:Z1138),"")</f>
      </c>
      <c r="O1138" s="421">
        <v>30.55</v>
      </c>
      <c r="P1138" s="422">
        <v>30.55</v>
      </c>
      <c r="Q1138" s="422">
        <v>30.55</v>
      </c>
      <c r="R1138" s="422">
        <v>30.55</v>
      </c>
      <c r="S1138" s="422">
        <v>30.55</v>
      </c>
      <c r="T1138" s="422">
        <v>30.55</v>
      </c>
      <c r="U1138" s="422">
        <v>30.55</v>
      </c>
      <c r="V1138" s="422">
        <v>30.55</v>
      </c>
      <c r="W1138" s="422">
        <v>30.55</v>
      </c>
      <c r="X1138" s="422">
        <v>30.55</v>
      </c>
      <c r="Y1138" s="422">
        <v>30.55</v>
      </c>
      <c r="Z1138" s="423"/>
    </row>
    <row r="1139" spans="1:26" ht="12.75">
      <c r="A1139" s="7" t="s">
        <v>0</v>
      </c>
      <c r="B1139" s="125">
        <f>SUM(B1115:B1138)</f>
        <v>972.3999999999999</v>
      </c>
      <c r="C1139" s="125">
        <f>SUM(C1115:C1138)</f>
        <v>1944</v>
      </c>
      <c r="D1139" s="125">
        <f>SUM(D1115:D1138)</f>
        <v>2917.2</v>
      </c>
      <c r="E1139" s="125">
        <v>3889.6</v>
      </c>
      <c r="F1139" s="125">
        <f aca="true" t="shared" si="88" ref="F1139:M1139">SUM(F1115:F1138)</f>
        <v>4861.999999999999</v>
      </c>
      <c r="G1139" s="125">
        <f t="shared" si="88"/>
        <v>5834.4</v>
      </c>
      <c r="H1139" s="125">
        <f>SUM(H1115:H1138)</f>
        <v>6804</v>
      </c>
      <c r="I1139" s="125">
        <f t="shared" si="88"/>
        <v>7779.199999999999</v>
      </c>
      <c r="J1139" s="125">
        <f t="shared" si="88"/>
        <v>8751.6</v>
      </c>
      <c r="K1139" s="125">
        <f t="shared" si="88"/>
        <v>9723.999999999998</v>
      </c>
      <c r="L1139" s="125">
        <f t="shared" si="88"/>
        <v>10696.399999999996</v>
      </c>
      <c r="M1139" s="125">
        <f t="shared" si="88"/>
        <v>0</v>
      </c>
      <c r="N1139" s="139"/>
      <c r="O1139" s="271">
        <f aca="true" t="shared" si="89" ref="O1139:Y1139">SUM(O1115:O1138)</f>
        <v>972.3999999999999</v>
      </c>
      <c r="P1139" s="271">
        <f>SUM(P1115:P1138)</f>
        <v>972.3999999999999</v>
      </c>
      <c r="Q1139" s="271">
        <f t="shared" si="89"/>
        <v>972.3999999999999</v>
      </c>
      <c r="R1139" s="271">
        <f t="shared" si="89"/>
        <v>972.3999999999999</v>
      </c>
      <c r="S1139" s="271">
        <f t="shared" si="89"/>
        <v>972.3999999999999</v>
      </c>
      <c r="T1139" s="271">
        <f t="shared" si="89"/>
        <v>972.3999999999999</v>
      </c>
      <c r="U1139" s="271">
        <f t="shared" si="89"/>
        <v>972.3999999999999</v>
      </c>
      <c r="V1139" s="271">
        <f t="shared" si="89"/>
        <v>972.3999999999999</v>
      </c>
      <c r="W1139" s="271">
        <f t="shared" si="89"/>
        <v>972.3999999999999</v>
      </c>
      <c r="X1139" s="271">
        <f t="shared" si="89"/>
        <v>972.3999999999999</v>
      </c>
      <c r="Y1139" s="271">
        <f t="shared" si="89"/>
        <v>972.3999999999999</v>
      </c>
      <c r="Z1139" s="271"/>
    </row>
    <row r="1144" spans="1:26" ht="12.75">
      <c r="A1144" s="99" t="s">
        <v>109</v>
      </c>
      <c r="B1144" s="117" t="str">
        <f>TITLES!$B$24</f>
        <v>CUSTOMER SATISFACTION - PLANNED SAMPLE EMPLOYERS</v>
      </c>
      <c r="C1144" s="118"/>
      <c r="D1144" s="118"/>
      <c r="E1144" s="118"/>
      <c r="F1144" s="118"/>
      <c r="G1144" s="118"/>
      <c r="H1144" s="118"/>
      <c r="I1144" s="118"/>
      <c r="J1144" s="118"/>
      <c r="K1144" s="118"/>
      <c r="L1144" s="118"/>
      <c r="M1144" s="119"/>
      <c r="O1144" s="112" t="str">
        <f>B1144</f>
        <v>CUSTOMER SATISFACTION - PLANNED SAMPLE EMPLOYERS</v>
      </c>
      <c r="P1144" s="115"/>
      <c r="Q1144" s="115"/>
      <c r="R1144" s="115"/>
      <c r="S1144" s="115"/>
      <c r="T1144" s="115"/>
      <c r="U1144" s="115"/>
      <c r="V1144" s="115"/>
      <c r="W1144" s="115"/>
      <c r="X1144" s="115"/>
      <c r="Y1144" s="115"/>
      <c r="Z1144" s="116"/>
    </row>
    <row r="1145" spans="1:26" ht="12.75">
      <c r="A1145" s="2">
        <v>1</v>
      </c>
      <c r="B1145" s="232">
        <v>21</v>
      </c>
      <c r="C1145" s="232">
        <v>47</v>
      </c>
      <c r="D1145" s="156">
        <v>77</v>
      </c>
      <c r="E1145" s="349">
        <v>110</v>
      </c>
      <c r="F1145" s="365">
        <v>136</v>
      </c>
      <c r="G1145" s="232">
        <v>166</v>
      </c>
      <c r="H1145">
        <v>188</v>
      </c>
      <c r="I1145" s="156">
        <v>211</v>
      </c>
      <c r="J1145" s="156">
        <v>233</v>
      </c>
      <c r="K1145" s="156">
        <v>262</v>
      </c>
      <c r="L1145" s="156">
        <v>292</v>
      </c>
      <c r="M1145" s="232">
        <v>317</v>
      </c>
      <c r="O1145" s="108">
        <f>B1145</f>
        <v>21</v>
      </c>
      <c r="P1145" s="109">
        <f aca="true" t="shared" si="90" ref="P1145:P1168">IF(C$1169&gt;0,C1145-B1145,"")</f>
        <v>26</v>
      </c>
      <c r="Q1145" s="109">
        <f aca="true" t="shared" si="91" ref="Q1145:Q1160">IF(D$1169&gt;0,D1145-C1145,"")</f>
        <v>30</v>
      </c>
      <c r="R1145" s="109">
        <v>33</v>
      </c>
      <c r="S1145" s="414">
        <v>26</v>
      </c>
      <c r="T1145" s="232">
        <v>30</v>
      </c>
      <c r="U1145" s="109">
        <f aca="true" t="shared" si="92" ref="U1145:U1160">IF(H$1169&gt;0,H1145-G1145,"")</f>
        <v>22</v>
      </c>
      <c r="V1145" s="109">
        <v>23</v>
      </c>
      <c r="W1145" s="109">
        <v>22</v>
      </c>
      <c r="X1145" s="232">
        <v>29</v>
      </c>
      <c r="Y1145" s="232">
        <v>30</v>
      </c>
      <c r="Z1145" s="232">
        <v>25</v>
      </c>
    </row>
    <row r="1146" spans="1:26" ht="12.75">
      <c r="A1146" s="2">
        <v>2</v>
      </c>
      <c r="B1146" s="232">
        <v>26</v>
      </c>
      <c r="C1146" s="232">
        <v>49</v>
      </c>
      <c r="D1146" s="156">
        <v>77</v>
      </c>
      <c r="E1146" s="349">
        <v>104</v>
      </c>
      <c r="F1146" s="365">
        <v>138</v>
      </c>
      <c r="G1146" s="232">
        <v>160</v>
      </c>
      <c r="H1146">
        <v>189</v>
      </c>
      <c r="I1146" s="156">
        <v>211</v>
      </c>
      <c r="J1146" s="156">
        <v>233</v>
      </c>
      <c r="K1146" s="156">
        <v>258</v>
      </c>
      <c r="L1146" s="156">
        <v>288</v>
      </c>
      <c r="M1146" s="232">
        <v>315</v>
      </c>
      <c r="O1146" s="108">
        <f aca="true" t="shared" si="93" ref="O1146:O1168">B1146</f>
        <v>26</v>
      </c>
      <c r="P1146" s="109">
        <f t="shared" si="90"/>
        <v>23</v>
      </c>
      <c r="Q1146" s="109">
        <f t="shared" si="91"/>
        <v>28</v>
      </c>
      <c r="R1146" s="109">
        <v>27</v>
      </c>
      <c r="S1146" s="414">
        <v>34</v>
      </c>
      <c r="T1146" s="232">
        <v>22</v>
      </c>
      <c r="U1146" s="109">
        <f t="shared" si="92"/>
        <v>29</v>
      </c>
      <c r="V1146" s="109">
        <v>22</v>
      </c>
      <c r="W1146" s="109">
        <v>22</v>
      </c>
      <c r="X1146" s="232">
        <v>25</v>
      </c>
      <c r="Y1146" s="232">
        <v>30</v>
      </c>
      <c r="Z1146" s="232">
        <v>27</v>
      </c>
    </row>
    <row r="1147" spans="1:26" ht="12.75">
      <c r="A1147" s="2">
        <v>3</v>
      </c>
      <c r="B1147" s="232">
        <v>27</v>
      </c>
      <c r="C1147" s="232">
        <v>49</v>
      </c>
      <c r="D1147" s="156">
        <v>76</v>
      </c>
      <c r="E1147" s="349">
        <v>101</v>
      </c>
      <c r="F1147" s="365">
        <v>134</v>
      </c>
      <c r="G1147" s="232">
        <v>174</v>
      </c>
      <c r="H1147">
        <v>203</v>
      </c>
      <c r="I1147" s="156">
        <v>231</v>
      </c>
      <c r="J1147" s="156">
        <v>259</v>
      </c>
      <c r="K1147" s="156">
        <v>294</v>
      </c>
      <c r="L1147" s="156">
        <v>325</v>
      </c>
      <c r="M1147" s="232">
        <v>352</v>
      </c>
      <c r="O1147" s="108">
        <f t="shared" si="93"/>
        <v>27</v>
      </c>
      <c r="P1147" s="109">
        <f t="shared" si="90"/>
        <v>22</v>
      </c>
      <c r="Q1147" s="109">
        <f t="shared" si="91"/>
        <v>27</v>
      </c>
      <c r="R1147" s="109">
        <v>25</v>
      </c>
      <c r="S1147" s="414">
        <v>33</v>
      </c>
      <c r="T1147" s="232">
        <v>40</v>
      </c>
      <c r="U1147" s="109">
        <f t="shared" si="92"/>
        <v>29</v>
      </c>
      <c r="V1147" s="109">
        <v>28</v>
      </c>
      <c r="W1147" s="109">
        <v>28</v>
      </c>
      <c r="X1147" s="232">
        <v>35</v>
      </c>
      <c r="Y1147" s="232">
        <v>31</v>
      </c>
      <c r="Z1147" s="232">
        <v>27</v>
      </c>
    </row>
    <row r="1148" spans="1:26" ht="12.75">
      <c r="A1148" s="2">
        <v>4</v>
      </c>
      <c r="B1148" s="232">
        <v>27</v>
      </c>
      <c r="C1148" s="232">
        <v>58</v>
      </c>
      <c r="D1148" s="156">
        <v>84</v>
      </c>
      <c r="E1148" s="349">
        <v>108</v>
      </c>
      <c r="F1148" s="365">
        <v>145</v>
      </c>
      <c r="G1148" s="232">
        <v>178</v>
      </c>
      <c r="H1148">
        <v>180</v>
      </c>
      <c r="I1148" s="156">
        <v>183</v>
      </c>
      <c r="J1148" s="156">
        <v>216</v>
      </c>
      <c r="K1148" s="156">
        <v>227</v>
      </c>
      <c r="L1148" s="156">
        <v>240</v>
      </c>
      <c r="M1148" s="232">
        <v>283</v>
      </c>
      <c r="O1148" s="108">
        <f t="shared" si="93"/>
        <v>27</v>
      </c>
      <c r="P1148" s="109">
        <f t="shared" si="90"/>
        <v>31</v>
      </c>
      <c r="Q1148" s="109">
        <f t="shared" si="91"/>
        <v>26</v>
      </c>
      <c r="R1148" s="109">
        <v>24</v>
      </c>
      <c r="S1148" s="414">
        <v>37</v>
      </c>
      <c r="T1148" s="232">
        <v>33</v>
      </c>
      <c r="U1148" s="109">
        <f t="shared" si="92"/>
        <v>2</v>
      </c>
      <c r="V1148" s="109">
        <v>3</v>
      </c>
      <c r="W1148" s="109">
        <v>33</v>
      </c>
      <c r="X1148" s="232">
        <v>11</v>
      </c>
      <c r="Y1148" s="232">
        <v>13</v>
      </c>
      <c r="Z1148" s="232">
        <v>43</v>
      </c>
    </row>
    <row r="1149" spans="1:26" ht="12.75">
      <c r="A1149" s="2">
        <v>5</v>
      </c>
      <c r="B1149" s="232">
        <v>16</v>
      </c>
      <c r="C1149" s="232">
        <v>47</v>
      </c>
      <c r="D1149" s="156">
        <v>77</v>
      </c>
      <c r="E1149" s="349">
        <v>99</v>
      </c>
      <c r="F1149" s="365">
        <v>120</v>
      </c>
      <c r="G1149" s="232">
        <v>157</v>
      </c>
      <c r="H1149">
        <v>198</v>
      </c>
      <c r="I1149" s="156">
        <v>222</v>
      </c>
      <c r="J1149" s="156">
        <v>246</v>
      </c>
      <c r="K1149" s="156">
        <v>273</v>
      </c>
      <c r="L1149" s="156">
        <v>295</v>
      </c>
      <c r="M1149" s="232">
        <v>318</v>
      </c>
      <c r="O1149" s="108">
        <f t="shared" si="93"/>
        <v>16</v>
      </c>
      <c r="P1149" s="109">
        <f t="shared" si="90"/>
        <v>31</v>
      </c>
      <c r="Q1149" s="109">
        <f t="shared" si="91"/>
        <v>30</v>
      </c>
      <c r="R1149" s="109">
        <v>22</v>
      </c>
      <c r="S1149" s="414">
        <v>21</v>
      </c>
      <c r="T1149" s="232">
        <v>37</v>
      </c>
      <c r="U1149" s="109">
        <f t="shared" si="92"/>
        <v>41</v>
      </c>
      <c r="V1149" s="109">
        <v>24</v>
      </c>
      <c r="W1149" s="109">
        <v>24</v>
      </c>
      <c r="X1149" s="232">
        <v>27</v>
      </c>
      <c r="Y1149" s="232">
        <v>22</v>
      </c>
      <c r="Z1149" s="232">
        <v>23</v>
      </c>
    </row>
    <row r="1150" spans="1:26" ht="12.75">
      <c r="A1150" s="2">
        <v>6</v>
      </c>
      <c r="B1150" s="232">
        <v>21</v>
      </c>
      <c r="C1150" s="232">
        <v>40</v>
      </c>
      <c r="D1150" s="156">
        <v>65</v>
      </c>
      <c r="E1150" s="349">
        <v>92</v>
      </c>
      <c r="F1150" s="365">
        <v>117</v>
      </c>
      <c r="G1150" s="232">
        <v>134</v>
      </c>
      <c r="H1150">
        <v>160</v>
      </c>
      <c r="I1150" s="156">
        <v>190</v>
      </c>
      <c r="J1150" s="156">
        <v>212</v>
      </c>
      <c r="K1150" s="156">
        <v>223</v>
      </c>
      <c r="L1150" s="156">
        <v>235</v>
      </c>
      <c r="M1150" s="232">
        <v>261</v>
      </c>
      <c r="O1150" s="108">
        <f t="shared" si="93"/>
        <v>21</v>
      </c>
      <c r="P1150" s="109">
        <f t="shared" si="90"/>
        <v>19</v>
      </c>
      <c r="Q1150" s="109">
        <f t="shared" si="91"/>
        <v>25</v>
      </c>
      <c r="R1150" s="109">
        <v>27</v>
      </c>
      <c r="S1150" s="414">
        <v>25</v>
      </c>
      <c r="T1150" s="232">
        <v>17</v>
      </c>
      <c r="U1150" s="109">
        <f t="shared" si="92"/>
        <v>26</v>
      </c>
      <c r="V1150" s="109">
        <v>30</v>
      </c>
      <c r="W1150" s="109">
        <v>22</v>
      </c>
      <c r="X1150" s="232">
        <v>11</v>
      </c>
      <c r="Y1150" s="232">
        <v>12</v>
      </c>
      <c r="Z1150" s="232">
        <v>26</v>
      </c>
    </row>
    <row r="1151" spans="1:26" ht="12.75">
      <c r="A1151" s="2">
        <v>7</v>
      </c>
      <c r="B1151" s="232">
        <v>25</v>
      </c>
      <c r="C1151" s="232">
        <v>46</v>
      </c>
      <c r="D1151" s="156">
        <v>69</v>
      </c>
      <c r="E1151" s="349">
        <v>74</v>
      </c>
      <c r="F1151" s="365">
        <v>91</v>
      </c>
      <c r="G1151" s="232">
        <v>102</v>
      </c>
      <c r="H1151">
        <v>113</v>
      </c>
      <c r="I1151" s="156">
        <v>123</v>
      </c>
      <c r="J1151" s="156">
        <v>135</v>
      </c>
      <c r="K1151" s="156">
        <v>169</v>
      </c>
      <c r="L1151" s="156">
        <v>184</v>
      </c>
      <c r="M1151" s="232">
        <v>207</v>
      </c>
      <c r="O1151" s="108">
        <f t="shared" si="93"/>
        <v>25</v>
      </c>
      <c r="P1151" s="109">
        <f t="shared" si="90"/>
        <v>21</v>
      </c>
      <c r="Q1151" s="109">
        <f t="shared" si="91"/>
        <v>23</v>
      </c>
      <c r="R1151" s="109">
        <v>5</v>
      </c>
      <c r="S1151" s="414">
        <v>17</v>
      </c>
      <c r="T1151" s="232">
        <v>11</v>
      </c>
      <c r="U1151" s="109">
        <f t="shared" si="92"/>
        <v>11</v>
      </c>
      <c r="V1151" s="109">
        <v>10</v>
      </c>
      <c r="W1151" s="109">
        <v>12</v>
      </c>
      <c r="X1151" s="232">
        <v>34</v>
      </c>
      <c r="Y1151" s="232">
        <v>15</v>
      </c>
      <c r="Z1151" s="232">
        <v>23</v>
      </c>
    </row>
    <row r="1152" spans="1:26" ht="12.75">
      <c r="A1152" s="2">
        <v>8</v>
      </c>
      <c r="B1152" s="232">
        <v>28</v>
      </c>
      <c r="C1152" s="232">
        <v>34</v>
      </c>
      <c r="D1152" s="156">
        <v>42</v>
      </c>
      <c r="E1152" s="349">
        <v>77</v>
      </c>
      <c r="F1152" s="365">
        <v>79</v>
      </c>
      <c r="G1152" s="232">
        <v>90</v>
      </c>
      <c r="H1152">
        <v>127</v>
      </c>
      <c r="I1152" s="156">
        <v>166</v>
      </c>
      <c r="J1152" s="156">
        <v>202</v>
      </c>
      <c r="K1152" s="156">
        <v>234</v>
      </c>
      <c r="L1152" s="156">
        <v>240</v>
      </c>
      <c r="M1152" s="232">
        <v>278</v>
      </c>
      <c r="O1152" s="108">
        <f t="shared" si="93"/>
        <v>28</v>
      </c>
      <c r="P1152" s="109">
        <f t="shared" si="90"/>
        <v>6</v>
      </c>
      <c r="Q1152" s="109">
        <f t="shared" si="91"/>
        <v>8</v>
      </c>
      <c r="R1152" s="109">
        <v>35</v>
      </c>
      <c r="S1152" s="414">
        <v>2</v>
      </c>
      <c r="T1152" s="232">
        <v>11</v>
      </c>
      <c r="U1152" s="109">
        <f t="shared" si="92"/>
        <v>37</v>
      </c>
      <c r="V1152" s="109">
        <v>39</v>
      </c>
      <c r="W1152" s="109">
        <v>36</v>
      </c>
      <c r="X1152" s="232">
        <v>32</v>
      </c>
      <c r="Y1152" s="232">
        <v>6</v>
      </c>
      <c r="Z1152" s="232">
        <v>38</v>
      </c>
    </row>
    <row r="1153" spans="1:26" ht="12.75">
      <c r="A1153" s="2">
        <v>9</v>
      </c>
      <c r="B1153" s="232">
        <v>25</v>
      </c>
      <c r="C1153" s="232">
        <v>49</v>
      </c>
      <c r="D1153" s="156">
        <v>79</v>
      </c>
      <c r="E1153" s="349">
        <v>104</v>
      </c>
      <c r="F1153" s="365">
        <v>151</v>
      </c>
      <c r="G1153" s="232">
        <v>179</v>
      </c>
      <c r="H1153">
        <v>215</v>
      </c>
      <c r="I1153" s="156">
        <v>249</v>
      </c>
      <c r="J1153" s="156">
        <v>279</v>
      </c>
      <c r="K1153" s="156">
        <v>303</v>
      </c>
      <c r="L1153" s="156">
        <v>326</v>
      </c>
      <c r="M1153" s="232">
        <v>348</v>
      </c>
      <c r="O1153" s="108">
        <f t="shared" si="93"/>
        <v>25</v>
      </c>
      <c r="P1153" s="109">
        <f t="shared" si="90"/>
        <v>24</v>
      </c>
      <c r="Q1153" s="109">
        <f t="shared" si="91"/>
        <v>30</v>
      </c>
      <c r="R1153" s="109">
        <v>25</v>
      </c>
      <c r="S1153" s="414">
        <v>47</v>
      </c>
      <c r="T1153" s="232">
        <v>28</v>
      </c>
      <c r="U1153" s="109">
        <f t="shared" si="92"/>
        <v>36</v>
      </c>
      <c r="V1153" s="109">
        <v>34</v>
      </c>
      <c r="W1153" s="109">
        <v>30</v>
      </c>
      <c r="X1153" s="232">
        <v>24</v>
      </c>
      <c r="Y1153" s="232">
        <v>23</v>
      </c>
      <c r="Z1153" s="232">
        <v>22</v>
      </c>
    </row>
    <row r="1154" spans="1:26" ht="12.75">
      <c r="A1154" s="2">
        <v>10</v>
      </c>
      <c r="B1154" s="232">
        <v>30</v>
      </c>
      <c r="C1154" s="232">
        <v>62</v>
      </c>
      <c r="D1154" s="156">
        <v>98</v>
      </c>
      <c r="E1154" s="349">
        <v>122</v>
      </c>
      <c r="F1154" s="365">
        <v>154</v>
      </c>
      <c r="G1154" s="232">
        <v>184</v>
      </c>
      <c r="H1154">
        <v>223</v>
      </c>
      <c r="I1154" s="156">
        <v>265</v>
      </c>
      <c r="J1154" s="156">
        <v>294</v>
      </c>
      <c r="K1154" s="156">
        <v>321</v>
      </c>
      <c r="L1154" s="156">
        <v>358</v>
      </c>
      <c r="M1154" s="232">
        <v>386</v>
      </c>
      <c r="O1154" s="108">
        <f t="shared" si="93"/>
        <v>30</v>
      </c>
      <c r="P1154" s="109">
        <f t="shared" si="90"/>
        <v>32</v>
      </c>
      <c r="Q1154" s="109">
        <f t="shared" si="91"/>
        <v>36</v>
      </c>
      <c r="R1154" s="109">
        <v>24</v>
      </c>
      <c r="S1154" s="414">
        <v>32</v>
      </c>
      <c r="T1154" s="232">
        <v>30</v>
      </c>
      <c r="U1154" s="109">
        <f t="shared" si="92"/>
        <v>39</v>
      </c>
      <c r="V1154" s="109">
        <v>42</v>
      </c>
      <c r="W1154" s="109">
        <v>29</v>
      </c>
      <c r="X1154" s="232">
        <v>27</v>
      </c>
      <c r="Y1154" s="232">
        <v>37</v>
      </c>
      <c r="Z1154" s="232">
        <v>28</v>
      </c>
    </row>
    <row r="1155" spans="1:26" ht="12.75">
      <c r="A1155" s="2">
        <v>11</v>
      </c>
      <c r="B1155" s="232">
        <v>30</v>
      </c>
      <c r="C1155" s="232">
        <v>64</v>
      </c>
      <c r="D1155" s="156">
        <v>99</v>
      </c>
      <c r="E1155" s="349">
        <v>126</v>
      </c>
      <c r="F1155" s="365">
        <v>170</v>
      </c>
      <c r="G1155" s="232">
        <v>204</v>
      </c>
      <c r="H1155">
        <v>237</v>
      </c>
      <c r="I1155" s="156">
        <v>261</v>
      </c>
      <c r="J1155" s="156">
        <v>285</v>
      </c>
      <c r="K1155" s="156">
        <v>311</v>
      </c>
      <c r="L1155" s="156">
        <v>341</v>
      </c>
      <c r="M1155" s="232">
        <v>369</v>
      </c>
      <c r="O1155" s="108">
        <f t="shared" si="93"/>
        <v>30</v>
      </c>
      <c r="P1155" s="109">
        <f t="shared" si="90"/>
        <v>34</v>
      </c>
      <c r="Q1155" s="109">
        <f t="shared" si="91"/>
        <v>35</v>
      </c>
      <c r="R1155" s="109">
        <v>27</v>
      </c>
      <c r="S1155" s="414">
        <v>44</v>
      </c>
      <c r="T1155" s="232">
        <v>34</v>
      </c>
      <c r="U1155" s="109">
        <f t="shared" si="92"/>
        <v>33</v>
      </c>
      <c r="V1155" s="109">
        <v>24</v>
      </c>
      <c r="W1155" s="109">
        <v>24</v>
      </c>
      <c r="X1155" s="232">
        <v>26</v>
      </c>
      <c r="Y1155" s="232">
        <v>30</v>
      </c>
      <c r="Z1155" s="232">
        <v>28</v>
      </c>
    </row>
    <row r="1156" spans="1:26" ht="12.75">
      <c r="A1156" s="2">
        <v>12</v>
      </c>
      <c r="B1156" s="232">
        <v>34</v>
      </c>
      <c r="C1156" s="232">
        <v>68</v>
      </c>
      <c r="D1156" s="156">
        <v>103</v>
      </c>
      <c r="E1156" s="349">
        <v>140</v>
      </c>
      <c r="F1156" s="365">
        <v>158</v>
      </c>
      <c r="G1156" s="232">
        <v>195</v>
      </c>
      <c r="H1156">
        <v>227</v>
      </c>
      <c r="I1156" s="156">
        <v>267</v>
      </c>
      <c r="J1156" s="156">
        <v>298</v>
      </c>
      <c r="K1156" s="156">
        <v>334</v>
      </c>
      <c r="L1156" s="156">
        <v>366</v>
      </c>
      <c r="M1156" s="232">
        <v>406</v>
      </c>
      <c r="O1156" s="108">
        <f t="shared" si="93"/>
        <v>34</v>
      </c>
      <c r="P1156" s="109">
        <f t="shared" si="90"/>
        <v>34</v>
      </c>
      <c r="Q1156" s="109">
        <f t="shared" si="91"/>
        <v>35</v>
      </c>
      <c r="R1156" s="109">
        <v>37</v>
      </c>
      <c r="S1156" s="414">
        <v>18</v>
      </c>
      <c r="T1156" s="232">
        <v>37</v>
      </c>
      <c r="U1156" s="109">
        <f t="shared" si="92"/>
        <v>32</v>
      </c>
      <c r="V1156" s="109">
        <v>40</v>
      </c>
      <c r="W1156" s="109">
        <v>31</v>
      </c>
      <c r="X1156" s="232">
        <v>36</v>
      </c>
      <c r="Y1156" s="232">
        <v>32</v>
      </c>
      <c r="Z1156" s="232">
        <v>40</v>
      </c>
    </row>
    <row r="1157" spans="1:26" ht="12.75">
      <c r="A1157" s="2">
        <v>13</v>
      </c>
      <c r="B1157" s="232">
        <v>36</v>
      </c>
      <c r="C1157" s="232">
        <v>68</v>
      </c>
      <c r="D1157" s="156">
        <v>113</v>
      </c>
      <c r="E1157" s="349">
        <v>144</v>
      </c>
      <c r="F1157" s="365">
        <v>182</v>
      </c>
      <c r="G1157" s="232">
        <v>218</v>
      </c>
      <c r="H1157">
        <v>256</v>
      </c>
      <c r="I1157" s="156">
        <v>282</v>
      </c>
      <c r="J1157" s="156">
        <v>311</v>
      </c>
      <c r="K1157" s="156">
        <v>344</v>
      </c>
      <c r="L1157" s="156">
        <v>372</v>
      </c>
      <c r="M1157" s="232">
        <v>398</v>
      </c>
      <c r="O1157" s="108">
        <f t="shared" si="93"/>
        <v>36</v>
      </c>
      <c r="P1157" s="109">
        <f t="shared" si="90"/>
        <v>32</v>
      </c>
      <c r="Q1157" s="109">
        <f t="shared" si="91"/>
        <v>45</v>
      </c>
      <c r="R1157" s="109">
        <v>31</v>
      </c>
      <c r="S1157" s="414">
        <v>38</v>
      </c>
      <c r="T1157" s="232">
        <v>36</v>
      </c>
      <c r="U1157" s="109">
        <f t="shared" si="92"/>
        <v>38</v>
      </c>
      <c r="V1157" s="109">
        <v>26</v>
      </c>
      <c r="W1157" s="109">
        <v>29</v>
      </c>
      <c r="X1157" s="232">
        <v>33</v>
      </c>
      <c r="Y1157" s="232">
        <v>28</v>
      </c>
      <c r="Z1157" s="232">
        <v>26</v>
      </c>
    </row>
    <row r="1158" spans="1:26" ht="12.75">
      <c r="A1158" s="2">
        <v>14</v>
      </c>
      <c r="B1158" s="232">
        <v>30</v>
      </c>
      <c r="C1158" s="232">
        <v>65</v>
      </c>
      <c r="D1158" s="156">
        <v>104</v>
      </c>
      <c r="E1158" s="349">
        <v>126</v>
      </c>
      <c r="F1158" s="365">
        <v>148</v>
      </c>
      <c r="G1158" s="232">
        <v>179</v>
      </c>
      <c r="H1158">
        <v>204</v>
      </c>
      <c r="I1158" s="156">
        <v>238</v>
      </c>
      <c r="J1158" s="156">
        <v>269</v>
      </c>
      <c r="K1158" s="156">
        <v>298</v>
      </c>
      <c r="L1158" s="156">
        <v>329</v>
      </c>
      <c r="M1158" s="232">
        <v>367</v>
      </c>
      <c r="O1158" s="108">
        <f t="shared" si="93"/>
        <v>30</v>
      </c>
      <c r="P1158" s="109">
        <f t="shared" si="90"/>
        <v>35</v>
      </c>
      <c r="Q1158" s="109">
        <f t="shared" si="91"/>
        <v>39</v>
      </c>
      <c r="R1158" s="109">
        <v>22</v>
      </c>
      <c r="S1158" s="414">
        <v>22</v>
      </c>
      <c r="T1158" s="232">
        <v>31</v>
      </c>
      <c r="U1158" s="109">
        <f t="shared" si="92"/>
        <v>25</v>
      </c>
      <c r="V1158" s="109">
        <v>34</v>
      </c>
      <c r="W1158" s="109">
        <v>31</v>
      </c>
      <c r="X1158" s="232">
        <v>29</v>
      </c>
      <c r="Y1158" s="232">
        <v>31</v>
      </c>
      <c r="Z1158" s="232">
        <v>38</v>
      </c>
    </row>
    <row r="1159" spans="1:26" ht="12.75">
      <c r="A1159" s="2">
        <v>15</v>
      </c>
      <c r="B1159" s="232">
        <v>38</v>
      </c>
      <c r="C1159" s="232">
        <v>75</v>
      </c>
      <c r="D1159" s="156">
        <v>111</v>
      </c>
      <c r="E1159" s="349">
        <v>132</v>
      </c>
      <c r="F1159" s="365">
        <v>156</v>
      </c>
      <c r="G1159" s="232">
        <v>189</v>
      </c>
      <c r="H1159">
        <v>225</v>
      </c>
      <c r="I1159" s="156">
        <v>256</v>
      </c>
      <c r="J1159" s="156">
        <v>287</v>
      </c>
      <c r="K1159" s="156">
        <v>323</v>
      </c>
      <c r="L1159" s="156">
        <v>359</v>
      </c>
      <c r="M1159" s="232">
        <v>399</v>
      </c>
      <c r="O1159" s="108">
        <f t="shared" si="93"/>
        <v>38</v>
      </c>
      <c r="P1159" s="109">
        <f t="shared" si="90"/>
        <v>37</v>
      </c>
      <c r="Q1159" s="109">
        <f t="shared" si="91"/>
        <v>36</v>
      </c>
      <c r="R1159" s="109">
        <v>21</v>
      </c>
      <c r="S1159" s="414">
        <v>24</v>
      </c>
      <c r="T1159" s="232">
        <v>33</v>
      </c>
      <c r="U1159" s="109">
        <f t="shared" si="92"/>
        <v>36</v>
      </c>
      <c r="V1159" s="109">
        <v>31</v>
      </c>
      <c r="W1159" s="109">
        <v>31</v>
      </c>
      <c r="X1159" s="232">
        <v>36</v>
      </c>
      <c r="Y1159" s="232">
        <v>36</v>
      </c>
      <c r="Z1159" s="232">
        <v>40</v>
      </c>
    </row>
    <row r="1160" spans="1:26" ht="12.75">
      <c r="A1160" s="2">
        <v>16</v>
      </c>
      <c r="B1160" s="232">
        <v>27</v>
      </c>
      <c r="C1160" s="232">
        <v>53</v>
      </c>
      <c r="D1160" s="156">
        <v>82</v>
      </c>
      <c r="E1160" s="349">
        <v>106</v>
      </c>
      <c r="F1160" s="365">
        <v>129</v>
      </c>
      <c r="G1160" s="232">
        <v>164</v>
      </c>
      <c r="H1160">
        <v>192</v>
      </c>
      <c r="I1160" s="156">
        <v>220</v>
      </c>
      <c r="J1160" s="156">
        <v>246</v>
      </c>
      <c r="K1160" s="156">
        <v>278</v>
      </c>
      <c r="L1160" s="156">
        <v>307</v>
      </c>
      <c r="M1160" s="232">
        <v>332</v>
      </c>
      <c r="O1160" s="108">
        <f t="shared" si="93"/>
        <v>27</v>
      </c>
      <c r="P1160" s="109">
        <f t="shared" si="90"/>
        <v>26</v>
      </c>
      <c r="Q1160" s="109">
        <f t="shared" si="91"/>
        <v>29</v>
      </c>
      <c r="R1160" s="109">
        <v>24</v>
      </c>
      <c r="S1160" s="414">
        <v>23</v>
      </c>
      <c r="T1160" s="232">
        <v>35</v>
      </c>
      <c r="U1160" s="109">
        <f t="shared" si="92"/>
        <v>28</v>
      </c>
      <c r="V1160" s="109">
        <v>28</v>
      </c>
      <c r="W1160" s="109">
        <v>26</v>
      </c>
      <c r="X1160" s="232">
        <v>32</v>
      </c>
      <c r="Y1160" s="232">
        <v>29</v>
      </c>
      <c r="Z1160" s="232">
        <v>25</v>
      </c>
    </row>
    <row r="1161" spans="1:26" ht="12.75">
      <c r="A1161" s="2">
        <v>17</v>
      </c>
      <c r="B1161" s="232">
        <v>31</v>
      </c>
      <c r="C1161" s="232">
        <v>62</v>
      </c>
      <c r="D1161" s="156">
        <v>98</v>
      </c>
      <c r="E1161" s="349">
        <v>126</v>
      </c>
      <c r="F1161" s="365">
        <v>169</v>
      </c>
      <c r="G1161" s="232">
        <v>202</v>
      </c>
      <c r="H1161">
        <v>229</v>
      </c>
      <c r="I1161" s="156">
        <v>266</v>
      </c>
      <c r="J1161" s="156">
        <v>297</v>
      </c>
      <c r="K1161" s="156">
        <v>326</v>
      </c>
      <c r="L1161" s="156">
        <v>364</v>
      </c>
      <c r="M1161" s="232">
        <v>388</v>
      </c>
      <c r="O1161" s="108">
        <f t="shared" si="93"/>
        <v>31</v>
      </c>
      <c r="P1161" s="109">
        <f t="shared" si="90"/>
        <v>31</v>
      </c>
      <c r="Q1161" s="109">
        <f aca="true" t="shared" si="94" ref="Q1161:Q1168">IF(D$1169&gt;0,D1161-C1161,"")</f>
        <v>36</v>
      </c>
      <c r="R1161" s="109">
        <v>28</v>
      </c>
      <c r="S1161" s="414">
        <v>43</v>
      </c>
      <c r="T1161" s="232">
        <v>33</v>
      </c>
      <c r="U1161" s="109">
        <f aca="true" t="shared" si="95" ref="U1161:U1168">IF(H$1169&gt;0,H1161-G1161,"")</f>
        <v>27</v>
      </c>
      <c r="V1161" s="109">
        <v>37</v>
      </c>
      <c r="W1161" s="109">
        <v>31</v>
      </c>
      <c r="X1161" s="232">
        <v>29</v>
      </c>
      <c r="Y1161" s="232">
        <v>38</v>
      </c>
      <c r="Z1161" s="232">
        <v>24</v>
      </c>
    </row>
    <row r="1162" spans="1:26" ht="12.75">
      <c r="A1162" s="2">
        <v>18</v>
      </c>
      <c r="B1162" s="232">
        <v>30</v>
      </c>
      <c r="C1162" s="232">
        <v>60</v>
      </c>
      <c r="D1162" s="156">
        <v>88</v>
      </c>
      <c r="E1162" s="349">
        <v>113</v>
      </c>
      <c r="F1162" s="365">
        <v>141</v>
      </c>
      <c r="G1162" s="232">
        <v>178</v>
      </c>
      <c r="H1162">
        <v>210</v>
      </c>
      <c r="I1162" s="156">
        <v>244</v>
      </c>
      <c r="J1162" s="156">
        <v>276</v>
      </c>
      <c r="K1162" s="156">
        <v>301</v>
      </c>
      <c r="L1162" s="156">
        <v>332</v>
      </c>
      <c r="M1162" s="232">
        <v>355</v>
      </c>
      <c r="O1162" s="108">
        <f t="shared" si="93"/>
        <v>30</v>
      </c>
      <c r="P1162" s="109">
        <f t="shared" si="90"/>
        <v>30</v>
      </c>
      <c r="Q1162" s="109">
        <f t="shared" si="94"/>
        <v>28</v>
      </c>
      <c r="R1162" s="109">
        <v>25</v>
      </c>
      <c r="S1162" s="414">
        <v>28</v>
      </c>
      <c r="T1162" s="232">
        <v>37</v>
      </c>
      <c r="U1162" s="109">
        <f t="shared" si="95"/>
        <v>32</v>
      </c>
      <c r="V1162" s="109">
        <v>34</v>
      </c>
      <c r="W1162" s="109">
        <v>32</v>
      </c>
      <c r="X1162" s="232">
        <v>25</v>
      </c>
      <c r="Y1162" s="232">
        <v>31</v>
      </c>
      <c r="Z1162" s="232">
        <v>23</v>
      </c>
    </row>
    <row r="1163" spans="1:26" ht="12.75">
      <c r="A1163" s="2">
        <v>19</v>
      </c>
      <c r="B1163" s="232">
        <v>27</v>
      </c>
      <c r="C1163" s="232">
        <v>50</v>
      </c>
      <c r="D1163" s="156">
        <v>77</v>
      </c>
      <c r="E1163" s="349">
        <v>100</v>
      </c>
      <c r="F1163" s="365">
        <v>144</v>
      </c>
      <c r="G1163" s="232">
        <v>165</v>
      </c>
      <c r="H1163">
        <v>190</v>
      </c>
      <c r="I1163" s="156">
        <v>216</v>
      </c>
      <c r="J1163" s="156">
        <v>243</v>
      </c>
      <c r="K1163" s="156">
        <v>270</v>
      </c>
      <c r="L1163" s="156">
        <v>302</v>
      </c>
      <c r="M1163" s="232">
        <v>330</v>
      </c>
      <c r="O1163" s="108">
        <f t="shared" si="93"/>
        <v>27</v>
      </c>
      <c r="P1163" s="109">
        <f t="shared" si="90"/>
        <v>23</v>
      </c>
      <c r="Q1163" s="109">
        <f t="shared" si="94"/>
        <v>27</v>
      </c>
      <c r="R1163" s="109">
        <v>23</v>
      </c>
      <c r="S1163" s="414">
        <v>44</v>
      </c>
      <c r="T1163" s="232">
        <v>21</v>
      </c>
      <c r="U1163" s="109">
        <f t="shared" si="95"/>
        <v>25</v>
      </c>
      <c r="V1163" s="109">
        <v>26</v>
      </c>
      <c r="W1163" s="109">
        <v>27</v>
      </c>
      <c r="X1163" s="232">
        <v>27</v>
      </c>
      <c r="Y1163" s="232">
        <v>32</v>
      </c>
      <c r="Z1163" s="232">
        <v>28</v>
      </c>
    </row>
    <row r="1164" spans="1:26" ht="12.75">
      <c r="A1164" s="2">
        <v>20</v>
      </c>
      <c r="B1164" s="232">
        <v>34</v>
      </c>
      <c r="C1164" s="232">
        <v>62</v>
      </c>
      <c r="D1164" s="156">
        <v>89</v>
      </c>
      <c r="E1164" s="349">
        <v>115</v>
      </c>
      <c r="F1164" s="365">
        <v>145</v>
      </c>
      <c r="G1164" s="232">
        <v>170</v>
      </c>
      <c r="H1164">
        <v>198</v>
      </c>
      <c r="I1164" s="156">
        <v>228</v>
      </c>
      <c r="J1164" s="156">
        <v>230</v>
      </c>
      <c r="K1164" s="156">
        <v>274</v>
      </c>
      <c r="L1164" s="156">
        <v>286</v>
      </c>
      <c r="M1164" s="232">
        <v>334</v>
      </c>
      <c r="O1164" s="108">
        <f t="shared" si="93"/>
        <v>34</v>
      </c>
      <c r="P1164" s="109">
        <f t="shared" si="90"/>
        <v>28</v>
      </c>
      <c r="Q1164" s="109">
        <f t="shared" si="94"/>
        <v>27</v>
      </c>
      <c r="R1164" s="109">
        <v>26</v>
      </c>
      <c r="S1164" s="414">
        <v>30</v>
      </c>
      <c r="T1164" s="232">
        <v>25</v>
      </c>
      <c r="U1164" s="109">
        <f t="shared" si="95"/>
        <v>28</v>
      </c>
      <c r="V1164" s="109">
        <v>30</v>
      </c>
      <c r="W1164" s="109">
        <v>2</v>
      </c>
      <c r="X1164" s="232">
        <v>44</v>
      </c>
      <c r="Y1164" s="232">
        <v>12</v>
      </c>
      <c r="Z1164" s="232">
        <v>48</v>
      </c>
    </row>
    <row r="1165" spans="1:26" ht="12.75">
      <c r="A1165" s="2">
        <v>21</v>
      </c>
      <c r="B1165" s="232">
        <v>25</v>
      </c>
      <c r="C1165" s="232">
        <v>62</v>
      </c>
      <c r="D1165" s="156">
        <v>84</v>
      </c>
      <c r="E1165" s="349">
        <v>112</v>
      </c>
      <c r="F1165" s="365">
        <v>131</v>
      </c>
      <c r="G1165" s="232">
        <v>164</v>
      </c>
      <c r="H1165">
        <v>198</v>
      </c>
      <c r="I1165" s="156">
        <v>230</v>
      </c>
      <c r="J1165" s="156">
        <v>259</v>
      </c>
      <c r="K1165" s="156">
        <v>302</v>
      </c>
      <c r="L1165" s="156">
        <v>333</v>
      </c>
      <c r="M1165" s="232">
        <v>374</v>
      </c>
      <c r="O1165" s="108">
        <f t="shared" si="93"/>
        <v>25</v>
      </c>
      <c r="P1165" s="109">
        <f t="shared" si="90"/>
        <v>37</v>
      </c>
      <c r="Q1165" s="109">
        <f t="shared" si="94"/>
        <v>22</v>
      </c>
      <c r="R1165" s="109">
        <v>28</v>
      </c>
      <c r="S1165" s="414">
        <v>19</v>
      </c>
      <c r="T1165" s="232">
        <v>33</v>
      </c>
      <c r="U1165" s="109">
        <f t="shared" si="95"/>
        <v>34</v>
      </c>
      <c r="V1165" s="109">
        <v>32</v>
      </c>
      <c r="W1165" s="109">
        <v>29</v>
      </c>
      <c r="X1165" s="232">
        <v>43</v>
      </c>
      <c r="Y1165" s="232">
        <v>31</v>
      </c>
      <c r="Z1165" s="232">
        <v>41</v>
      </c>
    </row>
    <row r="1166" spans="1:26" ht="12.75">
      <c r="A1166" s="2">
        <v>22</v>
      </c>
      <c r="B1166" s="232">
        <v>35</v>
      </c>
      <c r="C1166" s="232">
        <v>73</v>
      </c>
      <c r="D1166" s="156">
        <v>102</v>
      </c>
      <c r="E1166" s="349">
        <v>140</v>
      </c>
      <c r="F1166" s="365">
        <v>167</v>
      </c>
      <c r="G1166" s="232">
        <v>202</v>
      </c>
      <c r="H1166">
        <v>240</v>
      </c>
      <c r="I1166" s="156">
        <v>274</v>
      </c>
      <c r="J1166" s="156">
        <v>307</v>
      </c>
      <c r="K1166" s="156">
        <v>347</v>
      </c>
      <c r="L1166" s="156">
        <v>375</v>
      </c>
      <c r="M1166" s="232">
        <v>401</v>
      </c>
      <c r="O1166" s="108">
        <f t="shared" si="93"/>
        <v>35</v>
      </c>
      <c r="P1166" s="109">
        <f t="shared" si="90"/>
        <v>38</v>
      </c>
      <c r="Q1166" s="109">
        <f t="shared" si="94"/>
        <v>29</v>
      </c>
      <c r="R1166" s="109">
        <v>38</v>
      </c>
      <c r="S1166" s="414">
        <v>27</v>
      </c>
      <c r="T1166" s="232">
        <v>35</v>
      </c>
      <c r="U1166" s="109">
        <f t="shared" si="95"/>
        <v>38</v>
      </c>
      <c r="V1166" s="109">
        <v>34</v>
      </c>
      <c r="W1166" s="109">
        <v>33</v>
      </c>
      <c r="X1166" s="232">
        <v>40</v>
      </c>
      <c r="Y1166" s="232">
        <v>28</v>
      </c>
      <c r="Z1166" s="232">
        <v>26</v>
      </c>
    </row>
    <row r="1167" spans="1:26" ht="12.75">
      <c r="A1167" s="2">
        <v>23</v>
      </c>
      <c r="B1167" s="232">
        <v>36</v>
      </c>
      <c r="C1167" s="232">
        <v>78</v>
      </c>
      <c r="D1167" s="156">
        <v>109</v>
      </c>
      <c r="E1167" s="349">
        <v>137</v>
      </c>
      <c r="F1167" s="365">
        <v>157</v>
      </c>
      <c r="G1167" s="232">
        <v>197</v>
      </c>
      <c r="H1167">
        <v>238</v>
      </c>
      <c r="I1167" s="156">
        <v>277</v>
      </c>
      <c r="J1167" s="156">
        <v>317</v>
      </c>
      <c r="K1167" s="156">
        <v>356</v>
      </c>
      <c r="L1167" s="156">
        <v>383</v>
      </c>
      <c r="M1167" s="232">
        <v>425</v>
      </c>
      <c r="O1167" s="108">
        <f t="shared" si="93"/>
        <v>36</v>
      </c>
      <c r="P1167" s="109">
        <f t="shared" si="90"/>
        <v>42</v>
      </c>
      <c r="Q1167" s="109">
        <f t="shared" si="94"/>
        <v>31</v>
      </c>
      <c r="R1167" s="109">
        <v>28</v>
      </c>
      <c r="S1167" s="414">
        <v>20</v>
      </c>
      <c r="T1167" s="232">
        <v>40</v>
      </c>
      <c r="U1167" s="109">
        <f t="shared" si="95"/>
        <v>41</v>
      </c>
      <c r="V1167" s="109">
        <v>39</v>
      </c>
      <c r="W1167" s="109">
        <v>40</v>
      </c>
      <c r="X1167" s="232">
        <v>39</v>
      </c>
      <c r="Y1167" s="232">
        <v>27</v>
      </c>
      <c r="Z1167" s="232">
        <v>42</v>
      </c>
    </row>
    <row r="1168" spans="1:26" ht="12.75">
      <c r="A1168" s="2">
        <v>24</v>
      </c>
      <c r="B1168" s="232">
        <v>32</v>
      </c>
      <c r="C1168" s="232">
        <v>58</v>
      </c>
      <c r="D1168" s="156">
        <v>81</v>
      </c>
      <c r="E1168" s="349">
        <v>114</v>
      </c>
      <c r="F1168" s="365">
        <v>153</v>
      </c>
      <c r="G1168" s="232">
        <v>189</v>
      </c>
      <c r="H1168">
        <v>232</v>
      </c>
      <c r="I1168" s="156">
        <v>272</v>
      </c>
      <c r="J1168" s="156">
        <v>307</v>
      </c>
      <c r="K1168" s="156">
        <v>342</v>
      </c>
      <c r="L1168" s="156">
        <v>371</v>
      </c>
      <c r="M1168" s="232">
        <v>394</v>
      </c>
      <c r="O1168" s="108">
        <f t="shared" si="93"/>
        <v>32</v>
      </c>
      <c r="P1168" s="109">
        <f t="shared" si="90"/>
        <v>26</v>
      </c>
      <c r="Q1168" s="109">
        <f t="shared" si="94"/>
        <v>23</v>
      </c>
      <c r="R1168" s="109">
        <v>33</v>
      </c>
      <c r="S1168" s="414">
        <v>39</v>
      </c>
      <c r="T1168" s="232">
        <v>36</v>
      </c>
      <c r="U1168" s="109">
        <f t="shared" si="95"/>
        <v>43</v>
      </c>
      <c r="V1168" s="109">
        <v>40</v>
      </c>
      <c r="W1168" s="109">
        <v>35</v>
      </c>
      <c r="X1168" s="232">
        <v>35</v>
      </c>
      <c r="Y1168" s="232">
        <v>29</v>
      </c>
      <c r="Z1168" s="232">
        <v>23</v>
      </c>
    </row>
    <row r="1169" spans="1:26" ht="12.75">
      <c r="A1169" s="7" t="s">
        <v>0</v>
      </c>
      <c r="B1169" s="125">
        <f aca="true" t="shared" si="96" ref="B1169:G1169">SUM(B1145:B1168)</f>
        <v>691</v>
      </c>
      <c r="C1169" s="125">
        <f t="shared" si="96"/>
        <v>1379</v>
      </c>
      <c r="D1169" s="125">
        <f t="shared" si="96"/>
        <v>2084</v>
      </c>
      <c r="E1169" s="125">
        <f t="shared" si="96"/>
        <v>2722</v>
      </c>
      <c r="F1169" s="125">
        <f t="shared" si="96"/>
        <v>3415</v>
      </c>
      <c r="G1169" s="125">
        <f t="shared" si="96"/>
        <v>4140</v>
      </c>
      <c r="H1169" s="125">
        <f>SUM(H1145:H1168)</f>
        <v>4872</v>
      </c>
      <c r="I1169" s="125">
        <v>5582</v>
      </c>
      <c r="J1169" s="125">
        <v>6241</v>
      </c>
      <c r="K1169" s="125">
        <v>6970</v>
      </c>
      <c r="L1169" s="125">
        <v>7603</v>
      </c>
      <c r="M1169" s="125">
        <f>SUM(M1145:M1168)</f>
        <v>8337</v>
      </c>
      <c r="N1169" s="139"/>
      <c r="O1169" s="125">
        <f aca="true" t="shared" si="97" ref="O1169:U1169">SUM(O1145:O1168)</f>
        <v>691</v>
      </c>
      <c r="P1169" s="125">
        <f t="shared" si="97"/>
        <v>688</v>
      </c>
      <c r="Q1169" s="125">
        <f t="shared" si="97"/>
        <v>705</v>
      </c>
      <c r="R1169" s="125">
        <f>SUM(R1145:R1168)</f>
        <v>638</v>
      </c>
      <c r="S1169" s="125">
        <f t="shared" si="97"/>
        <v>693</v>
      </c>
      <c r="T1169" s="125">
        <f t="shared" si="97"/>
        <v>725</v>
      </c>
      <c r="U1169" s="125">
        <f t="shared" si="97"/>
        <v>732</v>
      </c>
      <c r="V1169" s="125">
        <v>710</v>
      </c>
      <c r="W1169" s="125">
        <v>659</v>
      </c>
      <c r="X1169" s="125">
        <v>729</v>
      </c>
      <c r="Y1169" s="513">
        <v>633</v>
      </c>
      <c r="Z1169" s="125">
        <f>SUM(Z1145:Z1168)</f>
        <v>734</v>
      </c>
    </row>
    <row r="1174" spans="1:26" ht="12.75">
      <c r="A1174" s="100" t="s">
        <v>110</v>
      </c>
      <c r="B1174" s="117" t="str">
        <f>TITLES!$B$24</f>
        <v>CUSTOMER SATISFACTION - PLANNED SAMPLE EMPLOYERS</v>
      </c>
      <c r="C1174" s="118"/>
      <c r="D1174" s="118"/>
      <c r="E1174" s="118"/>
      <c r="F1174" s="118"/>
      <c r="G1174" s="118"/>
      <c r="H1174" s="118"/>
      <c r="I1174" s="118"/>
      <c r="J1174" s="118"/>
      <c r="K1174" s="118"/>
      <c r="L1174" s="118"/>
      <c r="M1174" s="119"/>
      <c r="O1174" s="270" t="str">
        <f>B1174</f>
        <v>CUSTOMER SATISFACTION - PLANNED SAMPLE EMPLOYERS</v>
      </c>
      <c r="P1174" s="143"/>
      <c r="Q1174" s="143"/>
      <c r="R1174" s="143"/>
      <c r="S1174" s="143"/>
      <c r="T1174" s="143"/>
      <c r="U1174" s="143"/>
      <c r="V1174" s="143"/>
      <c r="W1174" s="143"/>
      <c r="X1174" s="143"/>
      <c r="Y1174" s="143"/>
      <c r="Z1174" s="205"/>
    </row>
    <row r="1175" spans="1:26" ht="12.75">
      <c r="A1175" s="2">
        <v>1</v>
      </c>
      <c r="B1175" s="272">
        <f aca="true" t="shared" si="98" ref="B1175:B1198">O1175</f>
        <v>33.36666666666667</v>
      </c>
      <c r="C1175" s="272">
        <v>67</v>
      </c>
      <c r="D1175" s="272">
        <f>IF(Q$1199&gt;0,SUM($O1175:Q1175),"")</f>
        <v>100.10000000000005</v>
      </c>
      <c r="E1175" s="109">
        <v>133.46666666666673</v>
      </c>
      <c r="F1175" s="272">
        <f>IF(S$1199&gt;0,SUM($O1175:S1175),"")</f>
        <v>166.46666666666673</v>
      </c>
      <c r="G1175" s="272">
        <f>IF(T$1199&gt;0,SUM($O1175:T1175),"")</f>
        <v>199.46666666666673</v>
      </c>
      <c r="H1175" s="272">
        <f>IF(U$1199&gt;0,SUM($O1175:U1175),"")</f>
        <v>232.46666666666673</v>
      </c>
      <c r="I1175" s="272">
        <f>IF(V$1199&gt;0,SUM($O1175:V1175),"")</f>
        <v>265.4666666666667</v>
      </c>
      <c r="J1175" s="272">
        <f>IF(W$1199&gt;0,SUM($O1175:W1175),"")</f>
        <v>298.4666666666667</v>
      </c>
      <c r="K1175" s="272">
        <f>IF(X$1199&gt;0,SUM($O1175:X1175),"")</f>
        <v>331.4666666666667</v>
      </c>
      <c r="L1175" s="272">
        <f>IF(Y$1199&gt;0,SUM($O1175:Y1175),"")</f>
        <v>364.4666666666667</v>
      </c>
      <c r="M1175" s="272">
        <f>IF(Z$1199&gt;0,SUM($O1175:Z1175),"")</f>
      </c>
      <c r="O1175" s="404">
        <v>33.36666666666667</v>
      </c>
      <c r="P1175" s="405">
        <v>33.3666666666667</v>
      </c>
      <c r="Q1175" s="405">
        <v>33.36666666666667</v>
      </c>
      <c r="R1175" s="405">
        <v>33.36666666666667</v>
      </c>
      <c r="S1175" s="406">
        <v>33</v>
      </c>
      <c r="T1175" s="406">
        <v>33</v>
      </c>
      <c r="U1175" s="406">
        <v>33</v>
      </c>
      <c r="V1175" s="406">
        <v>33</v>
      </c>
      <c r="W1175" s="406">
        <v>33</v>
      </c>
      <c r="X1175" s="406">
        <v>33</v>
      </c>
      <c r="Y1175" s="406">
        <v>33</v>
      </c>
      <c r="Z1175" s="407"/>
    </row>
    <row r="1176" spans="1:26" ht="12.75">
      <c r="A1176" s="2">
        <v>2</v>
      </c>
      <c r="B1176" s="272">
        <f t="shared" si="98"/>
        <v>32.175</v>
      </c>
      <c r="C1176" s="272">
        <v>64</v>
      </c>
      <c r="D1176" s="272">
        <f>IF(Q$1199&gt;0,SUM($O1176:Q1176),"")</f>
        <v>96.52499999999999</v>
      </c>
      <c r="E1176" s="109">
        <v>128.7</v>
      </c>
      <c r="F1176" s="272">
        <f>IF(S$1199&gt;0,SUM($O1176:S1176),"")</f>
        <v>160.7</v>
      </c>
      <c r="G1176" s="272">
        <f>IF(T$1199&gt;0,SUM($O1176:T1176),"")</f>
        <v>192.7</v>
      </c>
      <c r="H1176" s="272">
        <f>IF(U$1199&gt;0,SUM($O1176:U1176),"")</f>
        <v>224.7</v>
      </c>
      <c r="I1176" s="272">
        <f>IF(V$1199&gt;0,SUM($O1176:V1176),"")</f>
        <v>256.7</v>
      </c>
      <c r="J1176" s="272">
        <f>IF(W$1199&gt;0,SUM($O1176:W1176),"")</f>
        <v>288.7</v>
      </c>
      <c r="K1176" s="272">
        <f>IF(X$1199&gt;0,SUM($O1176:X1176),"")</f>
        <v>320.7</v>
      </c>
      <c r="L1176" s="272">
        <f>IF(Y$1199&gt;0,SUM($O1176:Y1176),"")</f>
        <v>352.7</v>
      </c>
      <c r="M1176" s="272">
        <f>IF(Z$1199&gt;0,SUM($O1176:Z1176),"")</f>
      </c>
      <c r="O1176" s="408">
        <v>32.175</v>
      </c>
      <c r="P1176" s="402">
        <v>32.175</v>
      </c>
      <c r="Q1176" s="402">
        <v>32.175</v>
      </c>
      <c r="R1176" s="402">
        <v>32.175</v>
      </c>
      <c r="S1176" s="403">
        <v>32</v>
      </c>
      <c r="T1176" s="403">
        <v>32</v>
      </c>
      <c r="U1176" s="403">
        <v>32</v>
      </c>
      <c r="V1176" s="403">
        <v>32</v>
      </c>
      <c r="W1176" s="403">
        <v>32</v>
      </c>
      <c r="X1176" s="403">
        <v>32</v>
      </c>
      <c r="Y1176" s="403">
        <v>32</v>
      </c>
      <c r="Z1176" s="409"/>
    </row>
    <row r="1177" spans="1:26" ht="12.75">
      <c r="A1177" s="2">
        <v>3</v>
      </c>
      <c r="B1177" s="272">
        <f t="shared" si="98"/>
        <v>27.84166666666667</v>
      </c>
      <c r="C1177" s="272">
        <v>56</v>
      </c>
      <c r="D1177" s="272">
        <f>IF(Q$1199&gt;0,SUM($O1177:Q1177),"")</f>
        <v>83.525</v>
      </c>
      <c r="E1177" s="109">
        <v>111.36666666666667</v>
      </c>
      <c r="F1177" s="272">
        <f>IF(S$1199&gt;0,SUM($O1177:S1177),"")</f>
        <v>139.36666666666667</v>
      </c>
      <c r="G1177" s="272">
        <f>IF(T$1199&gt;0,SUM($O1177:T1177),"")</f>
        <v>167.36666666666667</v>
      </c>
      <c r="H1177" s="272">
        <f>IF(U$1199&gt;0,SUM($O1177:U1177),"")</f>
        <v>195.36666666666667</v>
      </c>
      <c r="I1177" s="272">
        <f>IF(V$1199&gt;0,SUM($O1177:V1177),"")</f>
        <v>223.36666666666667</v>
      </c>
      <c r="J1177" s="272">
        <f>IF(W$1199&gt;0,SUM($O1177:W1177),"")</f>
        <v>251.36666666666667</v>
      </c>
      <c r="K1177" s="272">
        <f>IF(X$1199&gt;0,SUM($O1177:X1177),"")</f>
        <v>279.3666666666667</v>
      </c>
      <c r="L1177" s="272">
        <f>IF(Y$1199&gt;0,SUM($O1177:Y1177),"")</f>
        <v>307.3666666666667</v>
      </c>
      <c r="M1177" s="272">
        <f>IF(Z$1199&gt;0,SUM($O1177:Z1177),"")</f>
      </c>
      <c r="O1177" s="408">
        <v>27.84166666666667</v>
      </c>
      <c r="P1177" s="402">
        <v>27.84166666666667</v>
      </c>
      <c r="Q1177" s="402">
        <v>27.84166666666667</v>
      </c>
      <c r="R1177" s="402">
        <v>27.84166666666667</v>
      </c>
      <c r="S1177" s="403">
        <v>28</v>
      </c>
      <c r="T1177" s="403">
        <v>28</v>
      </c>
      <c r="U1177" s="403">
        <v>28</v>
      </c>
      <c r="V1177" s="403">
        <v>28</v>
      </c>
      <c r="W1177" s="403">
        <v>28</v>
      </c>
      <c r="X1177" s="403">
        <v>28</v>
      </c>
      <c r="Y1177" s="403">
        <v>28</v>
      </c>
      <c r="Z1177" s="409"/>
    </row>
    <row r="1178" spans="1:26" ht="12.75">
      <c r="A1178" s="2">
        <v>4</v>
      </c>
      <c r="B1178" s="272">
        <f t="shared" si="98"/>
        <v>31.74166666666667</v>
      </c>
      <c r="C1178" s="272">
        <v>63</v>
      </c>
      <c r="D1178" s="272">
        <f>IF(Q$1199&gt;0,SUM($O1178:Q1178),"")</f>
        <v>95.22500000000001</v>
      </c>
      <c r="E1178" s="109">
        <v>126.96666666666668</v>
      </c>
      <c r="F1178" s="272">
        <f>IF(S$1199&gt;0,SUM($O1178:S1178),"")</f>
        <v>158.9666666666667</v>
      </c>
      <c r="G1178" s="272">
        <f>IF(T$1199&gt;0,SUM($O1178:T1178),"")</f>
        <v>190.9666666666667</v>
      </c>
      <c r="H1178" s="272">
        <f>IF(U$1199&gt;0,SUM($O1178:U1178),"")</f>
        <v>222.9666666666667</v>
      </c>
      <c r="I1178" s="272">
        <f>IF(V$1199&gt;0,SUM($O1178:V1178),"")</f>
        <v>254.9666666666667</v>
      </c>
      <c r="J1178" s="272">
        <f>IF(W$1199&gt;0,SUM($O1178:W1178),"")</f>
        <v>286.9666666666667</v>
      </c>
      <c r="K1178" s="272">
        <f>IF(X$1199&gt;0,SUM($O1178:X1178),"")</f>
        <v>318.9666666666667</v>
      </c>
      <c r="L1178" s="272">
        <f>IF(Y$1199&gt;0,SUM($O1178:Y1178),"")</f>
        <v>350.9666666666667</v>
      </c>
      <c r="M1178" s="272">
        <f>IF(Z$1199&gt;0,SUM($O1178:Z1178),"")</f>
      </c>
      <c r="O1178" s="408">
        <v>31.74166666666667</v>
      </c>
      <c r="P1178" s="402">
        <v>31.74166666666667</v>
      </c>
      <c r="Q1178" s="402">
        <v>31.74166666666667</v>
      </c>
      <c r="R1178" s="402">
        <v>31.74166666666667</v>
      </c>
      <c r="S1178" s="403">
        <v>32</v>
      </c>
      <c r="T1178" s="403">
        <v>32</v>
      </c>
      <c r="U1178" s="403">
        <v>32</v>
      </c>
      <c r="V1178" s="403">
        <v>32</v>
      </c>
      <c r="W1178" s="403">
        <v>32</v>
      </c>
      <c r="X1178" s="403">
        <v>32</v>
      </c>
      <c r="Y1178" s="403">
        <v>32</v>
      </c>
      <c r="Z1178" s="409"/>
    </row>
    <row r="1179" spans="1:26" ht="12.75">
      <c r="A1179" s="2">
        <v>5</v>
      </c>
      <c r="B1179" s="272">
        <f t="shared" si="98"/>
        <v>29.683333333333334</v>
      </c>
      <c r="C1179" s="272">
        <v>59</v>
      </c>
      <c r="D1179" s="272">
        <f>IF(Q$1199&gt;0,SUM($O1179:Q1179),"")</f>
        <v>89.05</v>
      </c>
      <c r="E1179" s="109">
        <v>118.73333333333333</v>
      </c>
      <c r="F1179" s="272">
        <f>IF(S$1199&gt;0,SUM($O1179:S1179),"")</f>
        <v>148.73333333333335</v>
      </c>
      <c r="G1179" s="272">
        <f>IF(T$1199&gt;0,SUM($O1179:T1179),"")</f>
        <v>178.73333333333335</v>
      </c>
      <c r="H1179" s="272">
        <f>IF(U$1199&gt;0,SUM($O1179:U1179),"")</f>
        <v>208.73333333333335</v>
      </c>
      <c r="I1179" s="272">
        <f>IF(V$1199&gt;0,SUM($O1179:V1179),"")</f>
        <v>238.73333333333335</v>
      </c>
      <c r="J1179" s="272">
        <f>IF(W$1199&gt;0,SUM($O1179:W1179),"")</f>
        <v>268.73333333333335</v>
      </c>
      <c r="K1179" s="272">
        <f>IF(X$1199&gt;0,SUM($O1179:X1179),"")</f>
        <v>298.73333333333335</v>
      </c>
      <c r="L1179" s="272">
        <f>IF(Y$1199&gt;0,SUM($O1179:Y1179),"")</f>
        <v>328.73333333333335</v>
      </c>
      <c r="M1179" s="272">
        <f>IF(Z$1199&gt;0,SUM($O1179:Z1179),"")</f>
      </c>
      <c r="O1179" s="408">
        <v>29.683333333333334</v>
      </c>
      <c r="P1179" s="402">
        <v>29.683333333333334</v>
      </c>
      <c r="Q1179" s="402">
        <v>29.683333333333334</v>
      </c>
      <c r="R1179" s="402">
        <v>29.683333333333334</v>
      </c>
      <c r="S1179" s="403">
        <v>30</v>
      </c>
      <c r="T1179" s="403">
        <v>30</v>
      </c>
      <c r="U1179" s="403">
        <v>30</v>
      </c>
      <c r="V1179" s="403">
        <v>30</v>
      </c>
      <c r="W1179" s="403">
        <v>30</v>
      </c>
      <c r="X1179" s="403">
        <v>30</v>
      </c>
      <c r="Y1179" s="403">
        <v>30</v>
      </c>
      <c r="Z1179" s="409"/>
    </row>
    <row r="1180" spans="1:26" ht="12.75">
      <c r="A1180" s="2">
        <v>6</v>
      </c>
      <c r="B1180" s="272">
        <f t="shared" si="98"/>
        <v>22.425</v>
      </c>
      <c r="C1180" s="272">
        <v>45</v>
      </c>
      <c r="D1180" s="272">
        <f>IF(Q$1199&gt;0,SUM($O1180:Q1180),"")</f>
        <v>67.275</v>
      </c>
      <c r="E1180" s="109">
        <v>89.7</v>
      </c>
      <c r="F1180" s="272">
        <f>IF(S$1199&gt;0,SUM($O1180:S1180),"")</f>
        <v>111.7</v>
      </c>
      <c r="G1180" s="272">
        <f>IF(T$1199&gt;0,SUM($O1180:T1180),"")</f>
        <v>133.7</v>
      </c>
      <c r="H1180" s="272">
        <f>IF(U$1199&gt;0,SUM($O1180:U1180),"")</f>
        <v>155.7</v>
      </c>
      <c r="I1180" s="272">
        <f>IF(V$1199&gt;0,SUM($O1180:V1180),"")</f>
        <v>177.7</v>
      </c>
      <c r="J1180" s="272">
        <f>IF(W$1199&gt;0,SUM($O1180:W1180),"")</f>
        <v>199.7</v>
      </c>
      <c r="K1180" s="272">
        <f>IF(X$1199&gt;0,SUM($O1180:X1180),"")</f>
        <v>221.7</v>
      </c>
      <c r="L1180" s="272">
        <f>IF(Y$1199&gt;0,SUM($O1180:Y1180),"")</f>
        <v>243.7</v>
      </c>
      <c r="M1180" s="272">
        <f>IF(Z$1199&gt;0,SUM($O1180:Z1180),"")</f>
      </c>
      <c r="O1180" s="408">
        <v>22.425</v>
      </c>
      <c r="P1180" s="402">
        <v>22.425</v>
      </c>
      <c r="Q1180" s="402">
        <v>22.425</v>
      </c>
      <c r="R1180" s="402">
        <v>22.425</v>
      </c>
      <c r="S1180" s="403">
        <v>22</v>
      </c>
      <c r="T1180" s="403">
        <v>22</v>
      </c>
      <c r="U1180" s="403">
        <v>22</v>
      </c>
      <c r="V1180" s="403">
        <v>22</v>
      </c>
      <c r="W1180" s="403">
        <v>22</v>
      </c>
      <c r="X1180" s="403">
        <v>22</v>
      </c>
      <c r="Y1180" s="403">
        <v>22</v>
      </c>
      <c r="Z1180" s="409"/>
    </row>
    <row r="1181" spans="1:26" ht="12.75">
      <c r="A1181" s="2">
        <v>7</v>
      </c>
      <c r="B1181" s="272">
        <f t="shared" si="98"/>
        <v>23.725</v>
      </c>
      <c r="C1181" s="272">
        <v>47</v>
      </c>
      <c r="D1181" s="272">
        <f>IF(Q$1199&gt;0,SUM($O1181:Q1181),"")</f>
        <v>71.17500000000001</v>
      </c>
      <c r="E1181" s="109">
        <v>94.9</v>
      </c>
      <c r="F1181" s="272">
        <f>IF(S$1199&gt;0,SUM($O1181:S1181),"")</f>
        <v>118.9</v>
      </c>
      <c r="G1181" s="272">
        <f>IF(T$1199&gt;0,SUM($O1181:T1181),"")</f>
        <v>142.9</v>
      </c>
      <c r="H1181" s="272">
        <f>IF(U$1199&gt;0,SUM($O1181:U1181),"")</f>
        <v>166.9</v>
      </c>
      <c r="I1181" s="272">
        <f>IF(V$1199&gt;0,SUM($O1181:V1181),"")</f>
        <v>190.9</v>
      </c>
      <c r="J1181" s="272">
        <f>IF(W$1199&gt;0,SUM($O1181:W1181),"")</f>
        <v>214.9</v>
      </c>
      <c r="K1181" s="272">
        <f>IF(X$1199&gt;0,SUM($O1181:X1181),"")</f>
        <v>238.9</v>
      </c>
      <c r="L1181" s="272">
        <f>IF(Y$1199&gt;0,SUM($O1181:Y1181),"")</f>
        <v>262.9</v>
      </c>
      <c r="M1181" s="272">
        <f>IF(Z$1199&gt;0,SUM($O1181:Z1181),"")</f>
      </c>
      <c r="O1181" s="408">
        <v>23.725</v>
      </c>
      <c r="P1181" s="402">
        <v>23.725</v>
      </c>
      <c r="Q1181" s="402">
        <v>23.725</v>
      </c>
      <c r="R1181" s="402">
        <v>23.725</v>
      </c>
      <c r="S1181" s="403">
        <v>24</v>
      </c>
      <c r="T1181" s="403">
        <v>24</v>
      </c>
      <c r="U1181" s="403">
        <v>24</v>
      </c>
      <c r="V1181" s="403">
        <v>24</v>
      </c>
      <c r="W1181" s="403">
        <v>24</v>
      </c>
      <c r="X1181" s="403">
        <v>24</v>
      </c>
      <c r="Y1181" s="403">
        <v>24</v>
      </c>
      <c r="Z1181" s="409"/>
    </row>
    <row r="1182" spans="1:26" ht="12.75">
      <c r="A1182" s="2">
        <v>8</v>
      </c>
      <c r="B1182" s="272">
        <f t="shared" si="98"/>
        <v>37.266666666666666</v>
      </c>
      <c r="C1182" s="272">
        <v>75</v>
      </c>
      <c r="D1182" s="272">
        <f>IF(Q$1199&gt;0,SUM($O1182:Q1182),"")</f>
        <v>111.8</v>
      </c>
      <c r="E1182" s="109">
        <v>149.06666666666666</v>
      </c>
      <c r="F1182" s="272">
        <f>IF(S$1199&gt;0,SUM($O1182:S1182),"")</f>
        <v>186.06666666666666</v>
      </c>
      <c r="G1182" s="272">
        <f>IF(T$1199&gt;0,SUM($O1182:T1182),"")</f>
        <v>223.06666666666666</v>
      </c>
      <c r="H1182" s="272">
        <f>IF(U$1199&gt;0,SUM($O1182:U1182),"")</f>
        <v>260.06666666666666</v>
      </c>
      <c r="I1182" s="272">
        <f>IF(V$1199&gt;0,SUM($O1182:V1182),"")</f>
        <v>297.06666666666666</v>
      </c>
      <c r="J1182" s="272">
        <f>IF(W$1199&gt;0,SUM($O1182:W1182),"")</f>
        <v>334.06666666666666</v>
      </c>
      <c r="K1182" s="272">
        <f>IF(X$1199&gt;0,SUM($O1182:X1182),"")</f>
        <v>371.06666666666666</v>
      </c>
      <c r="L1182" s="272">
        <f>IF(Y$1199&gt;0,SUM($O1182:Y1182),"")</f>
        <v>408.06666666666666</v>
      </c>
      <c r="M1182" s="272">
        <f>IF(Z$1199&gt;0,SUM($O1182:Z1182),"")</f>
      </c>
      <c r="O1182" s="408">
        <v>37.266666666666666</v>
      </c>
      <c r="P1182" s="402">
        <v>37.266666666666666</v>
      </c>
      <c r="Q1182" s="402">
        <v>37.266666666666666</v>
      </c>
      <c r="R1182" s="402">
        <v>37.266666666666666</v>
      </c>
      <c r="S1182" s="403">
        <v>37</v>
      </c>
      <c r="T1182" s="403">
        <v>37</v>
      </c>
      <c r="U1182" s="403">
        <v>37</v>
      </c>
      <c r="V1182" s="403">
        <v>37</v>
      </c>
      <c r="W1182" s="403">
        <v>37</v>
      </c>
      <c r="X1182" s="403">
        <v>37</v>
      </c>
      <c r="Y1182" s="403">
        <v>37</v>
      </c>
      <c r="Z1182" s="409"/>
    </row>
    <row r="1183" spans="1:26" ht="12.75">
      <c r="A1183" s="2">
        <v>9</v>
      </c>
      <c r="B1183" s="272">
        <f t="shared" si="98"/>
        <v>27.516666666666666</v>
      </c>
      <c r="C1183" s="272">
        <v>55</v>
      </c>
      <c r="D1183" s="272">
        <f>IF(Q$1199&gt;0,SUM($O1183:Q1183),"")</f>
        <v>82.55</v>
      </c>
      <c r="E1183" s="109">
        <v>110.06666666666666</v>
      </c>
      <c r="F1183" s="272">
        <f>IF(S$1199&gt;0,SUM($O1183:S1183),"")</f>
        <v>138.06666666666666</v>
      </c>
      <c r="G1183" s="272">
        <f>IF(T$1199&gt;0,SUM($O1183:T1183),"")</f>
        <v>166.06666666666666</v>
      </c>
      <c r="H1183" s="272">
        <f>IF(U$1199&gt;0,SUM($O1183:U1183),"")</f>
        <v>194.06666666666666</v>
      </c>
      <c r="I1183" s="272">
        <f>IF(V$1199&gt;0,SUM($O1183:V1183),"")</f>
        <v>222.06666666666666</v>
      </c>
      <c r="J1183" s="272">
        <f>IF(W$1199&gt;0,SUM($O1183:W1183),"")</f>
        <v>250.06666666666666</v>
      </c>
      <c r="K1183" s="272">
        <f>IF(X$1199&gt;0,SUM($O1183:X1183),"")</f>
        <v>278.06666666666666</v>
      </c>
      <c r="L1183" s="272">
        <f>IF(Y$1199&gt;0,SUM($O1183:Y1183),"")</f>
        <v>306.06666666666666</v>
      </c>
      <c r="M1183" s="272">
        <f>IF(Z$1199&gt;0,SUM($O1183:Z1183),"")</f>
      </c>
      <c r="O1183" s="408">
        <v>27.516666666666666</v>
      </c>
      <c r="P1183" s="402">
        <v>27.516666666666666</v>
      </c>
      <c r="Q1183" s="402">
        <v>27.516666666666666</v>
      </c>
      <c r="R1183" s="402">
        <v>27.516666666666666</v>
      </c>
      <c r="S1183" s="403">
        <v>28</v>
      </c>
      <c r="T1183" s="403">
        <v>28</v>
      </c>
      <c r="U1183" s="403">
        <v>28</v>
      </c>
      <c r="V1183" s="403">
        <v>28</v>
      </c>
      <c r="W1183" s="403">
        <v>28</v>
      </c>
      <c r="X1183" s="403">
        <v>28</v>
      </c>
      <c r="Y1183" s="403">
        <v>28</v>
      </c>
      <c r="Z1183" s="409"/>
    </row>
    <row r="1184" spans="1:26" ht="12.75">
      <c r="A1184" s="2">
        <v>10</v>
      </c>
      <c r="B1184" s="272">
        <f t="shared" si="98"/>
        <v>33.583333333333336</v>
      </c>
      <c r="C1184" s="272">
        <v>67</v>
      </c>
      <c r="D1184" s="272">
        <f>IF(Q$1199&gt;0,SUM($O1184:Q1184),"")</f>
        <v>100.75</v>
      </c>
      <c r="E1184" s="109">
        <v>134.33333333333334</v>
      </c>
      <c r="F1184" s="272">
        <f>IF(S$1199&gt;0,SUM($O1184:S1184),"")</f>
        <v>168.33333333333334</v>
      </c>
      <c r="G1184" s="272">
        <f>IF(T$1199&gt;0,SUM($O1184:T1184),"")</f>
        <v>202.33333333333334</v>
      </c>
      <c r="H1184" s="272">
        <f>IF(U$1199&gt;0,SUM($O1184:U1184),"")</f>
        <v>236.33333333333334</v>
      </c>
      <c r="I1184" s="272">
        <f>IF(V$1199&gt;0,SUM($O1184:V1184),"")</f>
        <v>270.33333333333337</v>
      </c>
      <c r="J1184" s="272">
        <f>IF(W$1199&gt;0,SUM($O1184:W1184),"")</f>
        <v>304.33333333333337</v>
      </c>
      <c r="K1184" s="272">
        <f>IF(X$1199&gt;0,SUM($O1184:X1184),"")</f>
        <v>338.33333333333337</v>
      </c>
      <c r="L1184" s="272">
        <f>IF(Y$1199&gt;0,SUM($O1184:Y1184),"")</f>
        <v>372.33333333333337</v>
      </c>
      <c r="M1184" s="272">
        <f>IF(Z$1199&gt;0,SUM($O1184:Z1184),"")</f>
      </c>
      <c r="O1184" s="408">
        <v>33.583333333333336</v>
      </c>
      <c r="P1184" s="402">
        <v>33.583333333333336</v>
      </c>
      <c r="Q1184" s="402">
        <v>33.583333333333336</v>
      </c>
      <c r="R1184" s="402">
        <v>33.583333333333336</v>
      </c>
      <c r="S1184" s="403">
        <v>34</v>
      </c>
      <c r="T1184" s="403">
        <v>34</v>
      </c>
      <c r="U1184" s="403">
        <v>34</v>
      </c>
      <c r="V1184" s="403">
        <v>34</v>
      </c>
      <c r="W1184" s="403">
        <v>34</v>
      </c>
      <c r="X1184" s="403">
        <v>34</v>
      </c>
      <c r="Y1184" s="403">
        <v>34</v>
      </c>
      <c r="Z1184" s="409"/>
    </row>
    <row r="1185" spans="1:26" ht="12.75">
      <c r="A1185" s="2">
        <v>11</v>
      </c>
      <c r="B1185" s="272">
        <f t="shared" si="98"/>
        <v>32.93333333333333</v>
      </c>
      <c r="C1185" s="272">
        <v>66</v>
      </c>
      <c r="D1185" s="272">
        <f>IF(Q$1199&gt;0,SUM($O1185:Q1185),"")</f>
        <v>98.79999999999998</v>
      </c>
      <c r="E1185" s="109">
        <v>131.73333333333332</v>
      </c>
      <c r="F1185" s="272">
        <f>IF(S$1199&gt;0,SUM($O1185:S1185),"")</f>
        <v>164.73333333333332</v>
      </c>
      <c r="G1185" s="272">
        <f>IF(T$1199&gt;0,SUM($O1185:T1185),"")</f>
        <v>197.73333333333332</v>
      </c>
      <c r="H1185" s="272">
        <f>IF(U$1199&gt;0,SUM($O1185:U1185),"")</f>
        <v>230.73333333333332</v>
      </c>
      <c r="I1185" s="272">
        <f>IF(V$1199&gt;0,SUM($O1185:V1185),"")</f>
        <v>263.73333333333335</v>
      </c>
      <c r="J1185" s="272">
        <f>IF(W$1199&gt;0,SUM($O1185:W1185),"")</f>
        <v>296.73333333333335</v>
      </c>
      <c r="K1185" s="272">
        <f>IF(X$1199&gt;0,SUM($O1185:X1185),"")</f>
        <v>329.73333333333335</v>
      </c>
      <c r="L1185" s="272">
        <f>IF(Y$1199&gt;0,SUM($O1185:Y1185),"")</f>
        <v>362.73333333333335</v>
      </c>
      <c r="M1185" s="272">
        <f>IF(Z$1199&gt;0,SUM($O1185:Z1185),"")</f>
      </c>
      <c r="O1185" s="408">
        <v>32.93333333333333</v>
      </c>
      <c r="P1185" s="402">
        <v>32.93333333333333</v>
      </c>
      <c r="Q1185" s="402">
        <v>32.93333333333333</v>
      </c>
      <c r="R1185" s="402">
        <v>32.93333333333333</v>
      </c>
      <c r="S1185" s="403">
        <v>33</v>
      </c>
      <c r="T1185" s="403">
        <v>33</v>
      </c>
      <c r="U1185" s="403">
        <v>33</v>
      </c>
      <c r="V1185" s="403">
        <v>33</v>
      </c>
      <c r="W1185" s="403">
        <v>33</v>
      </c>
      <c r="X1185" s="403">
        <v>33</v>
      </c>
      <c r="Y1185" s="403">
        <v>33</v>
      </c>
      <c r="Z1185" s="409"/>
    </row>
    <row r="1186" spans="1:26" ht="12.75">
      <c r="A1186" s="2">
        <v>12</v>
      </c>
      <c r="B1186" s="272">
        <f t="shared" si="98"/>
        <v>38.458333333333336</v>
      </c>
      <c r="C1186" s="272">
        <v>77</v>
      </c>
      <c r="D1186" s="272">
        <f>IF(Q$1199&gt;0,SUM($O1186:Q1186),"")</f>
        <v>115.375</v>
      </c>
      <c r="E1186" s="109">
        <v>153.83333333333334</v>
      </c>
      <c r="F1186" s="272">
        <f>IF(S$1199&gt;0,SUM($O1186:S1186),"")</f>
        <v>191.83333333333334</v>
      </c>
      <c r="G1186" s="272">
        <f>IF(T$1199&gt;0,SUM($O1186:T1186),"")</f>
        <v>229.83333333333334</v>
      </c>
      <c r="H1186" s="272">
        <f>IF(U$1199&gt;0,SUM($O1186:U1186),"")</f>
        <v>267.83333333333337</v>
      </c>
      <c r="I1186" s="272">
        <f>IF(V$1199&gt;0,SUM($O1186:V1186),"")</f>
        <v>305.83333333333337</v>
      </c>
      <c r="J1186" s="272">
        <f>IF(W$1199&gt;0,SUM($O1186:W1186),"")</f>
        <v>343.83333333333337</v>
      </c>
      <c r="K1186" s="272">
        <f>IF(X$1199&gt;0,SUM($O1186:X1186),"")</f>
        <v>381.83333333333337</v>
      </c>
      <c r="L1186" s="272">
        <f>IF(Y$1199&gt;0,SUM($O1186:Y1186),"")</f>
        <v>419.83333333333337</v>
      </c>
      <c r="M1186" s="272">
        <f>IF(Z$1199&gt;0,SUM($O1186:Z1186),"")</f>
      </c>
      <c r="O1186" s="408">
        <v>38.458333333333336</v>
      </c>
      <c r="P1186" s="402">
        <v>38.458333333333336</v>
      </c>
      <c r="Q1186" s="402">
        <v>38.458333333333336</v>
      </c>
      <c r="R1186" s="402">
        <v>38.458333333333336</v>
      </c>
      <c r="S1186" s="403">
        <v>38</v>
      </c>
      <c r="T1186" s="403">
        <v>38</v>
      </c>
      <c r="U1186" s="403">
        <v>38</v>
      </c>
      <c r="V1186" s="403">
        <v>38</v>
      </c>
      <c r="W1186" s="403">
        <v>38</v>
      </c>
      <c r="X1186" s="403">
        <v>38</v>
      </c>
      <c r="Y1186" s="403">
        <v>38</v>
      </c>
      <c r="Z1186" s="409"/>
    </row>
    <row r="1187" spans="1:26" ht="12.75">
      <c r="A1187" s="2">
        <v>13</v>
      </c>
      <c r="B1187" s="272">
        <f t="shared" si="98"/>
        <v>37.266666666666666</v>
      </c>
      <c r="C1187" s="272">
        <v>75</v>
      </c>
      <c r="D1187" s="272">
        <f>IF(Q$1199&gt;0,SUM($O1187:Q1187),"")</f>
        <v>111.8</v>
      </c>
      <c r="E1187" s="109">
        <v>149.06666666666666</v>
      </c>
      <c r="F1187" s="272">
        <f>IF(S$1199&gt;0,SUM($O1187:S1187),"")</f>
        <v>186.06666666666666</v>
      </c>
      <c r="G1187" s="272">
        <f>IF(T$1199&gt;0,SUM($O1187:T1187),"")</f>
        <v>223.06666666666666</v>
      </c>
      <c r="H1187" s="272">
        <f>IF(U$1199&gt;0,SUM($O1187:U1187),"")</f>
        <v>260.06666666666666</v>
      </c>
      <c r="I1187" s="272">
        <f>IF(V$1199&gt;0,SUM($O1187:V1187),"")</f>
        <v>297.06666666666666</v>
      </c>
      <c r="J1187" s="272">
        <f>IF(W$1199&gt;0,SUM($O1187:W1187),"")</f>
        <v>334.06666666666666</v>
      </c>
      <c r="K1187" s="272">
        <f>IF(X$1199&gt;0,SUM($O1187:X1187),"")</f>
        <v>371.06666666666666</v>
      </c>
      <c r="L1187" s="272">
        <f>IF(Y$1199&gt;0,SUM($O1187:Y1187),"")</f>
        <v>408.06666666666666</v>
      </c>
      <c r="M1187" s="272">
        <f>IF(Z$1199&gt;0,SUM($O1187:Z1187),"")</f>
      </c>
      <c r="O1187" s="408">
        <v>37.266666666666666</v>
      </c>
      <c r="P1187" s="402">
        <v>37.266666666666666</v>
      </c>
      <c r="Q1187" s="402">
        <v>37.266666666666666</v>
      </c>
      <c r="R1187" s="402">
        <v>37.266666666666666</v>
      </c>
      <c r="S1187" s="403">
        <v>37</v>
      </c>
      <c r="T1187" s="403">
        <v>37</v>
      </c>
      <c r="U1187" s="403">
        <v>37</v>
      </c>
      <c r="V1187" s="403">
        <v>37</v>
      </c>
      <c r="W1187" s="403">
        <v>37</v>
      </c>
      <c r="X1187" s="403">
        <v>37</v>
      </c>
      <c r="Y1187" s="403">
        <v>37</v>
      </c>
      <c r="Z1187" s="409"/>
    </row>
    <row r="1188" spans="1:26" ht="12.75">
      <c r="A1188" s="2">
        <v>14</v>
      </c>
      <c r="B1188" s="272">
        <f t="shared" si="98"/>
        <v>37.59166666666667</v>
      </c>
      <c r="C1188" s="272">
        <v>75</v>
      </c>
      <c r="D1188" s="272">
        <f>IF(Q$1199&gt;0,SUM($O1188:Q1188),"")</f>
        <v>112.775</v>
      </c>
      <c r="E1188" s="109">
        <v>150.36666666666667</v>
      </c>
      <c r="F1188" s="272">
        <f>IF(S$1199&gt;0,SUM($O1188:S1188),"")</f>
        <v>188.36666666666667</v>
      </c>
      <c r="G1188" s="272">
        <f>IF(T$1199&gt;0,SUM($O1188:T1188),"")</f>
        <v>226.36666666666667</v>
      </c>
      <c r="H1188" s="272">
        <f>IF(U$1199&gt;0,SUM($O1188:U1188),"")</f>
        <v>264.3666666666667</v>
      </c>
      <c r="I1188" s="272">
        <f>IF(V$1199&gt;0,SUM($O1188:V1188),"")</f>
        <v>302.3666666666667</v>
      </c>
      <c r="J1188" s="272">
        <f>IF(W$1199&gt;0,SUM($O1188:W1188),"")</f>
        <v>340.3666666666667</v>
      </c>
      <c r="K1188" s="272">
        <f>IF(X$1199&gt;0,SUM($O1188:X1188),"")</f>
        <v>378.3666666666667</v>
      </c>
      <c r="L1188" s="272">
        <f>IF(Y$1199&gt;0,SUM($O1188:Y1188),"")</f>
        <v>416.3666666666667</v>
      </c>
      <c r="M1188" s="272">
        <f>IF(Z$1199&gt;0,SUM($O1188:Z1188),"")</f>
      </c>
      <c r="O1188" s="408">
        <v>37.59166666666667</v>
      </c>
      <c r="P1188" s="402">
        <v>37.59166666666667</v>
      </c>
      <c r="Q1188" s="402">
        <v>37.59166666666667</v>
      </c>
      <c r="R1188" s="402">
        <v>37.59166666666667</v>
      </c>
      <c r="S1188" s="403">
        <v>38</v>
      </c>
      <c r="T1188" s="403">
        <v>38</v>
      </c>
      <c r="U1188" s="403">
        <v>38</v>
      </c>
      <c r="V1188" s="403">
        <v>38</v>
      </c>
      <c r="W1188" s="403">
        <v>38</v>
      </c>
      <c r="X1188" s="403">
        <v>38</v>
      </c>
      <c r="Y1188" s="403">
        <v>38</v>
      </c>
      <c r="Z1188" s="409"/>
    </row>
    <row r="1189" spans="1:26" ht="12.75">
      <c r="A1189" s="2">
        <v>15</v>
      </c>
      <c r="B1189" s="272">
        <f t="shared" si="98"/>
        <v>36.94166666666667</v>
      </c>
      <c r="C1189" s="272">
        <v>74</v>
      </c>
      <c r="D1189" s="272">
        <f>IF(Q$1199&gt;0,SUM($O1189:Q1189),"")</f>
        <v>110.82500000000002</v>
      </c>
      <c r="E1189" s="109">
        <v>147.76666666666668</v>
      </c>
      <c r="F1189" s="272">
        <f>IF(S$1199&gt;0,SUM($O1189:S1189),"")</f>
        <v>184.76666666666668</v>
      </c>
      <c r="G1189" s="272">
        <f>IF(T$1199&gt;0,SUM($O1189:T1189),"")</f>
        <v>221.76666666666668</v>
      </c>
      <c r="H1189" s="272">
        <f>IF(U$1199&gt;0,SUM($O1189:U1189),"")</f>
        <v>258.76666666666665</v>
      </c>
      <c r="I1189" s="272">
        <f>IF(V$1199&gt;0,SUM($O1189:V1189),"")</f>
        <v>295.76666666666665</v>
      </c>
      <c r="J1189" s="272">
        <f>IF(W$1199&gt;0,SUM($O1189:W1189),"")</f>
        <v>332.76666666666665</v>
      </c>
      <c r="K1189" s="272">
        <f>IF(X$1199&gt;0,SUM($O1189:X1189),"")</f>
        <v>369.76666666666665</v>
      </c>
      <c r="L1189" s="272">
        <f>IF(Y$1199&gt;0,SUM($O1189:Y1189),"")</f>
        <v>406.76666666666665</v>
      </c>
      <c r="M1189" s="272">
        <f>IF(Z$1199&gt;0,SUM($O1189:Z1189),"")</f>
      </c>
      <c r="O1189" s="408">
        <v>36.94166666666667</v>
      </c>
      <c r="P1189" s="402">
        <v>36.94166666666667</v>
      </c>
      <c r="Q1189" s="402">
        <v>36.94166666666667</v>
      </c>
      <c r="R1189" s="402">
        <v>36.94166666666667</v>
      </c>
      <c r="S1189" s="403">
        <v>37</v>
      </c>
      <c r="T1189" s="403">
        <v>37</v>
      </c>
      <c r="U1189" s="403">
        <v>37</v>
      </c>
      <c r="V1189" s="403">
        <v>37</v>
      </c>
      <c r="W1189" s="403">
        <v>37</v>
      </c>
      <c r="X1189" s="403">
        <v>37</v>
      </c>
      <c r="Y1189" s="403">
        <v>37</v>
      </c>
      <c r="Z1189" s="409"/>
    </row>
    <row r="1190" spans="1:26" ht="12.75">
      <c r="A1190" s="2">
        <v>16</v>
      </c>
      <c r="B1190" s="272">
        <f t="shared" si="98"/>
        <v>35.208333333333336</v>
      </c>
      <c r="C1190" s="272">
        <v>70</v>
      </c>
      <c r="D1190" s="272">
        <f>IF(Q$1199&gt;0,SUM($O1190:Q1190),"")</f>
        <v>105.625</v>
      </c>
      <c r="E1190" s="109">
        <v>140.83333333333334</v>
      </c>
      <c r="F1190" s="272">
        <f>IF(S$1199&gt;0,SUM($O1190:S1190),"")</f>
        <v>175.83333333333334</v>
      </c>
      <c r="G1190" s="272">
        <f>IF(T$1199&gt;0,SUM($O1190:T1190),"")</f>
        <v>210.83333333333334</v>
      </c>
      <c r="H1190" s="272">
        <f>IF(U$1199&gt;0,SUM($O1190:U1190),"")</f>
        <v>245.83333333333334</v>
      </c>
      <c r="I1190" s="272">
        <f>IF(V$1199&gt;0,SUM($O1190:V1190),"")</f>
        <v>280.83333333333337</v>
      </c>
      <c r="J1190" s="272">
        <f>IF(W$1199&gt;0,SUM($O1190:W1190),"")</f>
        <v>315.83333333333337</v>
      </c>
      <c r="K1190" s="272">
        <f>IF(X$1199&gt;0,SUM($O1190:X1190),"")</f>
        <v>350.83333333333337</v>
      </c>
      <c r="L1190" s="272">
        <f>IF(Y$1199&gt;0,SUM($O1190:Y1190),"")</f>
        <v>385.83333333333337</v>
      </c>
      <c r="M1190" s="272">
        <f>IF(Z$1199&gt;0,SUM($O1190:Z1190),"")</f>
      </c>
      <c r="O1190" s="408">
        <v>35.208333333333336</v>
      </c>
      <c r="P1190" s="402">
        <v>35.208333333333336</v>
      </c>
      <c r="Q1190" s="402">
        <v>35.208333333333336</v>
      </c>
      <c r="R1190" s="402">
        <v>35.208333333333336</v>
      </c>
      <c r="S1190" s="403">
        <v>35</v>
      </c>
      <c r="T1190" s="403">
        <v>35</v>
      </c>
      <c r="U1190" s="403">
        <v>35</v>
      </c>
      <c r="V1190" s="403">
        <v>35</v>
      </c>
      <c r="W1190" s="403">
        <v>35</v>
      </c>
      <c r="X1190" s="403">
        <v>35</v>
      </c>
      <c r="Y1190" s="403">
        <v>35</v>
      </c>
      <c r="Z1190" s="409"/>
    </row>
    <row r="1191" spans="1:26" ht="12.75">
      <c r="A1191" s="2">
        <v>17</v>
      </c>
      <c r="B1191" s="272">
        <f t="shared" si="98"/>
        <v>33.041666666666664</v>
      </c>
      <c r="C1191" s="272">
        <v>66</v>
      </c>
      <c r="D1191" s="272">
        <f>IF(Q$1199&gt;0,SUM($O1191:Q1191),"")</f>
        <v>99.125</v>
      </c>
      <c r="E1191" s="109">
        <v>132.16666666666666</v>
      </c>
      <c r="F1191" s="272">
        <f>IF(S$1199&gt;0,SUM($O1191:S1191),"")</f>
        <v>165.16666666666666</v>
      </c>
      <c r="G1191" s="272">
        <f>IF(T$1199&gt;0,SUM($O1191:T1191),"")</f>
        <v>198.16666666666666</v>
      </c>
      <c r="H1191" s="272">
        <f>IF(U$1199&gt;0,SUM($O1191:U1191),"")</f>
        <v>231.16666666666666</v>
      </c>
      <c r="I1191" s="272">
        <f>IF(V$1199&gt;0,SUM($O1191:V1191),"")</f>
        <v>264.16666666666663</v>
      </c>
      <c r="J1191" s="272">
        <f>IF(W$1199&gt;0,SUM($O1191:W1191),"")</f>
        <v>297.16666666666663</v>
      </c>
      <c r="K1191" s="272">
        <f>IF(X$1199&gt;0,SUM($O1191:X1191),"")</f>
        <v>330.16666666666663</v>
      </c>
      <c r="L1191" s="272">
        <f>IF(Y$1199&gt;0,SUM($O1191:Y1191),"")</f>
        <v>363.16666666666663</v>
      </c>
      <c r="M1191" s="272">
        <f>IF(Z$1199&gt;0,SUM($O1191:Z1191),"")</f>
      </c>
      <c r="O1191" s="408">
        <v>33.041666666666664</v>
      </c>
      <c r="P1191" s="402">
        <v>33.041666666666664</v>
      </c>
      <c r="Q1191" s="402">
        <v>33.041666666666664</v>
      </c>
      <c r="R1191" s="402">
        <v>33.041666666666664</v>
      </c>
      <c r="S1191" s="403">
        <v>33</v>
      </c>
      <c r="T1191" s="403">
        <v>33</v>
      </c>
      <c r="U1191" s="403">
        <v>33</v>
      </c>
      <c r="V1191" s="403">
        <v>33</v>
      </c>
      <c r="W1191" s="403">
        <v>33</v>
      </c>
      <c r="X1191" s="403">
        <v>33</v>
      </c>
      <c r="Y1191" s="403">
        <v>33</v>
      </c>
      <c r="Z1191" s="409"/>
    </row>
    <row r="1192" spans="1:26" ht="12.75">
      <c r="A1192" s="2">
        <v>18</v>
      </c>
      <c r="B1192" s="272">
        <f t="shared" si="98"/>
        <v>34.125</v>
      </c>
      <c r="C1192" s="272">
        <v>68</v>
      </c>
      <c r="D1192" s="272">
        <f>IF(Q$1199&gt;0,SUM($O1192:Q1192),"")</f>
        <v>102.375</v>
      </c>
      <c r="E1192" s="109">
        <v>136.5</v>
      </c>
      <c r="F1192" s="272">
        <f>IF(S$1199&gt;0,SUM($O1192:S1192),"")</f>
        <v>170.5</v>
      </c>
      <c r="G1192" s="272">
        <f>IF(T$1199&gt;0,SUM($O1192:T1192),"")</f>
        <v>204.5</v>
      </c>
      <c r="H1192" s="272">
        <f>IF(U$1199&gt;0,SUM($O1192:U1192),"")</f>
        <v>238.5</v>
      </c>
      <c r="I1192" s="272">
        <f>IF(V$1199&gt;0,SUM($O1192:V1192),"")</f>
        <v>272.5</v>
      </c>
      <c r="J1192" s="272">
        <f>IF(W$1199&gt;0,SUM($O1192:W1192),"")</f>
        <v>306.5</v>
      </c>
      <c r="K1192" s="272">
        <f>IF(X$1199&gt;0,SUM($O1192:X1192),"")</f>
        <v>340.5</v>
      </c>
      <c r="L1192" s="272">
        <f>IF(Y$1199&gt;0,SUM($O1192:Y1192),"")</f>
        <v>374.5</v>
      </c>
      <c r="M1192" s="272">
        <f>IF(Z$1199&gt;0,SUM($O1192:Z1192),"")</f>
      </c>
      <c r="O1192" s="408">
        <v>34.125</v>
      </c>
      <c r="P1192" s="402">
        <v>34.125</v>
      </c>
      <c r="Q1192" s="402">
        <v>34.125</v>
      </c>
      <c r="R1192" s="402">
        <v>34.125</v>
      </c>
      <c r="S1192" s="403">
        <v>34</v>
      </c>
      <c r="T1192" s="403">
        <v>34</v>
      </c>
      <c r="U1192" s="403">
        <v>34</v>
      </c>
      <c r="V1192" s="403">
        <v>34</v>
      </c>
      <c r="W1192" s="403">
        <v>34</v>
      </c>
      <c r="X1192" s="403">
        <v>34</v>
      </c>
      <c r="Y1192" s="403">
        <v>34</v>
      </c>
      <c r="Z1192" s="409"/>
    </row>
    <row r="1193" spans="1:26" ht="12.75">
      <c r="A1193" s="2">
        <v>19</v>
      </c>
      <c r="B1193" s="272">
        <f t="shared" si="98"/>
        <v>26.65</v>
      </c>
      <c r="C1193" s="272">
        <v>53</v>
      </c>
      <c r="D1193" s="272">
        <f>IF(Q$1199&gt;0,SUM($O1193:Q1193),"")</f>
        <v>79.94999999999999</v>
      </c>
      <c r="E1193" s="109">
        <v>106.6</v>
      </c>
      <c r="F1193" s="272">
        <f>IF(S$1199&gt;0,SUM($O1193:S1193),"")</f>
        <v>133.6</v>
      </c>
      <c r="G1193" s="272">
        <f>IF(T$1199&gt;0,SUM($O1193:T1193),"")</f>
        <v>160.6</v>
      </c>
      <c r="H1193" s="272">
        <f>IF(U$1199&gt;0,SUM($O1193:U1193),"")</f>
        <v>187.6</v>
      </c>
      <c r="I1193" s="272">
        <f>IF(V$1199&gt;0,SUM($O1193:V1193),"")</f>
        <v>214.6</v>
      </c>
      <c r="J1193" s="272">
        <f>IF(W$1199&gt;0,SUM($O1193:W1193),"")</f>
        <v>241.6</v>
      </c>
      <c r="K1193" s="272">
        <f>IF(X$1199&gt;0,SUM($O1193:X1193),"")</f>
        <v>268.6</v>
      </c>
      <c r="L1193" s="272">
        <f>IF(Y$1199&gt;0,SUM($O1193:Y1193),"")</f>
        <v>295.6</v>
      </c>
      <c r="M1193" s="272">
        <f>IF(Z$1199&gt;0,SUM($O1193:Z1193),"")</f>
      </c>
      <c r="O1193" s="408">
        <v>26.65</v>
      </c>
      <c r="P1193" s="402">
        <v>26.65</v>
      </c>
      <c r="Q1193" s="402">
        <v>26.65</v>
      </c>
      <c r="R1193" s="402">
        <v>26.65</v>
      </c>
      <c r="S1193" s="403">
        <v>27</v>
      </c>
      <c r="T1193" s="403">
        <v>27</v>
      </c>
      <c r="U1193" s="403">
        <v>27</v>
      </c>
      <c r="V1193" s="403">
        <v>27</v>
      </c>
      <c r="W1193" s="403">
        <v>27</v>
      </c>
      <c r="X1193" s="403">
        <v>27</v>
      </c>
      <c r="Y1193" s="403">
        <v>27</v>
      </c>
      <c r="Z1193" s="409"/>
    </row>
    <row r="1194" spans="1:26" ht="12.75">
      <c r="A1194" s="2">
        <v>20</v>
      </c>
      <c r="B1194" s="272">
        <f t="shared" si="98"/>
        <v>36.725</v>
      </c>
      <c r="C1194" s="272">
        <v>73</v>
      </c>
      <c r="D1194" s="272">
        <f>IF(Q$1199&gt;0,SUM($O1194:Q1194),"")</f>
        <v>110.17500000000001</v>
      </c>
      <c r="E1194" s="109">
        <v>146.9</v>
      </c>
      <c r="F1194" s="272">
        <f>IF(S$1199&gt;0,SUM($O1194:S1194),"")</f>
        <v>183.9</v>
      </c>
      <c r="G1194" s="272">
        <f>IF(T$1199&gt;0,SUM($O1194:T1194),"")</f>
        <v>220.9</v>
      </c>
      <c r="H1194" s="272">
        <f>IF(U$1199&gt;0,SUM($O1194:U1194),"")</f>
        <v>257.9</v>
      </c>
      <c r="I1194" s="272">
        <f>IF(V$1199&gt;0,SUM($O1194:V1194),"")</f>
        <v>294.9</v>
      </c>
      <c r="J1194" s="272">
        <f>IF(W$1199&gt;0,SUM($O1194:W1194),"")</f>
        <v>331.9</v>
      </c>
      <c r="K1194" s="272">
        <f>IF(X$1199&gt;0,SUM($O1194:X1194),"")</f>
        <v>368.9</v>
      </c>
      <c r="L1194" s="272">
        <f>IF(Y$1199&gt;0,SUM($O1194:Y1194),"")</f>
        <v>405.9</v>
      </c>
      <c r="M1194" s="272">
        <f>IF(Z$1199&gt;0,SUM($O1194:Z1194),"")</f>
      </c>
      <c r="O1194" s="408">
        <v>36.725</v>
      </c>
      <c r="P1194" s="402">
        <v>36.725</v>
      </c>
      <c r="Q1194" s="402">
        <v>36.725</v>
      </c>
      <c r="R1194" s="402">
        <v>36.725</v>
      </c>
      <c r="S1194" s="403">
        <v>37</v>
      </c>
      <c r="T1194" s="403">
        <v>37</v>
      </c>
      <c r="U1194" s="403">
        <v>37</v>
      </c>
      <c r="V1194" s="403">
        <v>37</v>
      </c>
      <c r="W1194" s="403">
        <v>37</v>
      </c>
      <c r="X1194" s="403">
        <v>37</v>
      </c>
      <c r="Y1194" s="403">
        <v>37</v>
      </c>
      <c r="Z1194" s="409"/>
    </row>
    <row r="1195" spans="1:26" ht="12.75">
      <c r="A1195" s="2">
        <v>21</v>
      </c>
      <c r="B1195" s="272">
        <f t="shared" si="98"/>
        <v>37.916666666666664</v>
      </c>
      <c r="C1195" s="272">
        <v>76</v>
      </c>
      <c r="D1195" s="272">
        <f>IF(Q$1199&gt;0,SUM($O1195:Q1195),"")</f>
        <v>113.75</v>
      </c>
      <c r="E1195" s="109">
        <v>151.66666666666666</v>
      </c>
      <c r="F1195" s="272">
        <f>IF(S$1199&gt;0,SUM($O1195:S1195),"")</f>
        <v>189.66666666666666</v>
      </c>
      <c r="G1195" s="272">
        <f>IF(T$1199&gt;0,SUM($O1195:T1195),"")</f>
        <v>227.66666666666666</v>
      </c>
      <c r="H1195" s="272">
        <f>IF(U$1199&gt;0,SUM($O1195:U1195),"")</f>
        <v>265.66666666666663</v>
      </c>
      <c r="I1195" s="272">
        <f>IF(V$1199&gt;0,SUM($O1195:V1195),"")</f>
        <v>303.66666666666663</v>
      </c>
      <c r="J1195" s="272">
        <f>IF(W$1199&gt;0,SUM($O1195:W1195),"")</f>
        <v>341.66666666666663</v>
      </c>
      <c r="K1195" s="272">
        <f>IF(X$1199&gt;0,SUM($O1195:X1195),"")</f>
        <v>379.66666666666663</v>
      </c>
      <c r="L1195" s="272">
        <f>IF(Y$1199&gt;0,SUM($O1195:Y1195),"")</f>
        <v>417.66666666666663</v>
      </c>
      <c r="M1195" s="272">
        <f>IF(Z$1199&gt;0,SUM($O1195:Z1195),"")</f>
      </c>
      <c r="O1195" s="408">
        <v>37.916666666666664</v>
      </c>
      <c r="P1195" s="402">
        <v>37.916666666666664</v>
      </c>
      <c r="Q1195" s="402">
        <v>37.916666666666664</v>
      </c>
      <c r="R1195" s="402">
        <v>37.916666666666664</v>
      </c>
      <c r="S1195" s="403">
        <v>38</v>
      </c>
      <c r="T1195" s="403">
        <v>38</v>
      </c>
      <c r="U1195" s="403">
        <v>38</v>
      </c>
      <c r="V1195" s="403">
        <v>38</v>
      </c>
      <c r="W1195" s="403">
        <v>38</v>
      </c>
      <c r="X1195" s="403">
        <v>38</v>
      </c>
      <c r="Y1195" s="403">
        <v>38</v>
      </c>
      <c r="Z1195" s="409"/>
    </row>
    <row r="1196" spans="1:26" ht="12.75">
      <c r="A1196" s="2">
        <v>22</v>
      </c>
      <c r="B1196" s="272">
        <f t="shared" si="98"/>
        <v>39</v>
      </c>
      <c r="C1196" s="272">
        <v>78</v>
      </c>
      <c r="D1196" s="272">
        <f>IF(Q$1199&gt;0,SUM($O1196:Q1196),"")</f>
        <v>117</v>
      </c>
      <c r="E1196" s="109">
        <v>156</v>
      </c>
      <c r="F1196" s="272">
        <f>IF(S$1199&gt;0,SUM($O1196:S1196),"")</f>
        <v>195</v>
      </c>
      <c r="G1196" s="272">
        <f>IF(T$1199&gt;0,SUM($O1196:T1196),"")</f>
        <v>234</v>
      </c>
      <c r="H1196" s="272">
        <f>IF(U$1199&gt;0,SUM($O1196:U1196),"")</f>
        <v>273</v>
      </c>
      <c r="I1196" s="272">
        <f>IF(V$1199&gt;0,SUM($O1196:V1196),"")</f>
        <v>312</v>
      </c>
      <c r="J1196" s="272">
        <f>IF(W$1199&gt;0,SUM($O1196:W1196),"")</f>
        <v>351</v>
      </c>
      <c r="K1196" s="272">
        <f>IF(X$1199&gt;0,SUM($O1196:X1196),"")</f>
        <v>390</v>
      </c>
      <c r="L1196" s="272">
        <f>IF(Y$1199&gt;0,SUM($O1196:Y1196),"")</f>
        <v>429</v>
      </c>
      <c r="M1196" s="272">
        <f>IF(Z$1199&gt;0,SUM($O1196:Z1196),"")</f>
      </c>
      <c r="O1196" s="408">
        <v>39</v>
      </c>
      <c r="P1196" s="402">
        <v>39</v>
      </c>
      <c r="Q1196" s="402">
        <v>39</v>
      </c>
      <c r="R1196" s="402">
        <v>39</v>
      </c>
      <c r="S1196" s="403">
        <v>39</v>
      </c>
      <c r="T1196" s="403">
        <v>39</v>
      </c>
      <c r="U1196" s="403">
        <v>39</v>
      </c>
      <c r="V1196" s="403">
        <v>39</v>
      </c>
      <c r="W1196" s="403">
        <v>39</v>
      </c>
      <c r="X1196" s="403">
        <v>39</v>
      </c>
      <c r="Y1196" s="403">
        <v>39</v>
      </c>
      <c r="Z1196" s="409"/>
    </row>
    <row r="1197" spans="1:26" ht="12.75">
      <c r="A1197" s="2">
        <v>23</v>
      </c>
      <c r="B1197" s="272">
        <f t="shared" si="98"/>
        <v>39.65</v>
      </c>
      <c r="C1197" s="272">
        <v>79</v>
      </c>
      <c r="D1197" s="272">
        <f>IF(Q$1199&gt;0,SUM($O1197:Q1197),"")</f>
        <v>118.94999999999999</v>
      </c>
      <c r="E1197" s="109">
        <v>158.6</v>
      </c>
      <c r="F1197" s="272">
        <f>IF(S$1199&gt;0,SUM($O1197:S1197),"")</f>
        <v>198.6</v>
      </c>
      <c r="G1197" s="272">
        <f>IF(T$1199&gt;0,SUM($O1197:T1197),"")</f>
        <v>238.6</v>
      </c>
      <c r="H1197" s="272">
        <f>IF(U$1199&gt;0,SUM($O1197:U1197),"")</f>
        <v>278.6</v>
      </c>
      <c r="I1197" s="272">
        <f>IF(V$1199&gt;0,SUM($O1197:V1197),"")</f>
        <v>318.6</v>
      </c>
      <c r="J1197" s="272">
        <f>IF(W$1199&gt;0,SUM($O1197:W1197),"")</f>
        <v>358.6</v>
      </c>
      <c r="K1197" s="272">
        <f>IF(X$1199&gt;0,SUM($O1197:X1197),"")</f>
        <v>398.6</v>
      </c>
      <c r="L1197" s="272">
        <f>IF(Y$1199&gt;0,SUM($O1197:Y1197),"")</f>
        <v>438.6</v>
      </c>
      <c r="M1197" s="272">
        <f>IF(Z$1199&gt;0,SUM($O1197:Z1197),"")</f>
      </c>
      <c r="O1197" s="408">
        <v>39.65</v>
      </c>
      <c r="P1197" s="402">
        <v>39.65</v>
      </c>
      <c r="Q1197" s="402">
        <v>39.65</v>
      </c>
      <c r="R1197" s="402">
        <v>39.65</v>
      </c>
      <c r="S1197" s="403">
        <v>40</v>
      </c>
      <c r="T1197" s="403">
        <v>40</v>
      </c>
      <c r="U1197" s="403">
        <v>40</v>
      </c>
      <c r="V1197" s="403">
        <v>40</v>
      </c>
      <c r="W1197" s="403">
        <v>40</v>
      </c>
      <c r="X1197" s="403">
        <v>40</v>
      </c>
      <c r="Y1197" s="403">
        <v>40</v>
      </c>
      <c r="Z1197" s="409"/>
    </row>
    <row r="1198" spans="1:26" ht="12.75">
      <c r="A1198" s="2">
        <v>24</v>
      </c>
      <c r="B1198" s="272">
        <f t="shared" si="98"/>
        <v>37.7</v>
      </c>
      <c r="C1198" s="272">
        <v>75</v>
      </c>
      <c r="D1198" s="272">
        <f>IF(Q$1199&gt;0,SUM($O1198:Q1198),"")</f>
        <v>113.10000000000001</v>
      </c>
      <c r="E1198" s="109">
        <v>150.8</v>
      </c>
      <c r="F1198" s="272">
        <f>IF(S$1199&gt;0,SUM($O1198:S1198),"")</f>
        <v>188.8</v>
      </c>
      <c r="G1198" s="272">
        <f>IF(T$1199&gt;0,SUM($O1198:T1198),"")</f>
        <v>226.8</v>
      </c>
      <c r="H1198" s="272">
        <f>IF(U$1199&gt;0,SUM($O1198:U1198),"")</f>
        <v>264.8</v>
      </c>
      <c r="I1198" s="272">
        <f>IF(V$1199&gt;0,SUM($O1198:V1198),"")</f>
        <v>302.8</v>
      </c>
      <c r="J1198" s="272">
        <f>IF(W$1199&gt;0,SUM($O1198:W1198),"")</f>
        <v>340.8</v>
      </c>
      <c r="K1198" s="272">
        <f>IF(X$1199&gt;0,SUM($O1198:X1198),"")</f>
        <v>378.8</v>
      </c>
      <c r="L1198" s="272">
        <f>IF(Y$1199&gt;0,SUM($O1198:Y1198),"")</f>
        <v>416.8</v>
      </c>
      <c r="M1198" s="272">
        <f>IF(Z$1199&gt;0,SUM($O1198:Z1198),"")</f>
      </c>
      <c r="O1198" s="410">
        <v>37.7</v>
      </c>
      <c r="P1198" s="411">
        <v>37.7</v>
      </c>
      <c r="Q1198" s="411">
        <v>37.7</v>
      </c>
      <c r="R1198" s="411">
        <v>37.7</v>
      </c>
      <c r="S1198" s="412">
        <v>38</v>
      </c>
      <c r="T1198" s="412">
        <v>38</v>
      </c>
      <c r="U1198" s="412">
        <v>38</v>
      </c>
      <c r="V1198" s="412">
        <v>38</v>
      </c>
      <c r="W1198" s="412">
        <v>38</v>
      </c>
      <c r="X1198" s="412">
        <v>38</v>
      </c>
      <c r="Y1198" s="412">
        <v>38</v>
      </c>
      <c r="Z1198" s="413"/>
    </row>
    <row r="1199" spans="1:26" ht="12.75">
      <c r="A1199" s="7" t="s">
        <v>0</v>
      </c>
      <c r="B1199" s="125">
        <f>SUM(B1175:B1198)</f>
        <v>802.5333333333332</v>
      </c>
      <c r="C1199" s="125">
        <f>SUM(C1175:C1198)</f>
        <v>1603</v>
      </c>
      <c r="D1199" s="125">
        <f>SUM(D1175:D1198)</f>
        <v>2407.6</v>
      </c>
      <c r="E1199" s="125">
        <v>3210.1333333333328</v>
      </c>
      <c r="F1199" s="125">
        <f aca="true" t="shared" si="99" ref="F1199:M1199">SUM(F1175:F1198)</f>
        <v>4014.133333333333</v>
      </c>
      <c r="G1199" s="125">
        <f t="shared" si="99"/>
        <v>4818.133333333334</v>
      </c>
      <c r="H1199" s="125">
        <f t="shared" si="99"/>
        <v>5622.133333333334</v>
      </c>
      <c r="I1199" s="125">
        <f t="shared" si="99"/>
        <v>6426.133333333335</v>
      </c>
      <c r="J1199" s="125">
        <f t="shared" si="99"/>
        <v>7230.133333333335</v>
      </c>
      <c r="K1199" s="125">
        <f t="shared" si="99"/>
        <v>8034.133333333334</v>
      </c>
      <c r="L1199" s="125">
        <f t="shared" si="99"/>
        <v>8838.133333333333</v>
      </c>
      <c r="M1199" s="125">
        <f t="shared" si="99"/>
        <v>0</v>
      </c>
      <c r="N1199" s="139"/>
      <c r="O1199" s="271">
        <f>SUM(O1175:O1198)</f>
        <v>802.5333333333332</v>
      </c>
      <c r="P1199" s="271">
        <f>SUM(P1175:P1198)</f>
        <v>802.5333333333332</v>
      </c>
      <c r="Q1199" s="271">
        <f>SUM(Q1175:Q1198)</f>
        <v>802.5333333333332</v>
      </c>
      <c r="R1199" s="271">
        <f>SUM(R1175:R1198)</f>
        <v>802.5333333333332</v>
      </c>
      <c r="S1199" s="271">
        <v>803</v>
      </c>
      <c r="T1199" s="271">
        <v>803</v>
      </c>
      <c r="U1199" s="271">
        <v>803</v>
      </c>
      <c r="V1199" s="271">
        <v>803</v>
      </c>
      <c r="W1199" s="271">
        <v>803</v>
      </c>
      <c r="X1199" s="271">
        <v>803</v>
      </c>
      <c r="Y1199" s="271">
        <v>803</v>
      </c>
      <c r="Z1199" s="271"/>
    </row>
    <row r="1204" spans="1:26" ht="12.75">
      <c r="A1204" s="99" t="s">
        <v>116</v>
      </c>
      <c r="B1204" s="117" t="str">
        <f>TITLES!$B$25</f>
        <v>TIMELINESS OF DATA INPUT FOR WIA REGISTRATIONS</v>
      </c>
      <c r="C1204" s="118"/>
      <c r="D1204" s="118"/>
      <c r="E1204" s="118"/>
      <c r="F1204" s="118"/>
      <c r="G1204" s="118"/>
      <c r="H1204" s="118"/>
      <c r="I1204" s="118"/>
      <c r="J1204" s="118"/>
      <c r="K1204" s="118"/>
      <c r="L1204" s="118"/>
      <c r="M1204" s="119"/>
      <c r="O1204" s="270" t="str">
        <f>B1204</f>
        <v>TIMELINESS OF DATA INPUT FOR WIA REGISTRATIONS</v>
      </c>
      <c r="P1204" s="143"/>
      <c r="Q1204" s="143"/>
      <c r="R1204" s="143"/>
      <c r="S1204" s="143"/>
      <c r="T1204" s="143"/>
      <c r="U1204" s="143"/>
      <c r="V1204" s="143"/>
      <c r="W1204" s="143"/>
      <c r="X1204" s="143"/>
      <c r="Y1204" s="143"/>
      <c r="Z1204" s="205"/>
    </row>
    <row r="1205" spans="1:26" ht="12.75">
      <c r="A1205" s="2">
        <v>1</v>
      </c>
      <c r="B1205" s="331">
        <f aca="true" t="shared" si="100" ref="B1205:B1228">O1205</f>
        <v>16</v>
      </c>
      <c r="C1205" s="334">
        <v>20</v>
      </c>
      <c r="D1205" s="433">
        <v>73</v>
      </c>
      <c r="E1205" s="429">
        <v>80</v>
      </c>
      <c r="F1205" s="429">
        <v>99</v>
      </c>
      <c r="G1205" s="430">
        <v>151</v>
      </c>
      <c r="H1205">
        <v>154</v>
      </c>
      <c r="I1205" s="483">
        <v>199</v>
      </c>
      <c r="J1205">
        <v>283</v>
      </c>
      <c r="K1205">
        <v>387</v>
      </c>
      <c r="L1205">
        <v>420</v>
      </c>
      <c r="M1205">
        <v>576</v>
      </c>
      <c r="O1205" s="394">
        <v>16</v>
      </c>
      <c r="P1205" s="395">
        <f aca="true" t="shared" si="101" ref="P1205:P1228">IF(C$1229&gt;0,C1205-B1205,"")</f>
        <v>4</v>
      </c>
      <c r="Q1205" s="396">
        <v>53</v>
      </c>
      <c r="R1205" s="388">
        <v>7</v>
      </c>
      <c r="S1205" s="388">
        <v>19</v>
      </c>
      <c r="T1205" s="378">
        <v>52</v>
      </c>
      <c r="U1205">
        <v>3</v>
      </c>
      <c r="V1205" s="483">
        <v>45</v>
      </c>
      <c r="W1205" s="388">
        <v>84</v>
      </c>
      <c r="X1205">
        <v>104</v>
      </c>
      <c r="Y1205">
        <v>33</v>
      </c>
      <c r="Z1205">
        <v>156</v>
      </c>
    </row>
    <row r="1206" spans="1:26" ht="12.75">
      <c r="A1206" s="2">
        <v>2</v>
      </c>
      <c r="B1206" s="331">
        <f t="shared" si="100"/>
        <v>51</v>
      </c>
      <c r="C1206" s="334">
        <v>67</v>
      </c>
      <c r="D1206" s="433">
        <v>98</v>
      </c>
      <c r="E1206" s="429">
        <v>110</v>
      </c>
      <c r="F1206" s="429">
        <v>168</v>
      </c>
      <c r="G1206" s="430">
        <v>305</v>
      </c>
      <c r="H1206">
        <v>386</v>
      </c>
      <c r="I1206" s="483">
        <v>434</v>
      </c>
      <c r="J1206">
        <v>466</v>
      </c>
      <c r="K1206">
        <v>511</v>
      </c>
      <c r="L1206">
        <v>529</v>
      </c>
      <c r="M1206">
        <v>571</v>
      </c>
      <c r="O1206" s="397">
        <v>51</v>
      </c>
      <c r="P1206" s="392">
        <f t="shared" si="101"/>
        <v>16</v>
      </c>
      <c r="Q1206" s="393">
        <v>31</v>
      </c>
      <c r="R1206" s="387">
        <v>12</v>
      </c>
      <c r="S1206" s="387">
        <v>58</v>
      </c>
      <c r="T1206" s="370">
        <v>137</v>
      </c>
      <c r="U1206">
        <v>84</v>
      </c>
      <c r="V1206" s="483">
        <v>48</v>
      </c>
      <c r="W1206" s="387">
        <v>32</v>
      </c>
      <c r="X1206">
        <v>45</v>
      </c>
      <c r="Y1206">
        <v>18</v>
      </c>
      <c r="Z1206">
        <v>42</v>
      </c>
    </row>
    <row r="1207" spans="1:26" ht="12.75">
      <c r="A1207" s="2">
        <v>3</v>
      </c>
      <c r="B1207" s="331">
        <f t="shared" si="100"/>
        <v>31</v>
      </c>
      <c r="C1207" s="334">
        <v>33</v>
      </c>
      <c r="D1207" s="433">
        <v>33</v>
      </c>
      <c r="E1207" s="429">
        <v>33</v>
      </c>
      <c r="F1207" s="429">
        <v>38</v>
      </c>
      <c r="G1207" s="430">
        <v>111</v>
      </c>
      <c r="H1207">
        <v>111</v>
      </c>
      <c r="I1207" s="483">
        <v>247</v>
      </c>
      <c r="J1207">
        <v>1179</v>
      </c>
      <c r="K1207">
        <v>1196</v>
      </c>
      <c r="L1207">
        <v>1201</v>
      </c>
      <c r="M1207">
        <v>1203</v>
      </c>
      <c r="O1207" s="397">
        <v>31</v>
      </c>
      <c r="P1207" s="392">
        <f t="shared" si="101"/>
        <v>2</v>
      </c>
      <c r="Q1207" s="393">
        <v>0</v>
      </c>
      <c r="R1207" s="387">
        <v>0</v>
      </c>
      <c r="S1207" s="387">
        <v>5</v>
      </c>
      <c r="T1207" s="370">
        <v>73</v>
      </c>
      <c r="U1207">
        <v>0</v>
      </c>
      <c r="V1207" s="483">
        <v>136</v>
      </c>
      <c r="W1207" s="387">
        <v>932</v>
      </c>
      <c r="X1207">
        <v>17</v>
      </c>
      <c r="Y1207">
        <v>5</v>
      </c>
      <c r="Z1207">
        <v>2</v>
      </c>
    </row>
    <row r="1208" spans="1:26" ht="12.75">
      <c r="A1208" s="2">
        <v>4</v>
      </c>
      <c r="B1208" s="331">
        <f t="shared" si="100"/>
        <v>72</v>
      </c>
      <c r="C1208" s="334">
        <v>932</v>
      </c>
      <c r="D1208" s="433">
        <v>1065</v>
      </c>
      <c r="E1208" s="429">
        <v>1214</v>
      </c>
      <c r="F1208" s="429">
        <v>1569</v>
      </c>
      <c r="G1208" s="430">
        <v>2185</v>
      </c>
      <c r="H1208">
        <v>2662</v>
      </c>
      <c r="I1208" s="483">
        <v>2788</v>
      </c>
      <c r="J1208">
        <v>3484</v>
      </c>
      <c r="K1208">
        <v>3805</v>
      </c>
      <c r="L1208">
        <v>4120</v>
      </c>
      <c r="M1208">
        <v>4540</v>
      </c>
      <c r="O1208" s="397">
        <v>72</v>
      </c>
      <c r="P1208" s="392">
        <f t="shared" si="101"/>
        <v>860</v>
      </c>
      <c r="Q1208" s="393">
        <v>133</v>
      </c>
      <c r="R1208" s="387">
        <v>149</v>
      </c>
      <c r="S1208" s="387">
        <v>355</v>
      </c>
      <c r="T1208" s="370">
        <v>616</v>
      </c>
      <c r="U1208">
        <v>477</v>
      </c>
      <c r="V1208" s="483">
        <v>126</v>
      </c>
      <c r="W1208" s="387">
        <v>696</v>
      </c>
      <c r="X1208">
        <v>321</v>
      </c>
      <c r="Y1208">
        <v>315</v>
      </c>
      <c r="Z1208">
        <v>420</v>
      </c>
    </row>
    <row r="1209" spans="1:26" ht="12.75">
      <c r="A1209" s="2">
        <v>5</v>
      </c>
      <c r="B1209" s="331">
        <f t="shared" si="100"/>
        <v>52</v>
      </c>
      <c r="C1209" s="334">
        <v>251</v>
      </c>
      <c r="D1209" s="433">
        <v>581</v>
      </c>
      <c r="E1209" s="429">
        <v>2492</v>
      </c>
      <c r="F1209" s="429">
        <v>3015</v>
      </c>
      <c r="G1209" s="430">
        <v>3329</v>
      </c>
      <c r="H1209">
        <v>4934</v>
      </c>
      <c r="I1209" s="483">
        <v>5079</v>
      </c>
      <c r="J1209">
        <v>5632</v>
      </c>
      <c r="K1209">
        <v>8206</v>
      </c>
      <c r="L1209">
        <v>9746</v>
      </c>
      <c r="M1209">
        <v>10321</v>
      </c>
      <c r="O1209" s="397">
        <v>52</v>
      </c>
      <c r="P1209" s="392">
        <f t="shared" si="101"/>
        <v>199</v>
      </c>
      <c r="Q1209" s="393">
        <v>330</v>
      </c>
      <c r="R1209" s="387">
        <v>1911</v>
      </c>
      <c r="S1209" s="387">
        <v>252</v>
      </c>
      <c r="T1209" s="370">
        <v>314</v>
      </c>
      <c r="U1209">
        <v>1605</v>
      </c>
      <c r="V1209" s="483">
        <v>145</v>
      </c>
      <c r="W1209" s="387">
        <v>553</v>
      </c>
      <c r="X1209">
        <v>2574</v>
      </c>
      <c r="Y1209">
        <v>1540</v>
      </c>
      <c r="Z1209">
        <v>575</v>
      </c>
    </row>
    <row r="1210" spans="1:26" ht="12.75">
      <c r="A1210" s="2">
        <v>6</v>
      </c>
      <c r="B1210" s="331">
        <f t="shared" si="100"/>
        <v>0</v>
      </c>
      <c r="C1210" s="334">
        <v>0</v>
      </c>
      <c r="D1210" s="433">
        <v>0</v>
      </c>
      <c r="E1210" s="429">
        <v>0</v>
      </c>
      <c r="F1210" s="429">
        <v>0</v>
      </c>
      <c r="G1210" s="430">
        <v>0</v>
      </c>
      <c r="H1210">
        <v>1</v>
      </c>
      <c r="I1210" s="483">
        <v>100</v>
      </c>
      <c r="J1210">
        <v>118</v>
      </c>
      <c r="K1210">
        <v>26</v>
      </c>
      <c r="L1210">
        <v>138</v>
      </c>
      <c r="M1210">
        <v>180</v>
      </c>
      <c r="O1210" s="397">
        <v>0</v>
      </c>
      <c r="P1210" s="392">
        <f t="shared" si="101"/>
        <v>0</v>
      </c>
      <c r="Q1210" s="392">
        <f>IF(D$1229&gt;0,D1210-C1210,"")</f>
        <v>0</v>
      </c>
      <c r="R1210" s="387">
        <v>0</v>
      </c>
      <c r="S1210" s="387">
        <v>0</v>
      </c>
      <c r="T1210" s="370">
        <v>0</v>
      </c>
      <c r="U1210">
        <v>1</v>
      </c>
      <c r="V1210" s="483">
        <v>4</v>
      </c>
      <c r="W1210" s="387">
        <v>18</v>
      </c>
      <c r="X1210">
        <v>3</v>
      </c>
      <c r="Y1210">
        <v>17</v>
      </c>
      <c r="Z1210">
        <v>30</v>
      </c>
    </row>
    <row r="1211" spans="1:26" ht="12.75">
      <c r="A1211" s="2">
        <v>7</v>
      </c>
      <c r="B1211" s="331">
        <f t="shared" si="100"/>
        <v>0</v>
      </c>
      <c r="C1211" s="334">
        <v>5</v>
      </c>
      <c r="D1211" s="433">
        <v>5</v>
      </c>
      <c r="E1211" s="429">
        <v>94</v>
      </c>
      <c r="F1211" s="429">
        <v>113</v>
      </c>
      <c r="G1211" s="430">
        <v>121</v>
      </c>
      <c r="H1211">
        <v>126</v>
      </c>
      <c r="I1211" s="483">
        <v>126</v>
      </c>
      <c r="J1211">
        <v>129</v>
      </c>
      <c r="K1211">
        <v>129</v>
      </c>
      <c r="L1211">
        <v>129</v>
      </c>
      <c r="M1211">
        <v>129</v>
      </c>
      <c r="O1211" s="397">
        <v>0</v>
      </c>
      <c r="P1211" s="392">
        <f t="shared" si="101"/>
        <v>5</v>
      </c>
      <c r="Q1211" s="393">
        <v>0</v>
      </c>
      <c r="R1211" s="387">
        <v>89</v>
      </c>
      <c r="S1211" s="387">
        <v>19</v>
      </c>
      <c r="T1211" s="370">
        <v>8</v>
      </c>
      <c r="U1211">
        <v>5</v>
      </c>
      <c r="V1211" s="483">
        <v>0</v>
      </c>
      <c r="W1211" s="387">
        <v>3</v>
      </c>
      <c r="X1211">
        <v>0</v>
      </c>
      <c r="Y1211">
        <v>0</v>
      </c>
      <c r="Z1211">
        <v>0</v>
      </c>
    </row>
    <row r="1212" spans="1:26" ht="12.75">
      <c r="A1212" s="2">
        <v>8</v>
      </c>
      <c r="B1212" s="331">
        <f t="shared" si="100"/>
        <v>1607</v>
      </c>
      <c r="C1212" s="334">
        <v>2213</v>
      </c>
      <c r="D1212" s="433">
        <v>3824</v>
      </c>
      <c r="E1212" s="429">
        <v>9678</v>
      </c>
      <c r="F1212" s="429">
        <v>16338</v>
      </c>
      <c r="G1212" s="430">
        <v>24552</v>
      </c>
      <c r="H1212">
        <v>28908</v>
      </c>
      <c r="I1212" s="483">
        <v>35989</v>
      </c>
      <c r="J1212">
        <v>43626</v>
      </c>
      <c r="K1212">
        <v>53385</v>
      </c>
      <c r="L1212">
        <v>56158</v>
      </c>
      <c r="M1212">
        <v>73587</v>
      </c>
      <c r="O1212" s="397">
        <v>1607</v>
      </c>
      <c r="P1212" s="392">
        <f t="shared" si="101"/>
        <v>606</v>
      </c>
      <c r="Q1212" s="393">
        <v>1611</v>
      </c>
      <c r="R1212" s="387">
        <v>5854</v>
      </c>
      <c r="S1212" s="387">
        <v>6660</v>
      </c>
      <c r="T1212" s="370">
        <v>8214</v>
      </c>
      <c r="U1212">
        <v>4356</v>
      </c>
      <c r="V1212" s="483">
        <v>7081</v>
      </c>
      <c r="W1212" s="387">
        <v>7637</v>
      </c>
      <c r="X1212">
        <v>9770</v>
      </c>
      <c r="Y1212">
        <v>2773</v>
      </c>
      <c r="Z1212">
        <v>17429</v>
      </c>
    </row>
    <row r="1213" spans="1:26" ht="12.75">
      <c r="A1213" s="2">
        <v>9</v>
      </c>
      <c r="B1213" s="331">
        <f t="shared" si="100"/>
        <v>1283</v>
      </c>
      <c r="C1213" s="334">
        <v>1641</v>
      </c>
      <c r="D1213" s="433">
        <v>2026</v>
      </c>
      <c r="E1213" s="429">
        <v>2665</v>
      </c>
      <c r="F1213" s="429">
        <v>2876</v>
      </c>
      <c r="G1213" s="430">
        <v>3003</v>
      </c>
      <c r="H1213">
        <v>3309</v>
      </c>
      <c r="I1213" s="483">
        <v>3411</v>
      </c>
      <c r="J1213">
        <v>4365</v>
      </c>
      <c r="K1213">
        <v>4999</v>
      </c>
      <c r="L1213">
        <v>5222</v>
      </c>
      <c r="M1213">
        <v>6037</v>
      </c>
      <c r="O1213" s="397">
        <v>1283</v>
      </c>
      <c r="P1213" s="392">
        <f t="shared" si="101"/>
        <v>358</v>
      </c>
      <c r="Q1213" s="393">
        <v>385</v>
      </c>
      <c r="R1213" s="387">
        <v>639</v>
      </c>
      <c r="S1213" s="387">
        <v>211</v>
      </c>
      <c r="T1213" s="370">
        <v>127</v>
      </c>
      <c r="U1213">
        <v>306</v>
      </c>
      <c r="V1213" s="483">
        <v>102</v>
      </c>
      <c r="W1213" s="387">
        <v>954</v>
      </c>
      <c r="X1213">
        <v>634</v>
      </c>
      <c r="Y1213">
        <v>225</v>
      </c>
      <c r="Z1213">
        <v>749</v>
      </c>
    </row>
    <row r="1214" spans="1:26" ht="12.75">
      <c r="A1214" s="2">
        <v>10</v>
      </c>
      <c r="B1214" s="331">
        <f t="shared" si="100"/>
        <v>1792</v>
      </c>
      <c r="C1214" s="334">
        <v>4925</v>
      </c>
      <c r="D1214" s="433">
        <v>5637</v>
      </c>
      <c r="E1214" s="429">
        <v>6758</v>
      </c>
      <c r="F1214" s="429">
        <v>7269</v>
      </c>
      <c r="G1214" s="430">
        <v>7897</v>
      </c>
      <c r="H1214">
        <v>9133</v>
      </c>
      <c r="I1214" s="483">
        <v>10402</v>
      </c>
      <c r="J1214">
        <v>10855</v>
      </c>
      <c r="K1214">
        <v>12642</v>
      </c>
      <c r="L1214">
        <v>15272</v>
      </c>
      <c r="M1214">
        <v>16170</v>
      </c>
      <c r="O1214" s="397">
        <v>1792</v>
      </c>
      <c r="P1214" s="392">
        <f t="shared" si="101"/>
        <v>3133</v>
      </c>
      <c r="Q1214" s="393">
        <v>691</v>
      </c>
      <c r="R1214" s="387">
        <v>1121</v>
      </c>
      <c r="S1214" s="387">
        <v>511</v>
      </c>
      <c r="T1214" s="370">
        <v>628</v>
      </c>
      <c r="U1214">
        <v>1236</v>
      </c>
      <c r="V1214" s="483">
        <v>1269</v>
      </c>
      <c r="W1214" s="387">
        <v>453</v>
      </c>
      <c r="X1214">
        <v>1709</v>
      </c>
      <c r="Y1214">
        <v>2614</v>
      </c>
      <c r="Z1214">
        <v>898</v>
      </c>
    </row>
    <row r="1215" spans="1:26" ht="12.75">
      <c r="A1215" s="2">
        <v>11</v>
      </c>
      <c r="B1215" s="331">
        <f t="shared" si="100"/>
        <v>167</v>
      </c>
      <c r="C1215" s="334">
        <v>288</v>
      </c>
      <c r="D1215" s="433">
        <v>621</v>
      </c>
      <c r="E1215" s="429">
        <v>1011</v>
      </c>
      <c r="F1215" s="429">
        <v>1142</v>
      </c>
      <c r="G1215" s="430">
        <v>1341</v>
      </c>
      <c r="H1215">
        <v>1516</v>
      </c>
      <c r="I1215" s="483">
        <v>2461</v>
      </c>
      <c r="J1215">
        <v>5284</v>
      </c>
      <c r="K1215">
        <v>7893</v>
      </c>
      <c r="L1215">
        <v>9392</v>
      </c>
      <c r="M1215">
        <v>10425</v>
      </c>
      <c r="O1215" s="397">
        <v>167</v>
      </c>
      <c r="P1215" s="392">
        <f t="shared" si="101"/>
        <v>121</v>
      </c>
      <c r="Q1215" s="393">
        <v>333</v>
      </c>
      <c r="R1215" s="387">
        <v>390</v>
      </c>
      <c r="S1215" s="387">
        <v>136</v>
      </c>
      <c r="T1215" s="370">
        <v>199</v>
      </c>
      <c r="U1215">
        <v>175</v>
      </c>
      <c r="V1215" s="483">
        <v>945</v>
      </c>
      <c r="W1215" s="387">
        <v>2823</v>
      </c>
      <c r="X1215">
        <v>2609</v>
      </c>
      <c r="Y1215">
        <v>1499</v>
      </c>
      <c r="Z1215">
        <v>1033</v>
      </c>
    </row>
    <row r="1216" spans="1:26" ht="12.75">
      <c r="A1216" s="2">
        <v>12</v>
      </c>
      <c r="B1216" s="331">
        <f t="shared" si="100"/>
        <v>1537</v>
      </c>
      <c r="C1216" s="334">
        <v>1897</v>
      </c>
      <c r="D1216" s="433">
        <v>2257</v>
      </c>
      <c r="E1216" s="429">
        <v>2482</v>
      </c>
      <c r="F1216" s="429">
        <v>2759</v>
      </c>
      <c r="G1216" s="430">
        <v>4097</v>
      </c>
      <c r="H1216">
        <v>4750</v>
      </c>
      <c r="I1216" s="483">
        <v>5265</v>
      </c>
      <c r="J1216">
        <v>5696</v>
      </c>
      <c r="K1216">
        <v>6349</v>
      </c>
      <c r="L1216">
        <v>7204</v>
      </c>
      <c r="M1216">
        <v>8331</v>
      </c>
      <c r="O1216" s="397">
        <v>1537</v>
      </c>
      <c r="P1216" s="392">
        <f t="shared" si="101"/>
        <v>360</v>
      </c>
      <c r="Q1216" s="393">
        <v>365</v>
      </c>
      <c r="R1216" s="387">
        <v>275</v>
      </c>
      <c r="S1216" s="387">
        <v>277</v>
      </c>
      <c r="T1216" s="370">
        <v>1311</v>
      </c>
      <c r="U1216">
        <v>643</v>
      </c>
      <c r="V1216" s="483">
        <v>515</v>
      </c>
      <c r="W1216" s="387">
        <v>438</v>
      </c>
      <c r="X1216">
        <v>690</v>
      </c>
      <c r="Y1216">
        <v>855</v>
      </c>
      <c r="Z1216">
        <v>1127</v>
      </c>
    </row>
    <row r="1217" spans="1:26" ht="12.75">
      <c r="A1217" s="2">
        <v>13</v>
      </c>
      <c r="B1217" s="331">
        <f t="shared" si="100"/>
        <v>424</v>
      </c>
      <c r="C1217" s="334">
        <v>662</v>
      </c>
      <c r="D1217" s="433">
        <v>1310</v>
      </c>
      <c r="E1217" s="429">
        <v>1342</v>
      </c>
      <c r="F1217" s="429">
        <v>1425</v>
      </c>
      <c r="G1217" s="430">
        <v>1524</v>
      </c>
      <c r="H1217">
        <v>1936</v>
      </c>
      <c r="I1217" s="483">
        <v>2399</v>
      </c>
      <c r="J1217">
        <v>2801</v>
      </c>
      <c r="K1217">
        <v>3231</v>
      </c>
      <c r="L1217">
        <v>3832</v>
      </c>
      <c r="M1217">
        <v>3933</v>
      </c>
      <c r="O1217" s="397">
        <v>424</v>
      </c>
      <c r="P1217" s="392">
        <f t="shared" si="101"/>
        <v>238</v>
      </c>
      <c r="Q1217" s="393">
        <v>648</v>
      </c>
      <c r="R1217" s="387">
        <v>32</v>
      </c>
      <c r="S1217" s="387">
        <v>83</v>
      </c>
      <c r="T1217" s="370">
        <v>99</v>
      </c>
      <c r="U1217">
        <v>412</v>
      </c>
      <c r="V1217" s="483">
        <v>463</v>
      </c>
      <c r="W1217" s="387">
        <v>402</v>
      </c>
      <c r="X1217">
        <v>427</v>
      </c>
      <c r="Y1217">
        <v>601</v>
      </c>
      <c r="Z1217">
        <v>101</v>
      </c>
    </row>
    <row r="1218" spans="1:26" ht="12.75">
      <c r="A1218" s="2">
        <v>14</v>
      </c>
      <c r="B1218" s="331">
        <f t="shared" si="100"/>
        <v>1093</v>
      </c>
      <c r="C1218" s="334">
        <v>1916</v>
      </c>
      <c r="D1218" s="433">
        <v>3763</v>
      </c>
      <c r="E1218" s="429">
        <v>5807</v>
      </c>
      <c r="F1218" s="429">
        <v>5943</v>
      </c>
      <c r="G1218" s="430">
        <v>7296</v>
      </c>
      <c r="H1218">
        <v>11384</v>
      </c>
      <c r="I1218" s="483">
        <v>15203</v>
      </c>
      <c r="J1218">
        <v>16887</v>
      </c>
      <c r="K1218">
        <v>18902</v>
      </c>
      <c r="L1218">
        <v>19048</v>
      </c>
      <c r="M1218">
        <v>19433</v>
      </c>
      <c r="O1218" s="397">
        <v>1093</v>
      </c>
      <c r="P1218" s="392">
        <f t="shared" si="101"/>
        <v>823</v>
      </c>
      <c r="Q1218" s="393">
        <v>1847</v>
      </c>
      <c r="R1218" s="387">
        <v>2044</v>
      </c>
      <c r="S1218" s="387">
        <v>136</v>
      </c>
      <c r="T1218" s="370">
        <v>1353</v>
      </c>
      <c r="U1218">
        <v>4088</v>
      </c>
      <c r="V1218" s="483">
        <v>3819</v>
      </c>
      <c r="W1218" s="387">
        <v>1684</v>
      </c>
      <c r="X1218">
        <v>2015</v>
      </c>
      <c r="Y1218">
        <v>45</v>
      </c>
      <c r="Z1218">
        <v>217</v>
      </c>
    </row>
    <row r="1219" spans="1:26" ht="12.75">
      <c r="A1219" s="2">
        <v>15</v>
      </c>
      <c r="B1219" s="331">
        <f t="shared" si="100"/>
        <v>272</v>
      </c>
      <c r="C1219" s="334">
        <v>423</v>
      </c>
      <c r="D1219" s="433">
        <v>514</v>
      </c>
      <c r="E1219" s="429">
        <v>542</v>
      </c>
      <c r="F1219" s="429">
        <v>547</v>
      </c>
      <c r="G1219" s="430">
        <v>547</v>
      </c>
      <c r="H1219">
        <v>559</v>
      </c>
      <c r="I1219" s="483">
        <v>572</v>
      </c>
      <c r="J1219">
        <v>587</v>
      </c>
      <c r="K1219">
        <v>606</v>
      </c>
      <c r="L1219">
        <v>635</v>
      </c>
      <c r="M1219">
        <v>691</v>
      </c>
      <c r="O1219" s="397">
        <v>272</v>
      </c>
      <c r="P1219" s="392">
        <f t="shared" si="101"/>
        <v>151</v>
      </c>
      <c r="Q1219" s="393">
        <v>91</v>
      </c>
      <c r="R1219" s="387">
        <v>28</v>
      </c>
      <c r="S1219" s="387">
        <v>5</v>
      </c>
      <c r="T1219" s="370">
        <v>0</v>
      </c>
      <c r="U1219">
        <v>12</v>
      </c>
      <c r="V1219" s="483">
        <v>13</v>
      </c>
      <c r="W1219" s="387">
        <v>15</v>
      </c>
      <c r="X1219">
        <v>19</v>
      </c>
      <c r="Y1219">
        <v>29</v>
      </c>
      <c r="Z1219">
        <v>56</v>
      </c>
    </row>
    <row r="1220" spans="1:26" ht="12.75">
      <c r="A1220" s="2">
        <v>16</v>
      </c>
      <c r="B1220" s="331">
        <f t="shared" si="100"/>
        <v>82</v>
      </c>
      <c r="C1220" s="334">
        <v>255</v>
      </c>
      <c r="D1220" s="433">
        <v>341</v>
      </c>
      <c r="E1220" s="429">
        <v>614</v>
      </c>
      <c r="F1220" s="429">
        <v>858</v>
      </c>
      <c r="G1220" s="430">
        <v>3690</v>
      </c>
      <c r="H1220">
        <v>8773</v>
      </c>
      <c r="I1220" s="483">
        <v>9311</v>
      </c>
      <c r="J1220">
        <v>9729</v>
      </c>
      <c r="K1220">
        <v>24129</v>
      </c>
      <c r="L1220">
        <v>27777</v>
      </c>
      <c r="M1220">
        <v>33001</v>
      </c>
      <c r="O1220" s="397">
        <v>82</v>
      </c>
      <c r="P1220" s="392">
        <f t="shared" si="101"/>
        <v>173</v>
      </c>
      <c r="Q1220" s="393">
        <v>86</v>
      </c>
      <c r="R1220" s="387">
        <v>273</v>
      </c>
      <c r="S1220" s="387">
        <v>244</v>
      </c>
      <c r="T1220" s="370">
        <v>2832</v>
      </c>
      <c r="U1220">
        <v>5083</v>
      </c>
      <c r="V1220" s="483">
        <v>538</v>
      </c>
      <c r="W1220" s="387">
        <v>418</v>
      </c>
      <c r="X1220">
        <v>14400</v>
      </c>
      <c r="Y1220">
        <v>3648</v>
      </c>
      <c r="Z1220">
        <v>5224</v>
      </c>
    </row>
    <row r="1221" spans="1:26" ht="12.75">
      <c r="A1221" s="2">
        <v>17</v>
      </c>
      <c r="B1221" s="331">
        <f t="shared" si="100"/>
        <v>0</v>
      </c>
      <c r="C1221" s="334">
        <v>7</v>
      </c>
      <c r="D1221" s="433">
        <v>8</v>
      </c>
      <c r="E1221" s="429">
        <v>17</v>
      </c>
      <c r="F1221" s="429">
        <v>26</v>
      </c>
      <c r="G1221" s="430">
        <v>38</v>
      </c>
      <c r="H1221">
        <v>89</v>
      </c>
      <c r="I1221" s="483">
        <v>101</v>
      </c>
      <c r="J1221">
        <v>145</v>
      </c>
      <c r="K1221">
        <v>831</v>
      </c>
      <c r="L1221">
        <v>3209</v>
      </c>
      <c r="M1221">
        <v>11408</v>
      </c>
      <c r="O1221" s="397">
        <v>0</v>
      </c>
      <c r="P1221" s="392">
        <f t="shared" si="101"/>
        <v>7</v>
      </c>
      <c r="Q1221" s="393">
        <v>1</v>
      </c>
      <c r="R1221" s="387">
        <v>9</v>
      </c>
      <c r="S1221" s="387">
        <v>9</v>
      </c>
      <c r="T1221" s="370">
        <v>12</v>
      </c>
      <c r="U1221">
        <v>51</v>
      </c>
      <c r="V1221" s="483">
        <v>12</v>
      </c>
      <c r="W1221" s="387">
        <v>44</v>
      </c>
      <c r="X1221">
        <v>686</v>
      </c>
      <c r="Y1221">
        <v>2378</v>
      </c>
      <c r="Z1221">
        <v>8199</v>
      </c>
    </row>
    <row r="1222" spans="1:26" ht="12.75">
      <c r="A1222" s="2">
        <v>18</v>
      </c>
      <c r="B1222" s="331">
        <f t="shared" si="100"/>
        <v>25</v>
      </c>
      <c r="C1222" s="334">
        <v>68</v>
      </c>
      <c r="D1222" s="433">
        <v>68</v>
      </c>
      <c r="E1222" s="429">
        <v>119</v>
      </c>
      <c r="F1222" s="429">
        <v>193</v>
      </c>
      <c r="G1222" s="430">
        <v>280</v>
      </c>
      <c r="H1222">
        <v>651</v>
      </c>
      <c r="I1222" s="483">
        <v>729</v>
      </c>
      <c r="J1222">
        <v>1037</v>
      </c>
      <c r="K1222">
        <v>2272</v>
      </c>
      <c r="L1222">
        <v>2364</v>
      </c>
      <c r="M1222">
        <v>2500</v>
      </c>
      <c r="O1222" s="397">
        <v>25</v>
      </c>
      <c r="P1222" s="392">
        <f t="shared" si="101"/>
        <v>43</v>
      </c>
      <c r="Q1222" s="393">
        <v>0</v>
      </c>
      <c r="R1222" s="387">
        <v>51</v>
      </c>
      <c r="S1222" s="387">
        <v>74</v>
      </c>
      <c r="T1222" s="370">
        <v>87</v>
      </c>
      <c r="U1222">
        <v>371</v>
      </c>
      <c r="V1222" s="483">
        <v>78</v>
      </c>
      <c r="W1222" s="387">
        <v>308</v>
      </c>
      <c r="X1222">
        <v>1235</v>
      </c>
      <c r="Y1222">
        <v>92</v>
      </c>
      <c r="Z1222">
        <v>136</v>
      </c>
    </row>
    <row r="1223" spans="1:26" ht="12.75">
      <c r="A1223" s="2">
        <v>19</v>
      </c>
      <c r="B1223" s="331">
        <f t="shared" si="100"/>
        <v>37</v>
      </c>
      <c r="C1223" s="334">
        <v>93</v>
      </c>
      <c r="D1223" s="433">
        <v>141</v>
      </c>
      <c r="E1223" s="429">
        <v>184</v>
      </c>
      <c r="F1223" s="429">
        <v>216</v>
      </c>
      <c r="G1223" s="430">
        <v>301</v>
      </c>
      <c r="H1223">
        <v>384</v>
      </c>
      <c r="I1223" s="483">
        <v>396</v>
      </c>
      <c r="J1223">
        <v>432</v>
      </c>
      <c r="K1223">
        <v>451</v>
      </c>
      <c r="L1223">
        <v>481</v>
      </c>
      <c r="M1223">
        <v>530</v>
      </c>
      <c r="O1223" s="397">
        <v>37</v>
      </c>
      <c r="P1223" s="392">
        <f t="shared" si="101"/>
        <v>56</v>
      </c>
      <c r="Q1223" s="393">
        <v>48</v>
      </c>
      <c r="R1223" s="387">
        <v>43</v>
      </c>
      <c r="S1223" s="387">
        <v>32</v>
      </c>
      <c r="T1223" s="370">
        <v>85</v>
      </c>
      <c r="U1223">
        <v>83</v>
      </c>
      <c r="V1223" s="483">
        <v>12</v>
      </c>
      <c r="W1223" s="387">
        <v>36</v>
      </c>
      <c r="X1223">
        <v>19</v>
      </c>
      <c r="Y1223">
        <v>30</v>
      </c>
      <c r="Z1223">
        <v>49</v>
      </c>
    </row>
    <row r="1224" spans="1:26" ht="12.75">
      <c r="A1224" s="2">
        <v>20</v>
      </c>
      <c r="B1224" s="331">
        <f t="shared" si="100"/>
        <v>6130</v>
      </c>
      <c r="C1224" s="334">
        <v>6537</v>
      </c>
      <c r="D1224" s="433">
        <v>7187</v>
      </c>
      <c r="E1224" s="429">
        <v>7528</v>
      </c>
      <c r="F1224" s="429">
        <v>7887</v>
      </c>
      <c r="G1224" s="430">
        <v>8479</v>
      </c>
      <c r="H1224">
        <v>8726</v>
      </c>
      <c r="I1224" s="483">
        <v>8989</v>
      </c>
      <c r="J1224">
        <v>9276</v>
      </c>
      <c r="K1224">
        <v>9551</v>
      </c>
      <c r="L1224">
        <v>9952</v>
      </c>
      <c r="M1224">
        <v>10823</v>
      </c>
      <c r="O1224" s="397">
        <v>6130</v>
      </c>
      <c r="P1224" s="392">
        <f t="shared" si="101"/>
        <v>407</v>
      </c>
      <c r="Q1224" s="393">
        <v>650</v>
      </c>
      <c r="R1224" s="387">
        <v>317</v>
      </c>
      <c r="S1224" s="387">
        <v>383</v>
      </c>
      <c r="T1224" s="370">
        <v>592</v>
      </c>
      <c r="U1224">
        <v>247</v>
      </c>
      <c r="V1224" s="483">
        <v>264</v>
      </c>
      <c r="W1224" s="387">
        <v>272</v>
      </c>
      <c r="X1224">
        <v>275</v>
      </c>
      <c r="Y1224">
        <v>401</v>
      </c>
      <c r="Z1224">
        <v>879</v>
      </c>
    </row>
    <row r="1225" spans="1:26" ht="12.75">
      <c r="A1225" s="2">
        <v>21</v>
      </c>
      <c r="B1225" s="331">
        <f t="shared" si="100"/>
        <v>72</v>
      </c>
      <c r="C1225" s="334">
        <v>320</v>
      </c>
      <c r="D1225" s="433">
        <v>938</v>
      </c>
      <c r="E1225" s="429">
        <v>1119</v>
      </c>
      <c r="F1225" s="429">
        <v>1373</v>
      </c>
      <c r="G1225" s="430">
        <v>5003</v>
      </c>
      <c r="H1225">
        <v>6206</v>
      </c>
      <c r="I1225" s="483">
        <v>7000</v>
      </c>
      <c r="J1225">
        <v>7747</v>
      </c>
      <c r="K1225">
        <v>9409</v>
      </c>
      <c r="L1225">
        <v>10034</v>
      </c>
      <c r="M1225">
        <v>18138</v>
      </c>
      <c r="O1225" s="397">
        <v>72</v>
      </c>
      <c r="P1225" s="392">
        <f t="shared" si="101"/>
        <v>248</v>
      </c>
      <c r="Q1225" s="393">
        <v>618</v>
      </c>
      <c r="R1225" s="387">
        <v>181</v>
      </c>
      <c r="S1225" s="387">
        <v>254</v>
      </c>
      <c r="T1225" s="370">
        <v>3631</v>
      </c>
      <c r="U1225">
        <v>1202</v>
      </c>
      <c r="V1225" s="483">
        <v>823</v>
      </c>
      <c r="W1225" s="387">
        <v>748</v>
      </c>
      <c r="X1225">
        <v>1662</v>
      </c>
      <c r="Y1225">
        <v>683</v>
      </c>
      <c r="Z1225">
        <v>8104</v>
      </c>
    </row>
    <row r="1226" spans="1:26" ht="12.75">
      <c r="A1226" s="2">
        <v>22</v>
      </c>
      <c r="B1226" s="331">
        <f t="shared" si="100"/>
        <v>11448</v>
      </c>
      <c r="C1226" s="334">
        <v>12496</v>
      </c>
      <c r="D1226" s="433">
        <v>13081</v>
      </c>
      <c r="E1226" s="429">
        <v>13592</v>
      </c>
      <c r="F1226" s="429">
        <v>10872</v>
      </c>
      <c r="G1226" s="430">
        <v>16915</v>
      </c>
      <c r="H1226">
        <v>19857</v>
      </c>
      <c r="I1226" s="483">
        <v>21105</v>
      </c>
      <c r="J1226">
        <v>23925</v>
      </c>
      <c r="K1226">
        <v>26165</v>
      </c>
      <c r="L1226">
        <v>33780</v>
      </c>
      <c r="M1226">
        <v>37057</v>
      </c>
      <c r="O1226" s="397">
        <v>11448</v>
      </c>
      <c r="P1226" s="392">
        <f t="shared" si="101"/>
        <v>1048</v>
      </c>
      <c r="Q1226" s="393">
        <v>585</v>
      </c>
      <c r="R1226" s="387">
        <v>536</v>
      </c>
      <c r="S1226" s="387">
        <v>395</v>
      </c>
      <c r="T1226" s="370">
        <v>6043</v>
      </c>
      <c r="U1226">
        <v>2974</v>
      </c>
      <c r="V1226" s="483">
        <v>1251</v>
      </c>
      <c r="W1226" s="387">
        <v>2759</v>
      </c>
      <c r="X1226">
        <v>2240</v>
      </c>
      <c r="Y1226">
        <v>7615</v>
      </c>
      <c r="Z1226">
        <v>3568</v>
      </c>
    </row>
    <row r="1227" spans="1:26" ht="12.75">
      <c r="A1227" s="2">
        <v>23</v>
      </c>
      <c r="B1227" s="331">
        <f t="shared" si="100"/>
        <v>1695</v>
      </c>
      <c r="C1227" s="334">
        <v>3408</v>
      </c>
      <c r="D1227" s="433">
        <v>6963</v>
      </c>
      <c r="E1227" s="429">
        <v>11254</v>
      </c>
      <c r="F1227" s="429">
        <v>16479</v>
      </c>
      <c r="G1227" s="430">
        <v>22988</v>
      </c>
      <c r="H1227">
        <v>29760</v>
      </c>
      <c r="I1227" s="483">
        <v>33021</v>
      </c>
      <c r="J1227">
        <v>37989</v>
      </c>
      <c r="K1227">
        <v>43877</v>
      </c>
      <c r="L1227">
        <v>47006</v>
      </c>
      <c r="M1227">
        <v>49532</v>
      </c>
      <c r="O1227" s="397">
        <v>1695</v>
      </c>
      <c r="P1227" s="392">
        <f t="shared" si="101"/>
        <v>1713</v>
      </c>
      <c r="Q1227" s="393">
        <v>3555</v>
      </c>
      <c r="R1227" s="387">
        <v>4291</v>
      </c>
      <c r="S1227" s="387">
        <v>5225</v>
      </c>
      <c r="T1227" s="370">
        <v>6509</v>
      </c>
      <c r="U1227">
        <v>6783</v>
      </c>
      <c r="V1227" s="483">
        <v>3268</v>
      </c>
      <c r="W1227" s="387">
        <v>4980</v>
      </c>
      <c r="X1227">
        <v>5949</v>
      </c>
      <c r="Y1227">
        <v>3129</v>
      </c>
      <c r="Z1227">
        <v>2529</v>
      </c>
    </row>
    <row r="1228" spans="1:26" ht="12.75">
      <c r="A1228" s="2">
        <v>24</v>
      </c>
      <c r="B1228" s="331">
        <f t="shared" si="100"/>
        <v>414</v>
      </c>
      <c r="C1228" s="334">
        <v>661</v>
      </c>
      <c r="D1228" s="433">
        <v>880</v>
      </c>
      <c r="E1228" s="429">
        <v>958</v>
      </c>
      <c r="F1228" s="429">
        <v>1721</v>
      </c>
      <c r="G1228" s="430">
        <v>3512</v>
      </c>
      <c r="H1228">
        <v>5618</v>
      </c>
      <c r="I1228" s="483">
        <v>5729</v>
      </c>
      <c r="J1228">
        <v>5951</v>
      </c>
      <c r="K1228">
        <v>6886</v>
      </c>
      <c r="L1228">
        <v>7198</v>
      </c>
      <c r="M1228">
        <v>7357</v>
      </c>
      <c r="O1228" s="398">
        <v>414</v>
      </c>
      <c r="P1228" s="399">
        <f t="shared" si="101"/>
        <v>247</v>
      </c>
      <c r="Q1228" s="401">
        <v>219</v>
      </c>
      <c r="R1228" s="389">
        <v>78</v>
      </c>
      <c r="S1228" s="389">
        <v>763</v>
      </c>
      <c r="T1228" s="379">
        <v>1817</v>
      </c>
      <c r="U1228">
        <v>2118</v>
      </c>
      <c r="V1228" s="483">
        <v>111</v>
      </c>
      <c r="W1228" s="389">
        <v>222</v>
      </c>
      <c r="X1228">
        <v>907</v>
      </c>
      <c r="Y1228">
        <v>312</v>
      </c>
      <c r="Z1228">
        <v>159</v>
      </c>
    </row>
    <row r="1229" spans="1:26" ht="12.75">
      <c r="A1229" s="7" t="s">
        <v>0</v>
      </c>
      <c r="B1229" s="332">
        <f>SUM(B1205:B1228)</f>
        <v>28300</v>
      </c>
      <c r="C1229" s="332">
        <f>SUM(C1205:C1228)</f>
        <v>39118</v>
      </c>
      <c r="D1229" s="330">
        <v>51414</v>
      </c>
      <c r="E1229" s="432">
        <f>SUM(E1205:E1228)</f>
        <v>69693</v>
      </c>
      <c r="F1229" s="432">
        <v>82926</v>
      </c>
      <c r="G1229" s="430">
        <v>117665</v>
      </c>
      <c r="H1229">
        <v>149933</v>
      </c>
      <c r="I1229" s="483">
        <v>171056</v>
      </c>
      <c r="J1229" s="125">
        <v>197623</v>
      </c>
      <c r="K1229" s="140">
        <f>SUM(K1205:K1228)</f>
        <v>245838</v>
      </c>
      <c r="L1229" s="140">
        <f>SUM(L1205:L1228)</f>
        <v>274847</v>
      </c>
      <c r="M1229" s="140">
        <f>SUM(M1205:M1228)</f>
        <v>326473</v>
      </c>
      <c r="N1229" s="139"/>
      <c r="O1229" s="400">
        <f>SUM(O1205:O1228)</f>
        <v>28300</v>
      </c>
      <c r="P1229" s="400">
        <f>SUM(P1205:P1228)</f>
        <v>10818</v>
      </c>
      <c r="Q1229" s="400">
        <f>SUM(Q1205:Q1228)</f>
        <v>12280</v>
      </c>
      <c r="R1229" s="271">
        <f>SUM(R1205:R1228)</f>
        <v>18330</v>
      </c>
      <c r="S1229" s="271">
        <v>16106</v>
      </c>
      <c r="T1229" s="271">
        <f>SUM(T1205:T1228)</f>
        <v>34739</v>
      </c>
      <c r="U1229" s="333">
        <v>32315</v>
      </c>
      <c r="V1229" s="483">
        <v>21068</v>
      </c>
      <c r="W1229" s="514">
        <v>26511</v>
      </c>
      <c r="X1229" s="515">
        <f>SUM(X1205:X1228)</f>
        <v>48310</v>
      </c>
      <c r="Y1229" s="516">
        <f>SUM(Y1205:Y1228)</f>
        <v>28857</v>
      </c>
      <c r="Z1229" s="140">
        <f>SUM(Z1205:Z1228)</f>
        <v>51682</v>
      </c>
    </row>
    <row r="1234" spans="1:26" ht="12.75">
      <c r="A1234" s="100" t="s">
        <v>117</v>
      </c>
      <c r="B1234" s="117" t="str">
        <f>TITLES!$B$25</f>
        <v>TIMELINESS OF DATA INPUT FOR WIA REGISTRATIONS</v>
      </c>
      <c r="C1234" s="118"/>
      <c r="D1234" s="118"/>
      <c r="E1234" s="118"/>
      <c r="F1234" s="118"/>
      <c r="G1234" s="118"/>
      <c r="H1234" s="118"/>
      <c r="I1234" s="118"/>
      <c r="J1234" s="118"/>
      <c r="K1234" s="118"/>
      <c r="L1234" s="118"/>
      <c r="M1234" s="119"/>
      <c r="O1234" s="270" t="str">
        <f>B1234</f>
        <v>TIMELINESS OF DATA INPUT FOR WIA REGISTRATIONS</v>
      </c>
      <c r="P1234" s="143"/>
      <c r="Q1234" s="143"/>
      <c r="R1234" s="143"/>
      <c r="S1234" s="143"/>
      <c r="T1234" s="143"/>
      <c r="U1234" s="143"/>
      <c r="V1234" s="143"/>
      <c r="W1234" s="143"/>
      <c r="X1234" s="143"/>
      <c r="Y1234" s="143"/>
      <c r="Z1234" s="205"/>
    </row>
    <row r="1235" spans="1:26" ht="12.75">
      <c r="A1235" s="2">
        <v>1</v>
      </c>
      <c r="B1235" s="108">
        <f aca="true" t="shared" si="102" ref="B1235:B1258">O1235</f>
        <v>39</v>
      </c>
      <c r="C1235" s="335">
        <v>87</v>
      </c>
      <c r="D1235" s="428">
        <v>132</v>
      </c>
      <c r="E1235" s="429">
        <v>162</v>
      </c>
      <c r="F1235" s="429">
        <v>192</v>
      </c>
      <c r="G1235" s="430">
        <v>227</v>
      </c>
      <c r="H1235">
        <v>265</v>
      </c>
      <c r="I1235" s="483">
        <v>283</v>
      </c>
      <c r="J1235">
        <v>299</v>
      </c>
      <c r="K1235">
        <v>322</v>
      </c>
      <c r="L1235">
        <v>363</v>
      </c>
      <c r="M1235">
        <v>394</v>
      </c>
      <c r="O1235" s="434">
        <v>39</v>
      </c>
      <c r="P1235" s="435">
        <f aca="true" t="shared" si="103" ref="P1235:P1258">IF(C$1259&gt;0,C1235-B1235,"")</f>
        <v>48</v>
      </c>
      <c r="Q1235" s="435">
        <v>45</v>
      </c>
      <c r="R1235" s="435">
        <v>30</v>
      </c>
      <c r="S1235" s="435">
        <v>30</v>
      </c>
      <c r="T1235" s="436">
        <v>35</v>
      </c>
      <c r="U1235">
        <v>38</v>
      </c>
      <c r="V1235" s="483">
        <v>18</v>
      </c>
      <c r="W1235" s="435">
        <v>16</v>
      </c>
      <c r="X1235">
        <v>23</v>
      </c>
      <c r="Y1235">
        <v>41</v>
      </c>
      <c r="Z1235">
        <v>31</v>
      </c>
    </row>
    <row r="1236" spans="1:26" ht="12.75">
      <c r="A1236" s="2">
        <v>2</v>
      </c>
      <c r="B1236" s="108">
        <f t="shared" si="102"/>
        <v>13</v>
      </c>
      <c r="C1236" s="335">
        <v>34</v>
      </c>
      <c r="D1236" s="428">
        <v>66</v>
      </c>
      <c r="E1236" s="429">
        <v>97</v>
      </c>
      <c r="F1236" s="429">
        <v>204</v>
      </c>
      <c r="G1236" s="430">
        <v>303</v>
      </c>
      <c r="H1236">
        <v>457</v>
      </c>
      <c r="I1236" s="483">
        <v>585</v>
      </c>
      <c r="J1236">
        <v>687</v>
      </c>
      <c r="K1236">
        <v>745</v>
      </c>
      <c r="L1236">
        <v>786</v>
      </c>
      <c r="M1236">
        <v>814</v>
      </c>
      <c r="O1236" s="437">
        <v>13</v>
      </c>
      <c r="P1236" s="438">
        <f t="shared" si="103"/>
        <v>21</v>
      </c>
      <c r="Q1236" s="438">
        <v>32</v>
      </c>
      <c r="R1236" s="438">
        <v>31</v>
      </c>
      <c r="S1236" s="438">
        <v>107</v>
      </c>
      <c r="T1236" s="439">
        <v>99</v>
      </c>
      <c r="U1236">
        <v>155</v>
      </c>
      <c r="V1236" s="483">
        <v>128</v>
      </c>
      <c r="W1236" s="438">
        <v>101</v>
      </c>
      <c r="X1236">
        <v>58</v>
      </c>
      <c r="Y1236">
        <v>41</v>
      </c>
      <c r="Z1236">
        <v>28</v>
      </c>
    </row>
    <row r="1237" spans="1:26" ht="12.75">
      <c r="A1237" s="2">
        <v>3</v>
      </c>
      <c r="B1237" s="108">
        <f t="shared" si="102"/>
        <v>18</v>
      </c>
      <c r="C1237" s="335">
        <v>69</v>
      </c>
      <c r="D1237" s="428">
        <v>103</v>
      </c>
      <c r="E1237" s="429">
        <v>117</v>
      </c>
      <c r="F1237" s="429">
        <v>132</v>
      </c>
      <c r="G1237" s="430">
        <v>145</v>
      </c>
      <c r="H1237">
        <v>190</v>
      </c>
      <c r="I1237" s="483">
        <v>204</v>
      </c>
      <c r="J1237">
        <v>243</v>
      </c>
      <c r="K1237">
        <v>259</v>
      </c>
      <c r="L1237">
        <v>272</v>
      </c>
      <c r="M1237">
        <v>283</v>
      </c>
      <c r="O1237" s="437">
        <v>18</v>
      </c>
      <c r="P1237" s="438">
        <f t="shared" si="103"/>
        <v>51</v>
      </c>
      <c r="Q1237" s="438">
        <v>34</v>
      </c>
      <c r="R1237" s="438">
        <v>14</v>
      </c>
      <c r="S1237" s="438">
        <v>15</v>
      </c>
      <c r="T1237" s="439">
        <v>13</v>
      </c>
      <c r="U1237">
        <v>45</v>
      </c>
      <c r="V1237" s="483">
        <v>26</v>
      </c>
      <c r="W1237" s="438">
        <v>39</v>
      </c>
      <c r="X1237">
        <v>16</v>
      </c>
      <c r="Y1237">
        <v>13</v>
      </c>
      <c r="Z1237">
        <v>10</v>
      </c>
    </row>
    <row r="1238" spans="1:26" ht="12.75">
      <c r="A1238" s="2">
        <v>4</v>
      </c>
      <c r="B1238" s="108">
        <f t="shared" si="102"/>
        <v>20</v>
      </c>
      <c r="C1238" s="335">
        <v>111</v>
      </c>
      <c r="D1238" s="428">
        <v>148</v>
      </c>
      <c r="E1238" s="429">
        <v>205</v>
      </c>
      <c r="F1238" s="429">
        <v>256</v>
      </c>
      <c r="G1238" s="430">
        <v>324</v>
      </c>
      <c r="H1238">
        <v>389</v>
      </c>
      <c r="I1238" s="483">
        <v>417</v>
      </c>
      <c r="J1238">
        <v>458</v>
      </c>
      <c r="K1238">
        <v>497</v>
      </c>
      <c r="L1238">
        <v>532</v>
      </c>
      <c r="M1238">
        <v>577</v>
      </c>
      <c r="O1238" s="437">
        <v>20</v>
      </c>
      <c r="P1238" s="438">
        <f t="shared" si="103"/>
        <v>91</v>
      </c>
      <c r="Q1238" s="438">
        <v>37</v>
      </c>
      <c r="R1238" s="438">
        <v>57</v>
      </c>
      <c r="S1238" s="438">
        <v>51</v>
      </c>
      <c r="T1238" s="439">
        <v>68</v>
      </c>
      <c r="U1238">
        <v>65</v>
      </c>
      <c r="V1238" s="483">
        <v>28</v>
      </c>
      <c r="W1238" s="438">
        <v>41</v>
      </c>
      <c r="X1238">
        <v>39</v>
      </c>
      <c r="Y1238">
        <v>35</v>
      </c>
      <c r="Z1238">
        <v>45</v>
      </c>
    </row>
    <row r="1239" spans="1:26" ht="12.75">
      <c r="A1239" s="2">
        <v>5</v>
      </c>
      <c r="B1239" s="108">
        <f t="shared" si="102"/>
        <v>48</v>
      </c>
      <c r="C1239" s="335">
        <v>103</v>
      </c>
      <c r="D1239" s="428">
        <v>154</v>
      </c>
      <c r="E1239" s="429">
        <v>243</v>
      </c>
      <c r="F1239" s="429">
        <v>289</v>
      </c>
      <c r="G1239" s="430">
        <v>344</v>
      </c>
      <c r="H1239">
        <v>423</v>
      </c>
      <c r="I1239" s="483">
        <v>444</v>
      </c>
      <c r="J1239">
        <v>496</v>
      </c>
      <c r="K1239">
        <v>558</v>
      </c>
      <c r="L1239">
        <v>648</v>
      </c>
      <c r="M1239">
        <v>700</v>
      </c>
      <c r="O1239" s="437">
        <v>48</v>
      </c>
      <c r="P1239" s="438">
        <f t="shared" si="103"/>
        <v>55</v>
      </c>
      <c r="Q1239" s="438">
        <v>51</v>
      </c>
      <c r="R1239" s="438">
        <v>89</v>
      </c>
      <c r="S1239" s="438">
        <v>28</v>
      </c>
      <c r="T1239" s="439">
        <v>55</v>
      </c>
      <c r="U1239">
        <v>79</v>
      </c>
      <c r="V1239" s="483">
        <v>22</v>
      </c>
      <c r="W1239" s="438">
        <v>51</v>
      </c>
      <c r="X1239">
        <v>62</v>
      </c>
      <c r="Y1239">
        <v>90</v>
      </c>
      <c r="Z1239">
        <v>50</v>
      </c>
    </row>
    <row r="1240" spans="1:26" ht="12.75">
      <c r="A1240" s="2">
        <v>6</v>
      </c>
      <c r="B1240" s="108">
        <f t="shared" si="102"/>
        <v>1</v>
      </c>
      <c r="C1240" s="335">
        <v>2</v>
      </c>
      <c r="D1240" s="428">
        <v>2</v>
      </c>
      <c r="E1240" s="429">
        <v>4</v>
      </c>
      <c r="F1240" s="429">
        <v>6</v>
      </c>
      <c r="G1240" s="430">
        <v>9</v>
      </c>
      <c r="H1240">
        <v>20</v>
      </c>
      <c r="I1240" s="483">
        <v>30</v>
      </c>
      <c r="J1240">
        <v>50</v>
      </c>
      <c r="K1240">
        <v>75</v>
      </c>
      <c r="L1240">
        <v>95</v>
      </c>
      <c r="M1240">
        <v>133</v>
      </c>
      <c r="O1240" s="437">
        <v>1</v>
      </c>
      <c r="P1240" s="438">
        <f t="shared" si="103"/>
        <v>1</v>
      </c>
      <c r="Q1240" s="438">
        <v>0</v>
      </c>
      <c r="R1240" s="438">
        <v>2</v>
      </c>
      <c r="S1240" s="438">
        <v>2</v>
      </c>
      <c r="T1240" s="439">
        <v>3</v>
      </c>
      <c r="U1240">
        <v>11</v>
      </c>
      <c r="V1240" s="483">
        <v>9</v>
      </c>
      <c r="W1240" s="438">
        <v>20</v>
      </c>
      <c r="X1240">
        <v>28</v>
      </c>
      <c r="Y1240">
        <v>17</v>
      </c>
      <c r="Z1240">
        <v>37</v>
      </c>
    </row>
    <row r="1241" spans="1:26" ht="12.75">
      <c r="A1241" s="2">
        <v>7</v>
      </c>
      <c r="B1241" s="108">
        <f t="shared" si="102"/>
        <v>0</v>
      </c>
      <c r="C1241" s="335">
        <v>24</v>
      </c>
      <c r="D1241" s="428">
        <v>28</v>
      </c>
      <c r="E1241" s="429">
        <v>39</v>
      </c>
      <c r="F1241" s="429">
        <v>47</v>
      </c>
      <c r="G1241" s="430">
        <v>70</v>
      </c>
      <c r="H1241">
        <v>82</v>
      </c>
      <c r="I1241" s="483">
        <v>90</v>
      </c>
      <c r="J1241">
        <v>107</v>
      </c>
      <c r="K1241">
        <v>137</v>
      </c>
      <c r="L1241">
        <v>152</v>
      </c>
      <c r="M1241">
        <v>181</v>
      </c>
      <c r="O1241" s="437">
        <v>0</v>
      </c>
      <c r="P1241" s="438">
        <f t="shared" si="103"/>
        <v>24</v>
      </c>
      <c r="Q1241" s="438">
        <v>4</v>
      </c>
      <c r="R1241" s="438">
        <v>11</v>
      </c>
      <c r="S1241" s="438">
        <v>8</v>
      </c>
      <c r="T1241" s="439">
        <v>23</v>
      </c>
      <c r="U1241">
        <v>12</v>
      </c>
      <c r="V1241" s="483">
        <v>8</v>
      </c>
      <c r="W1241" s="438">
        <v>17</v>
      </c>
      <c r="X1241">
        <v>30</v>
      </c>
      <c r="Y1241">
        <v>15</v>
      </c>
      <c r="Z1241">
        <v>30</v>
      </c>
    </row>
    <row r="1242" spans="1:26" ht="12.75">
      <c r="A1242" s="2">
        <v>8</v>
      </c>
      <c r="B1242" s="108">
        <f t="shared" si="102"/>
        <v>75</v>
      </c>
      <c r="C1242" s="335">
        <v>199</v>
      </c>
      <c r="D1242" s="428">
        <v>383</v>
      </c>
      <c r="E1242" s="429">
        <v>595</v>
      </c>
      <c r="F1242" s="429">
        <v>990</v>
      </c>
      <c r="G1242" s="430">
        <v>1395</v>
      </c>
      <c r="H1242">
        <v>1663</v>
      </c>
      <c r="I1242" s="483">
        <v>2040</v>
      </c>
      <c r="J1242">
        <v>2328</v>
      </c>
      <c r="K1242">
        <v>2961</v>
      </c>
      <c r="L1242">
        <v>3089</v>
      </c>
      <c r="M1242">
        <v>4096</v>
      </c>
      <c r="O1242" s="437">
        <v>75</v>
      </c>
      <c r="P1242" s="438">
        <f t="shared" si="103"/>
        <v>124</v>
      </c>
      <c r="Q1242" s="438">
        <v>184</v>
      </c>
      <c r="R1242" s="438">
        <v>212</v>
      </c>
      <c r="S1242" s="438">
        <v>395</v>
      </c>
      <c r="T1242" s="439">
        <v>405</v>
      </c>
      <c r="U1242">
        <v>268</v>
      </c>
      <c r="V1242" s="483">
        <v>377</v>
      </c>
      <c r="W1242" s="438">
        <v>288</v>
      </c>
      <c r="X1242">
        <v>634</v>
      </c>
      <c r="Y1242">
        <v>128</v>
      </c>
      <c r="Z1242">
        <v>1007</v>
      </c>
    </row>
    <row r="1243" spans="1:26" ht="12.75">
      <c r="A1243" s="2">
        <v>9</v>
      </c>
      <c r="B1243" s="108">
        <f t="shared" si="102"/>
        <v>64</v>
      </c>
      <c r="C1243" s="335">
        <v>99</v>
      </c>
      <c r="D1243" s="428">
        <v>124</v>
      </c>
      <c r="E1243" s="429">
        <v>177</v>
      </c>
      <c r="F1243" s="429">
        <v>205</v>
      </c>
      <c r="G1243" s="430">
        <v>218</v>
      </c>
      <c r="H1243">
        <v>262</v>
      </c>
      <c r="I1243" s="483">
        <v>282</v>
      </c>
      <c r="J1243">
        <v>376</v>
      </c>
      <c r="K1243">
        <v>410</v>
      </c>
      <c r="L1243">
        <v>505</v>
      </c>
      <c r="M1243">
        <v>641</v>
      </c>
      <c r="O1243" s="437">
        <v>64</v>
      </c>
      <c r="P1243" s="438">
        <f t="shared" si="103"/>
        <v>35</v>
      </c>
      <c r="Q1243" s="438">
        <v>25</v>
      </c>
      <c r="R1243" s="438">
        <v>53</v>
      </c>
      <c r="S1243" s="438">
        <v>28</v>
      </c>
      <c r="T1243" s="439">
        <v>13</v>
      </c>
      <c r="U1243">
        <v>44</v>
      </c>
      <c r="V1243" s="483">
        <v>20</v>
      </c>
      <c r="W1243" s="438">
        <v>94</v>
      </c>
      <c r="X1243">
        <v>34</v>
      </c>
      <c r="Y1243">
        <v>96</v>
      </c>
      <c r="Z1243">
        <v>116</v>
      </c>
    </row>
    <row r="1244" spans="1:26" ht="12.75">
      <c r="A1244" s="2">
        <v>10</v>
      </c>
      <c r="B1244" s="108">
        <f t="shared" si="102"/>
        <v>48</v>
      </c>
      <c r="C1244" s="335">
        <v>278</v>
      </c>
      <c r="D1244" s="428">
        <v>335</v>
      </c>
      <c r="E1244" s="429">
        <v>383</v>
      </c>
      <c r="F1244" s="429">
        <v>417</v>
      </c>
      <c r="G1244" s="430">
        <v>445</v>
      </c>
      <c r="H1244">
        <v>521</v>
      </c>
      <c r="I1244" s="483">
        <v>588</v>
      </c>
      <c r="J1244">
        <v>629</v>
      </c>
      <c r="K1244">
        <v>763</v>
      </c>
      <c r="L1244">
        <v>938</v>
      </c>
      <c r="M1244">
        <v>1017</v>
      </c>
      <c r="O1244" s="437">
        <v>48</v>
      </c>
      <c r="P1244" s="438">
        <f t="shared" si="103"/>
        <v>230</v>
      </c>
      <c r="Q1244" s="438">
        <v>54</v>
      </c>
      <c r="R1244" s="438">
        <v>48</v>
      </c>
      <c r="S1244" s="438">
        <v>34</v>
      </c>
      <c r="T1244" s="439">
        <v>28</v>
      </c>
      <c r="U1244">
        <v>76</v>
      </c>
      <c r="V1244" s="483">
        <v>67</v>
      </c>
      <c r="W1244" s="438">
        <v>41</v>
      </c>
      <c r="X1244">
        <v>125</v>
      </c>
      <c r="Y1244">
        <v>174</v>
      </c>
      <c r="Z1244">
        <v>79</v>
      </c>
    </row>
    <row r="1245" spans="1:26" ht="12.75">
      <c r="A1245" s="2">
        <v>11</v>
      </c>
      <c r="B1245" s="108">
        <f t="shared" si="102"/>
        <v>28</v>
      </c>
      <c r="C1245" s="335">
        <v>61</v>
      </c>
      <c r="D1245" s="428">
        <v>118</v>
      </c>
      <c r="E1245" s="429">
        <v>167</v>
      </c>
      <c r="F1245" s="429">
        <v>193</v>
      </c>
      <c r="G1245" s="430">
        <v>235</v>
      </c>
      <c r="H1245">
        <v>271</v>
      </c>
      <c r="I1245" s="483">
        <v>336</v>
      </c>
      <c r="J1245">
        <v>520</v>
      </c>
      <c r="K1245">
        <v>678</v>
      </c>
      <c r="L1245">
        <v>798</v>
      </c>
      <c r="M1245">
        <v>858</v>
      </c>
      <c r="O1245" s="437">
        <v>28</v>
      </c>
      <c r="P1245" s="438">
        <f t="shared" si="103"/>
        <v>33</v>
      </c>
      <c r="Q1245" s="438">
        <v>57</v>
      </c>
      <c r="R1245" s="438">
        <v>49</v>
      </c>
      <c r="S1245" s="438">
        <v>27</v>
      </c>
      <c r="T1245" s="439">
        <v>42</v>
      </c>
      <c r="U1245">
        <v>36</v>
      </c>
      <c r="V1245" s="483">
        <v>65</v>
      </c>
      <c r="W1245" s="438">
        <v>184</v>
      </c>
      <c r="X1245">
        <v>158</v>
      </c>
      <c r="Y1245">
        <v>120</v>
      </c>
      <c r="Z1245">
        <v>60</v>
      </c>
    </row>
    <row r="1246" spans="1:26" ht="12.75">
      <c r="A1246" s="2">
        <v>12</v>
      </c>
      <c r="B1246" s="108">
        <f t="shared" si="102"/>
        <v>174</v>
      </c>
      <c r="C1246" s="335">
        <v>316</v>
      </c>
      <c r="D1246" s="428">
        <v>488</v>
      </c>
      <c r="E1246" s="429">
        <v>617</v>
      </c>
      <c r="F1246" s="429">
        <v>735</v>
      </c>
      <c r="G1246" s="430">
        <v>886</v>
      </c>
      <c r="H1246">
        <v>1073</v>
      </c>
      <c r="I1246" s="483">
        <v>1261</v>
      </c>
      <c r="J1246">
        <v>1445</v>
      </c>
      <c r="K1246">
        <v>1593</v>
      </c>
      <c r="L1246">
        <v>1807</v>
      </c>
      <c r="M1246">
        <v>2004</v>
      </c>
      <c r="O1246" s="437">
        <v>174</v>
      </c>
      <c r="P1246" s="438">
        <f t="shared" si="103"/>
        <v>142</v>
      </c>
      <c r="Q1246" s="438">
        <v>173</v>
      </c>
      <c r="R1246" s="438">
        <v>130</v>
      </c>
      <c r="S1246" s="438">
        <v>118</v>
      </c>
      <c r="T1246" s="439">
        <v>149</v>
      </c>
      <c r="U1246">
        <v>187</v>
      </c>
      <c r="V1246" s="483">
        <v>188</v>
      </c>
      <c r="W1246" s="438">
        <v>185</v>
      </c>
      <c r="X1246">
        <v>150</v>
      </c>
      <c r="Y1246">
        <v>214</v>
      </c>
      <c r="Z1246">
        <v>197</v>
      </c>
    </row>
    <row r="1247" spans="1:26" ht="12.75">
      <c r="A1247" s="2">
        <v>13</v>
      </c>
      <c r="B1247" s="108">
        <f t="shared" si="102"/>
        <v>75</v>
      </c>
      <c r="C1247" s="335">
        <v>143</v>
      </c>
      <c r="D1247" s="428">
        <v>271</v>
      </c>
      <c r="E1247" s="429">
        <v>294</v>
      </c>
      <c r="F1247" s="429">
        <v>359</v>
      </c>
      <c r="G1247" s="430">
        <v>387</v>
      </c>
      <c r="H1247">
        <v>484</v>
      </c>
      <c r="I1247" s="483">
        <v>553</v>
      </c>
      <c r="J1247">
        <v>667</v>
      </c>
      <c r="K1247">
        <v>741</v>
      </c>
      <c r="L1247">
        <v>834</v>
      </c>
      <c r="M1247">
        <v>868</v>
      </c>
      <c r="O1247" s="437">
        <v>75</v>
      </c>
      <c r="P1247" s="438">
        <f t="shared" si="103"/>
        <v>68</v>
      </c>
      <c r="Q1247" s="438">
        <v>128</v>
      </c>
      <c r="R1247" s="438">
        <v>23</v>
      </c>
      <c r="S1247" s="438">
        <v>65</v>
      </c>
      <c r="T1247" s="439">
        <v>28</v>
      </c>
      <c r="U1247">
        <v>97</v>
      </c>
      <c r="V1247" s="483">
        <v>69</v>
      </c>
      <c r="W1247" s="438">
        <v>113</v>
      </c>
      <c r="X1247">
        <v>73</v>
      </c>
      <c r="Y1247">
        <v>93</v>
      </c>
      <c r="Z1247">
        <v>34</v>
      </c>
    </row>
    <row r="1248" spans="1:26" ht="12.75">
      <c r="A1248" s="2">
        <v>14</v>
      </c>
      <c r="B1248" s="108">
        <f t="shared" si="102"/>
        <v>99</v>
      </c>
      <c r="C1248" s="335">
        <v>208</v>
      </c>
      <c r="D1248" s="428">
        <v>295</v>
      </c>
      <c r="E1248" s="429">
        <v>416</v>
      </c>
      <c r="F1248" s="429">
        <v>457</v>
      </c>
      <c r="G1248" s="430">
        <v>589</v>
      </c>
      <c r="H1248">
        <v>820</v>
      </c>
      <c r="I1248" s="483">
        <v>1082</v>
      </c>
      <c r="J1248">
        <v>1250</v>
      </c>
      <c r="K1248">
        <v>1390</v>
      </c>
      <c r="L1248">
        <v>1476</v>
      </c>
      <c r="M1248">
        <v>1628</v>
      </c>
      <c r="O1248" s="437">
        <v>99</v>
      </c>
      <c r="P1248" s="438">
        <f t="shared" si="103"/>
        <v>109</v>
      </c>
      <c r="Q1248" s="438">
        <v>87</v>
      </c>
      <c r="R1248" s="438">
        <v>112</v>
      </c>
      <c r="S1248" s="438">
        <v>41</v>
      </c>
      <c r="T1248" s="439">
        <v>132</v>
      </c>
      <c r="U1248">
        <v>225</v>
      </c>
      <c r="V1248" s="483">
        <v>262</v>
      </c>
      <c r="W1248" s="438">
        <v>168</v>
      </c>
      <c r="X1248">
        <v>131</v>
      </c>
      <c r="Y1248">
        <v>84</v>
      </c>
      <c r="Z1248">
        <v>118</v>
      </c>
    </row>
    <row r="1249" spans="1:26" ht="12.75">
      <c r="A1249" s="2">
        <v>15</v>
      </c>
      <c r="B1249" s="108">
        <f t="shared" si="102"/>
        <v>52</v>
      </c>
      <c r="C1249" s="335">
        <v>134</v>
      </c>
      <c r="D1249" s="428">
        <v>175</v>
      </c>
      <c r="E1249" s="429">
        <v>236</v>
      </c>
      <c r="F1249" s="429">
        <v>292</v>
      </c>
      <c r="G1249" s="430">
        <v>318</v>
      </c>
      <c r="H1249">
        <v>389</v>
      </c>
      <c r="I1249" s="483">
        <v>471</v>
      </c>
      <c r="J1249">
        <v>597</v>
      </c>
      <c r="K1249">
        <v>689</v>
      </c>
      <c r="L1249">
        <v>810</v>
      </c>
      <c r="M1249">
        <v>911</v>
      </c>
      <c r="O1249" s="437">
        <v>52</v>
      </c>
      <c r="P1249" s="438">
        <f t="shared" si="103"/>
        <v>82</v>
      </c>
      <c r="Q1249" s="438">
        <v>41</v>
      </c>
      <c r="R1249" s="438">
        <v>61</v>
      </c>
      <c r="S1249" s="438">
        <v>56</v>
      </c>
      <c r="T1249" s="439">
        <v>26</v>
      </c>
      <c r="U1249">
        <v>71</v>
      </c>
      <c r="V1249" s="483">
        <v>82</v>
      </c>
      <c r="W1249" s="438">
        <v>126</v>
      </c>
      <c r="X1249">
        <v>92</v>
      </c>
      <c r="Y1249">
        <v>121</v>
      </c>
      <c r="Z1249">
        <v>101</v>
      </c>
    </row>
    <row r="1250" spans="1:26" ht="12.75">
      <c r="A1250" s="2">
        <v>16</v>
      </c>
      <c r="B1250" s="108">
        <f t="shared" si="102"/>
        <v>30</v>
      </c>
      <c r="C1250" s="335">
        <v>52</v>
      </c>
      <c r="D1250" s="428">
        <v>82</v>
      </c>
      <c r="E1250" s="429">
        <v>111</v>
      </c>
      <c r="F1250" s="429">
        <v>169</v>
      </c>
      <c r="G1250" s="430">
        <v>272</v>
      </c>
      <c r="H1250">
        <v>425</v>
      </c>
      <c r="I1250" s="483">
        <v>512</v>
      </c>
      <c r="J1250">
        <v>600</v>
      </c>
      <c r="K1250">
        <v>821</v>
      </c>
      <c r="L1250">
        <v>1083</v>
      </c>
      <c r="M1250">
        <v>1190</v>
      </c>
      <c r="O1250" s="437">
        <v>30</v>
      </c>
      <c r="P1250" s="438">
        <f t="shared" si="103"/>
        <v>22</v>
      </c>
      <c r="Q1250" s="438">
        <v>31</v>
      </c>
      <c r="R1250" s="438">
        <v>29</v>
      </c>
      <c r="S1250" s="438">
        <v>58</v>
      </c>
      <c r="T1250" s="439">
        <v>103</v>
      </c>
      <c r="U1250">
        <v>153</v>
      </c>
      <c r="V1250" s="483">
        <v>87</v>
      </c>
      <c r="W1250" s="438">
        <v>88</v>
      </c>
      <c r="X1250">
        <v>221</v>
      </c>
      <c r="Y1250">
        <v>262</v>
      </c>
      <c r="Z1250">
        <v>107</v>
      </c>
    </row>
    <row r="1251" spans="1:26" ht="12.75">
      <c r="A1251" s="2">
        <v>17</v>
      </c>
      <c r="B1251" s="108">
        <f t="shared" si="102"/>
        <v>32</v>
      </c>
      <c r="C1251" s="335">
        <v>176</v>
      </c>
      <c r="D1251" s="428">
        <v>287</v>
      </c>
      <c r="E1251" s="429">
        <v>385</v>
      </c>
      <c r="F1251" s="429">
        <v>454</v>
      </c>
      <c r="G1251" s="430">
        <v>527</v>
      </c>
      <c r="H1251">
        <v>601</v>
      </c>
      <c r="I1251" s="483">
        <v>663</v>
      </c>
      <c r="J1251">
        <v>854</v>
      </c>
      <c r="K1251">
        <v>1254</v>
      </c>
      <c r="L1251">
        <v>1603</v>
      </c>
      <c r="M1251">
        <v>1910</v>
      </c>
      <c r="O1251" s="437">
        <v>32</v>
      </c>
      <c r="P1251" s="438">
        <f t="shared" si="103"/>
        <v>144</v>
      </c>
      <c r="Q1251" s="438">
        <v>111</v>
      </c>
      <c r="R1251" s="438">
        <v>98</v>
      </c>
      <c r="S1251" s="438">
        <v>69</v>
      </c>
      <c r="T1251" s="439">
        <v>74</v>
      </c>
      <c r="U1251">
        <v>74</v>
      </c>
      <c r="V1251" s="483">
        <v>63</v>
      </c>
      <c r="W1251" s="438">
        <v>190</v>
      </c>
      <c r="X1251">
        <v>401</v>
      </c>
      <c r="Y1251">
        <v>349</v>
      </c>
      <c r="Z1251">
        <v>307</v>
      </c>
    </row>
    <row r="1252" spans="1:26" ht="12.75">
      <c r="A1252" s="2">
        <v>18</v>
      </c>
      <c r="B1252" s="108">
        <f t="shared" si="102"/>
        <v>12</v>
      </c>
      <c r="C1252" s="335">
        <v>46</v>
      </c>
      <c r="D1252" s="428">
        <v>50</v>
      </c>
      <c r="E1252" s="429">
        <v>87</v>
      </c>
      <c r="F1252" s="429">
        <v>118</v>
      </c>
      <c r="G1252" s="430">
        <v>152</v>
      </c>
      <c r="H1252">
        <v>181</v>
      </c>
      <c r="I1252" s="483">
        <v>194</v>
      </c>
      <c r="J1252">
        <v>226</v>
      </c>
      <c r="K1252">
        <v>395</v>
      </c>
      <c r="L1252">
        <v>420</v>
      </c>
      <c r="M1252">
        <v>467</v>
      </c>
      <c r="O1252" s="437">
        <v>12</v>
      </c>
      <c r="P1252" s="438">
        <f t="shared" si="103"/>
        <v>34</v>
      </c>
      <c r="Q1252" s="438">
        <v>4</v>
      </c>
      <c r="R1252" s="438">
        <v>37</v>
      </c>
      <c r="S1252" s="438">
        <v>31</v>
      </c>
      <c r="T1252" s="439">
        <v>34</v>
      </c>
      <c r="U1252">
        <v>29</v>
      </c>
      <c r="V1252" s="483">
        <v>13</v>
      </c>
      <c r="W1252" s="438">
        <v>32</v>
      </c>
      <c r="X1252">
        <v>169</v>
      </c>
      <c r="Y1252">
        <v>25</v>
      </c>
      <c r="Z1252">
        <v>47</v>
      </c>
    </row>
    <row r="1253" spans="1:26" ht="12.75">
      <c r="A1253" s="2">
        <v>19</v>
      </c>
      <c r="B1253" s="108">
        <f t="shared" si="102"/>
        <v>27</v>
      </c>
      <c r="C1253" s="335">
        <v>52</v>
      </c>
      <c r="D1253" s="428">
        <v>67</v>
      </c>
      <c r="E1253" s="429">
        <v>85</v>
      </c>
      <c r="F1253" s="429">
        <v>99</v>
      </c>
      <c r="G1253" s="430">
        <v>115</v>
      </c>
      <c r="H1253">
        <v>128</v>
      </c>
      <c r="I1253" s="483">
        <v>133</v>
      </c>
      <c r="J1253">
        <v>153</v>
      </c>
      <c r="K1253">
        <v>181</v>
      </c>
      <c r="L1253">
        <v>211</v>
      </c>
      <c r="M1253">
        <v>226</v>
      </c>
      <c r="O1253" s="437">
        <v>27</v>
      </c>
      <c r="P1253" s="438">
        <f t="shared" si="103"/>
        <v>25</v>
      </c>
      <c r="Q1253" s="438">
        <v>15</v>
      </c>
      <c r="R1253" s="438">
        <v>18</v>
      </c>
      <c r="S1253" s="438">
        <v>14</v>
      </c>
      <c r="T1253" s="439">
        <v>16</v>
      </c>
      <c r="U1253">
        <v>13</v>
      </c>
      <c r="V1253" s="483">
        <v>5</v>
      </c>
      <c r="W1253" s="438">
        <v>20</v>
      </c>
      <c r="X1253">
        <v>28</v>
      </c>
      <c r="Y1253">
        <v>30</v>
      </c>
      <c r="Z1253">
        <v>15</v>
      </c>
    </row>
    <row r="1254" spans="1:26" ht="12.75">
      <c r="A1254" s="2">
        <v>20</v>
      </c>
      <c r="B1254" s="108">
        <f t="shared" si="102"/>
        <v>219</v>
      </c>
      <c r="C1254" s="335">
        <v>274</v>
      </c>
      <c r="D1254" s="428">
        <v>339</v>
      </c>
      <c r="E1254" s="429">
        <v>377</v>
      </c>
      <c r="F1254" s="429">
        <v>426</v>
      </c>
      <c r="G1254" s="430">
        <v>500</v>
      </c>
      <c r="H1254">
        <v>552</v>
      </c>
      <c r="I1254" s="483">
        <v>588</v>
      </c>
      <c r="J1254">
        <v>647</v>
      </c>
      <c r="K1254">
        <v>698</v>
      </c>
      <c r="L1254">
        <v>755</v>
      </c>
      <c r="M1254">
        <v>899</v>
      </c>
      <c r="O1254" s="437">
        <v>219</v>
      </c>
      <c r="P1254" s="438">
        <f t="shared" si="103"/>
        <v>55</v>
      </c>
      <c r="Q1254" s="438">
        <v>65</v>
      </c>
      <c r="R1254" s="438">
        <v>37</v>
      </c>
      <c r="S1254" s="438">
        <v>50</v>
      </c>
      <c r="T1254" s="439">
        <v>74</v>
      </c>
      <c r="U1254">
        <v>52</v>
      </c>
      <c r="V1254" s="483">
        <v>37</v>
      </c>
      <c r="W1254" s="438">
        <v>55</v>
      </c>
      <c r="X1254">
        <v>51</v>
      </c>
      <c r="Y1254">
        <v>58</v>
      </c>
      <c r="Z1254">
        <v>145</v>
      </c>
    </row>
    <row r="1255" spans="1:26" ht="12.75">
      <c r="A1255" s="2">
        <v>21</v>
      </c>
      <c r="B1255" s="108">
        <f t="shared" si="102"/>
        <v>95</v>
      </c>
      <c r="C1255" s="335">
        <v>201</v>
      </c>
      <c r="D1255" s="428">
        <v>388</v>
      </c>
      <c r="E1255" s="429">
        <v>450</v>
      </c>
      <c r="F1255" s="429">
        <v>510</v>
      </c>
      <c r="G1255" s="430">
        <v>745</v>
      </c>
      <c r="H1255">
        <v>855</v>
      </c>
      <c r="I1255" s="483">
        <v>997</v>
      </c>
      <c r="J1255">
        <v>1183</v>
      </c>
      <c r="K1255">
        <v>1326</v>
      </c>
      <c r="L1255">
        <v>1395</v>
      </c>
      <c r="M1255">
        <v>1620</v>
      </c>
      <c r="O1255" s="437">
        <v>95</v>
      </c>
      <c r="P1255" s="438">
        <v>107</v>
      </c>
      <c r="Q1255" s="438">
        <v>188</v>
      </c>
      <c r="R1255" s="438">
        <v>62</v>
      </c>
      <c r="S1255" s="438">
        <v>60</v>
      </c>
      <c r="T1255" s="439">
        <v>237</v>
      </c>
      <c r="U1255">
        <v>109</v>
      </c>
      <c r="V1255" s="483">
        <v>143</v>
      </c>
      <c r="W1255" s="438">
        <v>187</v>
      </c>
      <c r="X1255">
        <v>143</v>
      </c>
      <c r="Y1255">
        <v>72</v>
      </c>
      <c r="Z1255">
        <v>225</v>
      </c>
    </row>
    <row r="1256" spans="1:26" ht="12.75">
      <c r="A1256" s="2">
        <v>22</v>
      </c>
      <c r="B1256" s="108">
        <f t="shared" si="102"/>
        <v>335</v>
      </c>
      <c r="C1256" s="335">
        <v>511</v>
      </c>
      <c r="D1256" s="428">
        <v>720</v>
      </c>
      <c r="E1256" s="429">
        <v>845</v>
      </c>
      <c r="F1256" s="429">
        <v>915</v>
      </c>
      <c r="G1256" s="430">
        <v>1203</v>
      </c>
      <c r="H1256">
        <v>1545</v>
      </c>
      <c r="I1256" s="483">
        <v>1813</v>
      </c>
      <c r="J1256">
        <v>2141</v>
      </c>
      <c r="K1256">
        <v>2425</v>
      </c>
      <c r="L1256">
        <v>2726</v>
      </c>
      <c r="M1256">
        <v>2887</v>
      </c>
      <c r="O1256" s="437">
        <v>335</v>
      </c>
      <c r="P1256" s="438">
        <f t="shared" si="103"/>
        <v>176</v>
      </c>
      <c r="Q1256" s="438">
        <v>209</v>
      </c>
      <c r="R1256" s="438">
        <v>129</v>
      </c>
      <c r="S1256" s="438">
        <v>107</v>
      </c>
      <c r="T1256" s="439">
        <v>288</v>
      </c>
      <c r="U1256">
        <v>345</v>
      </c>
      <c r="V1256" s="483">
        <v>272</v>
      </c>
      <c r="W1256" s="438">
        <v>326</v>
      </c>
      <c r="X1256">
        <v>284</v>
      </c>
      <c r="Y1256">
        <v>301</v>
      </c>
      <c r="Z1256">
        <v>170</v>
      </c>
    </row>
    <row r="1257" spans="1:26" ht="12.75">
      <c r="A1257" s="2">
        <v>23</v>
      </c>
      <c r="B1257" s="108">
        <f t="shared" si="102"/>
        <v>158</v>
      </c>
      <c r="C1257" s="335">
        <v>445</v>
      </c>
      <c r="D1257" s="428">
        <v>830</v>
      </c>
      <c r="E1257" s="429">
        <v>1250</v>
      </c>
      <c r="F1257" s="429">
        <v>1953</v>
      </c>
      <c r="G1257" s="430">
        <v>2885</v>
      </c>
      <c r="H1257">
        <v>3490</v>
      </c>
      <c r="I1257" s="483">
        <v>3900</v>
      </c>
      <c r="J1257">
        <v>4474</v>
      </c>
      <c r="K1257">
        <v>4825</v>
      </c>
      <c r="L1257">
        <v>5129</v>
      </c>
      <c r="M1257">
        <v>5390</v>
      </c>
      <c r="O1257" s="437">
        <v>158</v>
      </c>
      <c r="P1257" s="438">
        <f t="shared" si="103"/>
        <v>287</v>
      </c>
      <c r="Q1257" s="438">
        <v>385</v>
      </c>
      <c r="R1257" s="438">
        <v>420</v>
      </c>
      <c r="S1257" s="438">
        <v>704</v>
      </c>
      <c r="T1257" s="439">
        <v>934</v>
      </c>
      <c r="U1257">
        <v>606</v>
      </c>
      <c r="V1257" s="483">
        <v>413</v>
      </c>
      <c r="W1257" s="438">
        <v>573</v>
      </c>
      <c r="X1257">
        <v>356</v>
      </c>
      <c r="Y1257">
        <v>304</v>
      </c>
      <c r="Z1257">
        <v>262</v>
      </c>
    </row>
    <row r="1258" spans="1:26" ht="12.75">
      <c r="A1258" s="2">
        <v>24</v>
      </c>
      <c r="B1258" s="108">
        <f t="shared" si="102"/>
        <v>66</v>
      </c>
      <c r="C1258" s="335">
        <v>143</v>
      </c>
      <c r="D1258" s="428">
        <v>200</v>
      </c>
      <c r="E1258" s="429">
        <v>229</v>
      </c>
      <c r="F1258" s="429">
        <v>313</v>
      </c>
      <c r="G1258" s="430">
        <v>536</v>
      </c>
      <c r="H1258">
        <v>678</v>
      </c>
      <c r="I1258" s="483">
        <v>753</v>
      </c>
      <c r="J1258">
        <v>840</v>
      </c>
      <c r="K1258">
        <v>931</v>
      </c>
      <c r="L1258">
        <v>1031</v>
      </c>
      <c r="M1258">
        <v>1099</v>
      </c>
      <c r="O1258" s="440">
        <v>66</v>
      </c>
      <c r="P1258" s="441">
        <f t="shared" si="103"/>
        <v>77</v>
      </c>
      <c r="Q1258" s="441">
        <v>57</v>
      </c>
      <c r="R1258" s="441">
        <v>29</v>
      </c>
      <c r="S1258" s="441">
        <v>84</v>
      </c>
      <c r="T1258" s="442">
        <v>224</v>
      </c>
      <c r="U1258">
        <v>144</v>
      </c>
      <c r="V1258" s="483">
        <v>75</v>
      </c>
      <c r="W1258" s="441">
        <v>87</v>
      </c>
      <c r="X1258">
        <v>90</v>
      </c>
      <c r="Y1258">
        <v>100</v>
      </c>
      <c r="Z1258">
        <v>68</v>
      </c>
    </row>
    <row r="1259" spans="1:26" ht="12.75">
      <c r="A1259" s="7" t="s">
        <v>0</v>
      </c>
      <c r="B1259" s="125">
        <f>SUM(B1235:B1258)</f>
        <v>1728</v>
      </c>
      <c r="C1259" s="125">
        <f>SUM(C1235:C1258)</f>
        <v>3768</v>
      </c>
      <c r="D1259" s="431">
        <v>5785</v>
      </c>
      <c r="E1259" s="432">
        <f>SUM(E1235:E1258)</f>
        <v>7571</v>
      </c>
      <c r="F1259" s="432">
        <v>9731</v>
      </c>
      <c r="G1259" s="430">
        <v>12830</v>
      </c>
      <c r="H1259">
        <v>15764</v>
      </c>
      <c r="I1259" s="483">
        <v>18219</v>
      </c>
      <c r="J1259" s="125">
        <v>21270</v>
      </c>
      <c r="K1259" s="140">
        <f>SUM(K1235:K1258)</f>
        <v>24674</v>
      </c>
      <c r="L1259" s="140">
        <f>SUM(L1235:L1258)</f>
        <v>27458</v>
      </c>
      <c r="M1259" s="140">
        <f>SUM(M1235:M1258)</f>
        <v>30793</v>
      </c>
      <c r="N1259" s="139"/>
      <c r="O1259" s="443">
        <f>SUM(O1235:O1258)</f>
        <v>1728</v>
      </c>
      <c r="P1259" s="443">
        <f>SUM(P1235:P1258)</f>
        <v>2041</v>
      </c>
      <c r="Q1259" s="443">
        <f>SUM(Q1235:Q1258)</f>
        <v>2017</v>
      </c>
      <c r="R1259" s="443">
        <f>SUM(R1235:R1258)</f>
        <v>1781</v>
      </c>
      <c r="S1259" s="443">
        <v>2182</v>
      </c>
      <c r="T1259" s="443">
        <f>SUM(T1235:T1258)</f>
        <v>3103</v>
      </c>
      <c r="U1259" s="333">
        <v>2934</v>
      </c>
      <c r="V1259" s="483">
        <v>2477</v>
      </c>
      <c r="W1259" s="443">
        <v>3042</v>
      </c>
      <c r="X1259" s="140">
        <f>SUM(X1235:X1258)</f>
        <v>3396</v>
      </c>
      <c r="Y1259">
        <f>SUM(Y1235:Y1258)</f>
        <v>2783</v>
      </c>
      <c r="Z1259" s="140">
        <f>SUM(Z1235:Z1258)</f>
        <v>3289</v>
      </c>
    </row>
    <row r="1264" spans="1:26" ht="12.75">
      <c r="A1264" s="99" t="s">
        <v>129</v>
      </c>
      <c r="B1264" s="117" t="str">
        <f>TITLES!$B$26</f>
        <v>TIMELINESS OF DATA INPUT FOR WIA EXITS</v>
      </c>
      <c r="C1264" s="118"/>
      <c r="D1264" s="118"/>
      <c r="E1264" s="118"/>
      <c r="F1264" s="118"/>
      <c r="G1264" s="118"/>
      <c r="H1264" s="118"/>
      <c r="I1264" s="118"/>
      <c r="J1264" s="118"/>
      <c r="K1264" s="118"/>
      <c r="L1264" s="118"/>
      <c r="M1264" s="119"/>
      <c r="O1264" s="270" t="str">
        <f>B1264</f>
        <v>TIMELINESS OF DATA INPUT FOR WIA EXITS</v>
      </c>
      <c r="P1264" s="143"/>
      <c r="Q1264" s="143"/>
      <c r="R1264" s="143"/>
      <c r="S1264" s="143"/>
      <c r="T1264" s="143"/>
      <c r="U1264" s="143"/>
      <c r="V1264" s="143"/>
      <c r="W1264" s="143"/>
      <c r="X1264" s="143"/>
      <c r="Y1264" s="143"/>
      <c r="Z1264" s="205"/>
    </row>
    <row r="1265" spans="1:26" ht="12.75">
      <c r="A1265" s="2">
        <v>1</v>
      </c>
      <c r="B1265" s="447">
        <f aca="true" t="shared" si="104" ref="B1265:B1288">O1265</f>
        <v>0</v>
      </c>
      <c r="C1265" s="316">
        <v>32</v>
      </c>
      <c r="D1265" s="316">
        <v>35</v>
      </c>
      <c r="E1265" s="429">
        <v>38</v>
      </c>
      <c r="F1265" s="429">
        <v>359</v>
      </c>
      <c r="G1265" s="430">
        <v>411</v>
      </c>
      <c r="H1265">
        <v>445</v>
      </c>
      <c r="I1265" s="483">
        <v>465</v>
      </c>
      <c r="J1265">
        <v>482</v>
      </c>
      <c r="K1265">
        <v>494</v>
      </c>
      <c r="L1265">
        <v>572</v>
      </c>
      <c r="M1265">
        <v>632</v>
      </c>
      <c r="O1265" s="434">
        <v>0</v>
      </c>
      <c r="P1265" s="435">
        <f aca="true" t="shared" si="105" ref="P1265:P1288">IF(C$1289&gt;0,C1265-B1265,"")</f>
        <v>32</v>
      </c>
      <c r="Q1265" s="444">
        <v>3</v>
      </c>
      <c r="R1265" s="435">
        <v>3</v>
      </c>
      <c r="S1265" s="435">
        <v>321</v>
      </c>
      <c r="T1265" s="436">
        <v>52</v>
      </c>
      <c r="U1265">
        <v>34</v>
      </c>
      <c r="V1265" s="483">
        <v>20</v>
      </c>
      <c r="W1265" s="435">
        <v>17</v>
      </c>
      <c r="X1265">
        <v>12</v>
      </c>
      <c r="Y1265">
        <v>78</v>
      </c>
      <c r="Z1265">
        <v>60</v>
      </c>
    </row>
    <row r="1266" spans="1:26" ht="12.75">
      <c r="A1266" s="2">
        <v>2</v>
      </c>
      <c r="B1266" s="447">
        <f t="shared" si="104"/>
        <v>0</v>
      </c>
      <c r="C1266" s="316">
        <v>1</v>
      </c>
      <c r="D1266" s="316">
        <v>11</v>
      </c>
      <c r="E1266" s="429">
        <v>16</v>
      </c>
      <c r="F1266" s="429">
        <v>55</v>
      </c>
      <c r="G1266" s="430">
        <v>159</v>
      </c>
      <c r="H1266">
        <v>168</v>
      </c>
      <c r="I1266" s="483">
        <v>242</v>
      </c>
      <c r="J1266">
        <v>393</v>
      </c>
      <c r="K1266">
        <v>433</v>
      </c>
      <c r="L1266">
        <v>489</v>
      </c>
      <c r="M1266">
        <v>721</v>
      </c>
      <c r="O1266" s="437">
        <v>0</v>
      </c>
      <c r="P1266" s="438">
        <f t="shared" si="105"/>
        <v>1</v>
      </c>
      <c r="Q1266" s="445">
        <v>10</v>
      </c>
      <c r="R1266" s="438">
        <v>5</v>
      </c>
      <c r="S1266" s="438">
        <v>39</v>
      </c>
      <c r="T1266" s="439">
        <v>104</v>
      </c>
      <c r="U1266">
        <v>9</v>
      </c>
      <c r="V1266" s="483">
        <v>63</v>
      </c>
      <c r="W1266" s="438">
        <v>151</v>
      </c>
      <c r="X1266">
        <v>40</v>
      </c>
      <c r="Y1266">
        <v>56</v>
      </c>
      <c r="Z1266">
        <v>232</v>
      </c>
    </row>
    <row r="1267" spans="1:26" ht="12.75">
      <c r="A1267" s="2">
        <v>3</v>
      </c>
      <c r="B1267" s="447">
        <f t="shared" si="104"/>
        <v>1</v>
      </c>
      <c r="C1267" s="316">
        <v>1</v>
      </c>
      <c r="D1267" s="316">
        <v>1</v>
      </c>
      <c r="E1267" s="429">
        <v>7</v>
      </c>
      <c r="F1267" s="429">
        <v>11</v>
      </c>
      <c r="G1267" s="430">
        <v>11</v>
      </c>
      <c r="H1267">
        <v>11</v>
      </c>
      <c r="I1267" s="483">
        <v>16</v>
      </c>
      <c r="J1267">
        <v>16</v>
      </c>
      <c r="K1267">
        <v>631</v>
      </c>
      <c r="L1267">
        <v>669</v>
      </c>
      <c r="M1267">
        <v>913</v>
      </c>
      <c r="O1267" s="437">
        <v>1</v>
      </c>
      <c r="P1267" s="438">
        <f t="shared" si="105"/>
        <v>0</v>
      </c>
      <c r="Q1267" s="445">
        <v>0</v>
      </c>
      <c r="R1267" s="438">
        <v>6</v>
      </c>
      <c r="S1267" s="438">
        <v>4</v>
      </c>
      <c r="T1267" s="439">
        <v>0</v>
      </c>
      <c r="U1267">
        <v>0</v>
      </c>
      <c r="V1267" s="483">
        <v>5</v>
      </c>
      <c r="W1267" s="438">
        <v>0</v>
      </c>
      <c r="X1267">
        <v>615</v>
      </c>
      <c r="Y1267">
        <v>38</v>
      </c>
      <c r="Z1267">
        <v>244</v>
      </c>
    </row>
    <row r="1268" spans="1:26" ht="12.75">
      <c r="A1268" s="2">
        <v>4</v>
      </c>
      <c r="B1268" s="447">
        <f t="shared" si="104"/>
        <v>574</v>
      </c>
      <c r="C1268" s="316">
        <v>1083</v>
      </c>
      <c r="D1268" s="316">
        <v>1176</v>
      </c>
      <c r="E1268" s="429">
        <v>1927</v>
      </c>
      <c r="F1268" s="429">
        <v>2157</v>
      </c>
      <c r="G1268" s="430">
        <v>2422</v>
      </c>
      <c r="H1268">
        <v>2886</v>
      </c>
      <c r="I1268" s="483">
        <v>3310</v>
      </c>
      <c r="J1268">
        <v>4860</v>
      </c>
      <c r="K1268">
        <v>5563</v>
      </c>
      <c r="L1268">
        <v>8046</v>
      </c>
      <c r="M1268">
        <v>8162</v>
      </c>
      <c r="O1268" s="437">
        <v>574</v>
      </c>
      <c r="P1268" s="438">
        <f t="shared" si="105"/>
        <v>509</v>
      </c>
      <c r="Q1268" s="445">
        <v>93</v>
      </c>
      <c r="R1268" s="438">
        <v>751</v>
      </c>
      <c r="S1268" s="438">
        <v>230</v>
      </c>
      <c r="T1268" s="439">
        <v>265</v>
      </c>
      <c r="U1268">
        <v>464</v>
      </c>
      <c r="V1268" s="483">
        <v>424</v>
      </c>
      <c r="W1268" s="438">
        <v>1550</v>
      </c>
      <c r="X1268">
        <v>703</v>
      </c>
      <c r="Y1268">
        <v>2483</v>
      </c>
      <c r="Z1268">
        <v>116</v>
      </c>
    </row>
    <row r="1269" spans="1:26" ht="12.75">
      <c r="A1269" s="2">
        <v>5</v>
      </c>
      <c r="B1269" s="447">
        <f t="shared" si="104"/>
        <v>1339</v>
      </c>
      <c r="C1269" s="316">
        <v>1339</v>
      </c>
      <c r="D1269" s="316">
        <v>1351</v>
      </c>
      <c r="E1269" s="429">
        <v>1357</v>
      </c>
      <c r="F1269" s="429">
        <v>2134</v>
      </c>
      <c r="G1269" s="430">
        <v>2229</v>
      </c>
      <c r="H1269">
        <v>2262</v>
      </c>
      <c r="I1269" s="483">
        <v>2370</v>
      </c>
      <c r="J1269">
        <v>9378</v>
      </c>
      <c r="K1269">
        <v>9584</v>
      </c>
      <c r="L1269">
        <v>9644</v>
      </c>
      <c r="M1269">
        <v>9722</v>
      </c>
      <c r="O1269" s="437">
        <v>1339</v>
      </c>
      <c r="P1269" s="438">
        <f t="shared" si="105"/>
        <v>0</v>
      </c>
      <c r="Q1269" s="445">
        <v>12</v>
      </c>
      <c r="R1269" s="438">
        <v>6</v>
      </c>
      <c r="S1269" s="438">
        <v>777</v>
      </c>
      <c r="T1269" s="439">
        <v>95</v>
      </c>
      <c r="U1269">
        <v>33</v>
      </c>
      <c r="V1269" s="483">
        <v>108</v>
      </c>
      <c r="W1269" s="438">
        <v>7008</v>
      </c>
      <c r="X1269">
        <v>206</v>
      </c>
      <c r="Y1269">
        <v>60</v>
      </c>
      <c r="Z1269">
        <v>79</v>
      </c>
    </row>
    <row r="1270" spans="1:26" ht="12.75">
      <c r="A1270" s="2">
        <v>6</v>
      </c>
      <c r="B1270" s="447">
        <f t="shared" si="104"/>
        <v>116</v>
      </c>
      <c r="C1270" s="316">
        <v>116</v>
      </c>
      <c r="D1270" s="316">
        <v>116</v>
      </c>
      <c r="E1270" s="429">
        <v>116</v>
      </c>
      <c r="F1270" s="429">
        <v>116</v>
      </c>
      <c r="G1270" s="430">
        <v>116</v>
      </c>
      <c r="H1270">
        <v>120</v>
      </c>
      <c r="I1270" s="483">
        <v>124</v>
      </c>
      <c r="J1270">
        <v>130</v>
      </c>
      <c r="K1270">
        <v>147</v>
      </c>
      <c r="L1270">
        <v>147</v>
      </c>
      <c r="M1270">
        <v>158</v>
      </c>
      <c r="O1270" s="437">
        <v>116</v>
      </c>
      <c r="P1270" s="438">
        <f t="shared" si="105"/>
        <v>0</v>
      </c>
      <c r="Q1270" s="445">
        <v>0</v>
      </c>
      <c r="R1270" s="438">
        <v>0</v>
      </c>
      <c r="S1270" s="438">
        <v>0</v>
      </c>
      <c r="T1270" s="439">
        <v>0</v>
      </c>
      <c r="U1270">
        <v>4</v>
      </c>
      <c r="V1270" s="483">
        <v>4</v>
      </c>
      <c r="W1270" s="438">
        <v>6</v>
      </c>
      <c r="X1270">
        <v>17</v>
      </c>
      <c r="Y1270">
        <v>0</v>
      </c>
      <c r="Z1270">
        <v>11</v>
      </c>
    </row>
    <row r="1271" spans="1:26" ht="12.75">
      <c r="A1271" s="2">
        <v>7</v>
      </c>
      <c r="B1271" s="447">
        <f t="shared" si="104"/>
        <v>7</v>
      </c>
      <c r="C1271" s="316">
        <v>7</v>
      </c>
      <c r="D1271" s="316">
        <v>8</v>
      </c>
      <c r="E1271" s="429">
        <v>11</v>
      </c>
      <c r="F1271" s="429">
        <v>18</v>
      </c>
      <c r="G1271" s="430">
        <v>26</v>
      </c>
      <c r="H1271">
        <v>32</v>
      </c>
      <c r="I1271" s="483">
        <v>44</v>
      </c>
      <c r="J1271">
        <v>79</v>
      </c>
      <c r="K1271">
        <v>80</v>
      </c>
      <c r="L1271">
        <v>85</v>
      </c>
      <c r="M1271">
        <v>104</v>
      </c>
      <c r="O1271" s="437">
        <v>7</v>
      </c>
      <c r="P1271" s="438">
        <f t="shared" si="105"/>
        <v>0</v>
      </c>
      <c r="Q1271" s="445">
        <v>1</v>
      </c>
      <c r="R1271" s="438">
        <v>3</v>
      </c>
      <c r="S1271" s="438">
        <v>7</v>
      </c>
      <c r="T1271" s="439">
        <v>8</v>
      </c>
      <c r="U1271">
        <v>6</v>
      </c>
      <c r="V1271" s="483">
        <v>12</v>
      </c>
      <c r="W1271" s="438">
        <v>35</v>
      </c>
      <c r="X1271">
        <v>1</v>
      </c>
      <c r="Y1271">
        <v>5</v>
      </c>
      <c r="Z1271">
        <v>19</v>
      </c>
    </row>
    <row r="1272" spans="1:26" ht="12.75">
      <c r="A1272" s="2">
        <v>8</v>
      </c>
      <c r="B1272" s="447">
        <f t="shared" si="104"/>
        <v>14185</v>
      </c>
      <c r="C1272" s="316">
        <v>14264</v>
      </c>
      <c r="D1272" s="316">
        <v>14750</v>
      </c>
      <c r="E1272" s="429">
        <v>20003</v>
      </c>
      <c r="F1272" s="429">
        <v>23089</v>
      </c>
      <c r="G1272" s="430">
        <v>24536</v>
      </c>
      <c r="H1272">
        <v>31211</v>
      </c>
      <c r="I1272" s="483">
        <v>34621</v>
      </c>
      <c r="J1272">
        <v>37609</v>
      </c>
      <c r="K1272">
        <v>41988</v>
      </c>
      <c r="L1272">
        <v>44717</v>
      </c>
      <c r="M1272">
        <v>58321</v>
      </c>
      <c r="O1272" s="437">
        <v>14185</v>
      </c>
      <c r="P1272" s="438">
        <f t="shared" si="105"/>
        <v>79</v>
      </c>
      <c r="Q1272" s="445">
        <v>503</v>
      </c>
      <c r="R1272" s="438">
        <v>5253</v>
      </c>
      <c r="S1272" s="438">
        <v>3086</v>
      </c>
      <c r="T1272" s="439">
        <v>1539</v>
      </c>
      <c r="U1272">
        <v>6675</v>
      </c>
      <c r="V1272" s="483">
        <v>3426</v>
      </c>
      <c r="W1272" s="438">
        <v>3025</v>
      </c>
      <c r="X1272">
        <v>4379</v>
      </c>
      <c r="Y1272">
        <v>2729</v>
      </c>
      <c r="Z1272">
        <v>13604</v>
      </c>
    </row>
    <row r="1273" spans="1:26" ht="12.75">
      <c r="A1273" s="2">
        <v>9</v>
      </c>
      <c r="B1273" s="447">
        <f t="shared" si="104"/>
        <v>723</v>
      </c>
      <c r="C1273" s="316">
        <v>910</v>
      </c>
      <c r="D1273" s="316">
        <v>1221</v>
      </c>
      <c r="E1273" s="429">
        <v>1761</v>
      </c>
      <c r="F1273" s="429">
        <v>2053</v>
      </c>
      <c r="G1273" s="430">
        <v>2240</v>
      </c>
      <c r="H1273">
        <v>2238</v>
      </c>
      <c r="I1273" s="483">
        <v>2254</v>
      </c>
      <c r="J1273">
        <v>2301</v>
      </c>
      <c r="K1273">
        <v>2366</v>
      </c>
      <c r="L1273">
        <v>5683</v>
      </c>
      <c r="M1273">
        <v>6318</v>
      </c>
      <c r="O1273" s="437">
        <v>723</v>
      </c>
      <c r="P1273" s="438">
        <f t="shared" si="105"/>
        <v>187</v>
      </c>
      <c r="Q1273" s="445">
        <v>392</v>
      </c>
      <c r="R1273" s="438">
        <v>540</v>
      </c>
      <c r="S1273" s="438">
        <v>15</v>
      </c>
      <c r="T1273" s="439">
        <v>187</v>
      </c>
      <c r="U1273">
        <v>60</v>
      </c>
      <c r="V1273" s="483">
        <v>16</v>
      </c>
      <c r="W1273" s="438">
        <v>47</v>
      </c>
      <c r="X1273">
        <v>65</v>
      </c>
      <c r="Y1273">
        <v>3317</v>
      </c>
      <c r="Z1273">
        <v>635</v>
      </c>
    </row>
    <row r="1274" spans="1:26" ht="12.75">
      <c r="A1274" s="2">
        <v>10</v>
      </c>
      <c r="B1274" s="447">
        <f t="shared" si="104"/>
        <v>1647</v>
      </c>
      <c r="C1274" s="316">
        <v>1879</v>
      </c>
      <c r="D1274" s="316">
        <v>2170</v>
      </c>
      <c r="E1274" s="429">
        <v>3344</v>
      </c>
      <c r="F1274" s="429">
        <v>4235</v>
      </c>
      <c r="G1274" s="430">
        <v>4462</v>
      </c>
      <c r="H1274">
        <v>4822</v>
      </c>
      <c r="I1274" s="483">
        <v>5229</v>
      </c>
      <c r="J1274">
        <v>5434</v>
      </c>
      <c r="K1274">
        <v>5595</v>
      </c>
      <c r="L1274">
        <v>5883</v>
      </c>
      <c r="M1274">
        <v>7732</v>
      </c>
      <c r="O1274" s="437">
        <v>1647</v>
      </c>
      <c r="P1274" s="438">
        <f t="shared" si="105"/>
        <v>232</v>
      </c>
      <c r="Q1274" s="445">
        <v>291</v>
      </c>
      <c r="R1274" s="438">
        <v>1174</v>
      </c>
      <c r="S1274" s="438">
        <v>454</v>
      </c>
      <c r="T1274" s="439">
        <v>227</v>
      </c>
      <c r="U1274">
        <v>360</v>
      </c>
      <c r="V1274" s="483">
        <v>407</v>
      </c>
      <c r="W1274" s="438">
        <v>205</v>
      </c>
      <c r="X1274">
        <v>161</v>
      </c>
      <c r="Y1274">
        <v>288</v>
      </c>
      <c r="Z1274">
        <v>1849</v>
      </c>
    </row>
    <row r="1275" spans="1:26" ht="12.75">
      <c r="A1275" s="2">
        <v>11</v>
      </c>
      <c r="B1275" s="447">
        <f t="shared" si="104"/>
        <v>2650</v>
      </c>
      <c r="C1275" s="316">
        <v>2843</v>
      </c>
      <c r="D1275" s="316">
        <v>2958</v>
      </c>
      <c r="E1275" s="429">
        <v>3000</v>
      </c>
      <c r="F1275" s="429">
        <v>3148</v>
      </c>
      <c r="G1275" s="430">
        <v>3210</v>
      </c>
      <c r="H1275">
        <v>3478</v>
      </c>
      <c r="I1275" s="483">
        <v>3952</v>
      </c>
      <c r="J1275">
        <v>5218</v>
      </c>
      <c r="K1275">
        <v>6440</v>
      </c>
      <c r="L1275">
        <v>7056</v>
      </c>
      <c r="M1275">
        <v>8298</v>
      </c>
      <c r="O1275" s="437">
        <v>2650</v>
      </c>
      <c r="P1275" s="438">
        <f t="shared" si="105"/>
        <v>193</v>
      </c>
      <c r="Q1275" s="445">
        <v>115</v>
      </c>
      <c r="R1275" s="438">
        <v>42</v>
      </c>
      <c r="S1275" s="438">
        <v>148</v>
      </c>
      <c r="T1275" s="439">
        <v>70</v>
      </c>
      <c r="U1275">
        <v>268</v>
      </c>
      <c r="V1275" s="483">
        <v>487</v>
      </c>
      <c r="W1275" s="438">
        <v>1266</v>
      </c>
      <c r="X1275">
        <v>1272</v>
      </c>
      <c r="Y1275">
        <v>625</v>
      </c>
      <c r="Z1275">
        <v>1242</v>
      </c>
    </row>
    <row r="1276" spans="1:26" ht="12.75">
      <c r="A1276" s="2">
        <v>12</v>
      </c>
      <c r="B1276" s="447">
        <f t="shared" si="104"/>
        <v>134</v>
      </c>
      <c r="C1276" s="316">
        <v>309</v>
      </c>
      <c r="D1276" s="316">
        <v>553</v>
      </c>
      <c r="E1276" s="429">
        <v>644</v>
      </c>
      <c r="F1276" s="429">
        <v>699</v>
      </c>
      <c r="G1276" s="430">
        <v>1148</v>
      </c>
      <c r="H1276">
        <v>1541</v>
      </c>
      <c r="I1276" s="483">
        <v>1558</v>
      </c>
      <c r="J1276">
        <v>1845</v>
      </c>
      <c r="K1276">
        <v>2161</v>
      </c>
      <c r="L1276">
        <v>2965</v>
      </c>
      <c r="M1276">
        <v>3773</v>
      </c>
      <c r="O1276" s="437">
        <v>134</v>
      </c>
      <c r="P1276" s="438">
        <f t="shared" si="105"/>
        <v>175</v>
      </c>
      <c r="Q1276" s="445">
        <v>244</v>
      </c>
      <c r="R1276" s="438">
        <v>91</v>
      </c>
      <c r="S1276" s="438">
        <v>55</v>
      </c>
      <c r="T1276" s="439">
        <v>449</v>
      </c>
      <c r="U1276">
        <v>393</v>
      </c>
      <c r="V1276" s="483">
        <v>17</v>
      </c>
      <c r="W1276" s="438">
        <v>287</v>
      </c>
      <c r="X1276">
        <v>316</v>
      </c>
      <c r="Y1276">
        <v>804</v>
      </c>
      <c r="Z1276">
        <v>808</v>
      </c>
    </row>
    <row r="1277" spans="1:26" ht="12.75">
      <c r="A1277" s="2">
        <v>13</v>
      </c>
      <c r="B1277" s="447">
        <f t="shared" si="104"/>
        <v>25</v>
      </c>
      <c r="C1277" s="316">
        <v>55</v>
      </c>
      <c r="D1277" s="316">
        <v>390</v>
      </c>
      <c r="E1277" s="429">
        <v>521</v>
      </c>
      <c r="F1277" s="429">
        <v>720</v>
      </c>
      <c r="G1277" s="430">
        <v>851</v>
      </c>
      <c r="H1277">
        <v>920</v>
      </c>
      <c r="I1277" s="483">
        <v>933</v>
      </c>
      <c r="J1277">
        <v>1030</v>
      </c>
      <c r="K1277">
        <v>1154</v>
      </c>
      <c r="L1277">
        <v>1344</v>
      </c>
      <c r="M1277">
        <v>1881</v>
      </c>
      <c r="O1277" s="437">
        <v>25</v>
      </c>
      <c r="P1277" s="438">
        <f t="shared" si="105"/>
        <v>30</v>
      </c>
      <c r="Q1277" s="445">
        <v>335</v>
      </c>
      <c r="R1277" s="438">
        <v>131</v>
      </c>
      <c r="S1277" s="438">
        <v>199</v>
      </c>
      <c r="T1277" s="439">
        <v>131</v>
      </c>
      <c r="U1277">
        <v>69</v>
      </c>
      <c r="V1277" s="483">
        <v>13</v>
      </c>
      <c r="W1277" s="438">
        <v>97</v>
      </c>
      <c r="X1277">
        <v>134</v>
      </c>
      <c r="Y1277">
        <v>190</v>
      </c>
      <c r="Z1277">
        <v>609</v>
      </c>
    </row>
    <row r="1278" spans="1:26" ht="12.75">
      <c r="A1278" s="2">
        <v>14</v>
      </c>
      <c r="B1278" s="447">
        <f t="shared" si="104"/>
        <v>874</v>
      </c>
      <c r="C1278" s="316">
        <v>876</v>
      </c>
      <c r="D1278" s="316">
        <v>883</v>
      </c>
      <c r="E1278" s="429">
        <v>883</v>
      </c>
      <c r="F1278" s="429">
        <v>984</v>
      </c>
      <c r="G1278" s="430">
        <v>997</v>
      </c>
      <c r="H1278">
        <v>1107</v>
      </c>
      <c r="I1278" s="483">
        <v>1503</v>
      </c>
      <c r="J1278">
        <v>1546</v>
      </c>
      <c r="K1278">
        <v>1586</v>
      </c>
      <c r="L1278">
        <v>1618</v>
      </c>
      <c r="M1278">
        <v>1639</v>
      </c>
      <c r="O1278" s="437">
        <v>874</v>
      </c>
      <c r="P1278" s="438">
        <f t="shared" si="105"/>
        <v>2</v>
      </c>
      <c r="Q1278" s="445">
        <v>7</v>
      </c>
      <c r="R1278" s="438">
        <v>0</v>
      </c>
      <c r="S1278" s="438">
        <v>101</v>
      </c>
      <c r="T1278" s="439">
        <v>13</v>
      </c>
      <c r="U1278">
        <v>110</v>
      </c>
      <c r="V1278" s="483">
        <v>396</v>
      </c>
      <c r="W1278" s="438">
        <v>43</v>
      </c>
      <c r="X1278">
        <v>40</v>
      </c>
      <c r="Y1278">
        <v>32</v>
      </c>
      <c r="Z1278">
        <v>21</v>
      </c>
    </row>
    <row r="1279" spans="1:26" ht="12.75">
      <c r="A1279" s="2">
        <v>15</v>
      </c>
      <c r="B1279" s="447">
        <f t="shared" si="104"/>
        <v>239</v>
      </c>
      <c r="C1279" s="316">
        <v>345</v>
      </c>
      <c r="D1279" s="316">
        <v>369</v>
      </c>
      <c r="E1279" s="429">
        <v>456</v>
      </c>
      <c r="F1279" s="429">
        <v>647</v>
      </c>
      <c r="G1279" s="430">
        <v>665</v>
      </c>
      <c r="H1279">
        <v>676</v>
      </c>
      <c r="I1279" s="483">
        <v>797</v>
      </c>
      <c r="J1279">
        <v>814</v>
      </c>
      <c r="K1279">
        <v>817</v>
      </c>
      <c r="L1279">
        <v>827</v>
      </c>
      <c r="M1279">
        <v>835</v>
      </c>
      <c r="O1279" s="437">
        <v>239</v>
      </c>
      <c r="P1279" s="438">
        <f t="shared" si="105"/>
        <v>106</v>
      </c>
      <c r="Q1279" s="445">
        <v>24</v>
      </c>
      <c r="R1279" s="438">
        <v>38</v>
      </c>
      <c r="S1279" s="438">
        <v>191</v>
      </c>
      <c r="T1279" s="439">
        <v>18</v>
      </c>
      <c r="U1279">
        <v>11</v>
      </c>
      <c r="V1279" s="483">
        <v>121</v>
      </c>
      <c r="W1279" s="438">
        <v>17</v>
      </c>
      <c r="X1279">
        <v>3</v>
      </c>
      <c r="Y1279">
        <v>10</v>
      </c>
      <c r="Z1279">
        <v>8</v>
      </c>
    </row>
    <row r="1280" spans="1:26" ht="12.75">
      <c r="A1280" s="2">
        <v>16</v>
      </c>
      <c r="B1280" s="447">
        <f t="shared" si="104"/>
        <v>21</v>
      </c>
      <c r="C1280" s="316">
        <v>53</v>
      </c>
      <c r="D1280" s="316">
        <v>95</v>
      </c>
      <c r="E1280" s="429">
        <v>237</v>
      </c>
      <c r="F1280" s="429">
        <v>653</v>
      </c>
      <c r="G1280" s="430">
        <v>2920</v>
      </c>
      <c r="H1280">
        <v>3738</v>
      </c>
      <c r="I1280" s="483">
        <v>3773</v>
      </c>
      <c r="J1280">
        <v>3808</v>
      </c>
      <c r="K1280">
        <v>3879</v>
      </c>
      <c r="L1280">
        <v>5257</v>
      </c>
      <c r="M1280">
        <v>5313</v>
      </c>
      <c r="O1280" s="437">
        <v>21</v>
      </c>
      <c r="P1280" s="438">
        <f t="shared" si="105"/>
        <v>32</v>
      </c>
      <c r="Q1280" s="445">
        <v>7</v>
      </c>
      <c r="R1280" s="438">
        <v>142</v>
      </c>
      <c r="S1280" s="438">
        <v>370</v>
      </c>
      <c r="T1280" s="439">
        <v>2267</v>
      </c>
      <c r="U1280">
        <v>818</v>
      </c>
      <c r="V1280" s="483">
        <v>35</v>
      </c>
      <c r="W1280" s="438">
        <v>36</v>
      </c>
      <c r="X1280">
        <v>71</v>
      </c>
      <c r="Y1280">
        <v>1378</v>
      </c>
      <c r="Z1280">
        <v>56</v>
      </c>
    </row>
    <row r="1281" spans="1:26" ht="12.75">
      <c r="A1281" s="2">
        <v>17</v>
      </c>
      <c r="B1281" s="447">
        <f t="shared" si="104"/>
        <v>134</v>
      </c>
      <c r="C1281" s="316">
        <v>134</v>
      </c>
      <c r="D1281" s="316">
        <v>134</v>
      </c>
      <c r="E1281" s="429">
        <v>135</v>
      </c>
      <c r="F1281" s="429">
        <v>165</v>
      </c>
      <c r="G1281" s="430">
        <v>167</v>
      </c>
      <c r="H1281">
        <v>179</v>
      </c>
      <c r="I1281" s="483">
        <v>204</v>
      </c>
      <c r="J1281">
        <v>261</v>
      </c>
      <c r="K1281">
        <v>588</v>
      </c>
      <c r="L1281">
        <v>714</v>
      </c>
      <c r="M1281">
        <v>1062</v>
      </c>
      <c r="O1281" s="437">
        <v>134</v>
      </c>
      <c r="P1281" s="438">
        <f t="shared" si="105"/>
        <v>0</v>
      </c>
      <c r="Q1281" s="445">
        <v>0</v>
      </c>
      <c r="R1281" s="438">
        <v>1</v>
      </c>
      <c r="S1281" s="438">
        <v>30</v>
      </c>
      <c r="T1281" s="439">
        <v>2</v>
      </c>
      <c r="U1281">
        <v>12</v>
      </c>
      <c r="V1281" s="483">
        <v>25</v>
      </c>
      <c r="W1281" s="438">
        <v>57</v>
      </c>
      <c r="X1281">
        <v>335</v>
      </c>
      <c r="Y1281">
        <v>126</v>
      </c>
      <c r="Z1281">
        <v>348</v>
      </c>
    </row>
    <row r="1282" spans="1:26" ht="12.75">
      <c r="A1282" s="2">
        <v>18</v>
      </c>
      <c r="B1282" s="447">
        <f t="shared" si="104"/>
        <v>158</v>
      </c>
      <c r="C1282" s="316">
        <v>162</v>
      </c>
      <c r="D1282" s="316">
        <v>163</v>
      </c>
      <c r="E1282" s="429">
        <v>163</v>
      </c>
      <c r="F1282" s="429">
        <v>207</v>
      </c>
      <c r="G1282" s="430">
        <v>287</v>
      </c>
      <c r="H1282">
        <v>295</v>
      </c>
      <c r="I1282" s="483">
        <v>386</v>
      </c>
      <c r="J1282">
        <v>427</v>
      </c>
      <c r="K1282">
        <v>444</v>
      </c>
      <c r="L1282">
        <v>1643</v>
      </c>
      <c r="M1282">
        <v>1791</v>
      </c>
      <c r="O1282" s="437">
        <v>158</v>
      </c>
      <c r="P1282" s="438">
        <f t="shared" si="105"/>
        <v>4</v>
      </c>
      <c r="Q1282" s="445">
        <v>1</v>
      </c>
      <c r="R1282" s="438">
        <v>0</v>
      </c>
      <c r="S1282" s="438">
        <v>44</v>
      </c>
      <c r="T1282" s="439">
        <v>80</v>
      </c>
      <c r="U1282">
        <v>8</v>
      </c>
      <c r="V1282" s="483">
        <v>91</v>
      </c>
      <c r="W1282" s="438">
        <v>41</v>
      </c>
      <c r="X1282">
        <v>17</v>
      </c>
      <c r="Y1282">
        <v>1199</v>
      </c>
      <c r="Z1282">
        <v>148</v>
      </c>
    </row>
    <row r="1283" spans="1:26" ht="12.75">
      <c r="A1283" s="2">
        <v>19</v>
      </c>
      <c r="B1283" s="447">
        <f t="shared" si="104"/>
        <v>182</v>
      </c>
      <c r="C1283" s="316">
        <v>182</v>
      </c>
      <c r="D1283" s="316">
        <v>220</v>
      </c>
      <c r="E1283" s="429">
        <v>273</v>
      </c>
      <c r="F1283" s="429">
        <v>277</v>
      </c>
      <c r="G1283" s="430">
        <v>294</v>
      </c>
      <c r="H1283">
        <v>458</v>
      </c>
      <c r="I1283" s="483">
        <v>495</v>
      </c>
      <c r="J1283">
        <v>555</v>
      </c>
      <c r="K1283">
        <v>561</v>
      </c>
      <c r="L1283">
        <v>594</v>
      </c>
      <c r="M1283">
        <v>939</v>
      </c>
      <c r="O1283" s="437">
        <v>182</v>
      </c>
      <c r="P1283" s="438">
        <f t="shared" si="105"/>
        <v>0</v>
      </c>
      <c r="Q1283" s="445">
        <v>38</v>
      </c>
      <c r="R1283" s="438">
        <v>53</v>
      </c>
      <c r="S1283" s="438">
        <v>4</v>
      </c>
      <c r="T1283" s="439">
        <v>17</v>
      </c>
      <c r="U1283">
        <v>164</v>
      </c>
      <c r="V1283" s="483">
        <v>37</v>
      </c>
      <c r="W1283" s="438">
        <v>60</v>
      </c>
      <c r="X1283">
        <v>6</v>
      </c>
      <c r="Y1283">
        <v>33</v>
      </c>
      <c r="Z1283">
        <v>345</v>
      </c>
    </row>
    <row r="1284" spans="1:26" ht="12.75">
      <c r="A1284" s="2">
        <v>20</v>
      </c>
      <c r="B1284" s="447">
        <f t="shared" si="104"/>
        <v>1557</v>
      </c>
      <c r="C1284" s="316">
        <v>2017</v>
      </c>
      <c r="D1284" s="316">
        <v>3072</v>
      </c>
      <c r="E1284" s="429">
        <v>3356</v>
      </c>
      <c r="F1284" s="429">
        <v>3528</v>
      </c>
      <c r="G1284" s="430">
        <v>4080</v>
      </c>
      <c r="H1284">
        <v>4200</v>
      </c>
      <c r="I1284" s="483">
        <v>4288</v>
      </c>
      <c r="J1284">
        <v>4472</v>
      </c>
      <c r="K1284">
        <v>5233</v>
      </c>
      <c r="L1284">
        <v>6345</v>
      </c>
      <c r="M1284">
        <v>7774</v>
      </c>
      <c r="O1284" s="437">
        <v>1557</v>
      </c>
      <c r="P1284" s="438">
        <f t="shared" si="105"/>
        <v>460</v>
      </c>
      <c r="Q1284" s="445">
        <v>1055</v>
      </c>
      <c r="R1284" s="438">
        <v>284</v>
      </c>
      <c r="S1284" s="438">
        <v>172</v>
      </c>
      <c r="T1284" s="439">
        <v>552</v>
      </c>
      <c r="U1284">
        <v>120</v>
      </c>
      <c r="V1284" s="483">
        <v>88</v>
      </c>
      <c r="W1284" s="438">
        <v>184</v>
      </c>
      <c r="X1284">
        <v>761</v>
      </c>
      <c r="Y1284">
        <v>1112</v>
      </c>
      <c r="Z1284">
        <v>1441</v>
      </c>
    </row>
    <row r="1285" spans="1:26" ht="12.75">
      <c r="A1285" s="2">
        <v>21</v>
      </c>
      <c r="B1285" s="447">
        <f t="shared" si="104"/>
        <v>17177</v>
      </c>
      <c r="C1285" s="316">
        <v>17228</v>
      </c>
      <c r="D1285" s="316">
        <v>17688</v>
      </c>
      <c r="E1285" s="429">
        <v>17769</v>
      </c>
      <c r="F1285" s="429">
        <v>17916</v>
      </c>
      <c r="G1285" s="430">
        <v>18141</v>
      </c>
      <c r="H1285">
        <v>18228</v>
      </c>
      <c r="I1285" s="483">
        <v>18335</v>
      </c>
      <c r="J1285">
        <v>18381</v>
      </c>
      <c r="K1285">
        <v>18538</v>
      </c>
      <c r="L1285">
        <v>18894</v>
      </c>
      <c r="M1285">
        <v>20398</v>
      </c>
      <c r="O1285" s="437">
        <v>17177</v>
      </c>
      <c r="P1285" s="438">
        <f t="shared" si="105"/>
        <v>51</v>
      </c>
      <c r="Q1285" s="445">
        <v>424</v>
      </c>
      <c r="R1285" s="438">
        <v>81</v>
      </c>
      <c r="S1285" s="438">
        <v>147</v>
      </c>
      <c r="T1285" s="439">
        <v>254</v>
      </c>
      <c r="U1285">
        <v>87</v>
      </c>
      <c r="V1285" s="483">
        <v>107</v>
      </c>
      <c r="W1285" s="438">
        <v>46</v>
      </c>
      <c r="X1285">
        <v>194</v>
      </c>
      <c r="Y1285">
        <v>356</v>
      </c>
      <c r="Z1285">
        <v>1540</v>
      </c>
    </row>
    <row r="1286" spans="1:26" ht="12.75">
      <c r="A1286" s="2">
        <v>22</v>
      </c>
      <c r="B1286" s="447">
        <f t="shared" si="104"/>
        <v>3039</v>
      </c>
      <c r="C1286" s="316">
        <v>3193</v>
      </c>
      <c r="D1286" s="316">
        <v>4781</v>
      </c>
      <c r="E1286" s="429">
        <v>6537</v>
      </c>
      <c r="F1286" s="429">
        <v>6676</v>
      </c>
      <c r="G1286" s="430">
        <v>6750</v>
      </c>
      <c r="H1286">
        <v>6973</v>
      </c>
      <c r="I1286" s="483">
        <v>7371</v>
      </c>
      <c r="J1286">
        <v>7604</v>
      </c>
      <c r="K1286">
        <v>15417</v>
      </c>
      <c r="L1286">
        <v>15580</v>
      </c>
      <c r="M1286">
        <v>18266</v>
      </c>
      <c r="O1286" s="437">
        <v>3039</v>
      </c>
      <c r="P1286" s="438">
        <f t="shared" si="105"/>
        <v>154</v>
      </c>
      <c r="Q1286" s="445">
        <v>1588</v>
      </c>
      <c r="R1286" s="438">
        <v>1756</v>
      </c>
      <c r="S1286" s="438">
        <v>152</v>
      </c>
      <c r="T1286" s="439">
        <v>74</v>
      </c>
      <c r="U1286">
        <v>223</v>
      </c>
      <c r="V1286" s="483">
        <v>411</v>
      </c>
      <c r="W1286" s="438">
        <v>233</v>
      </c>
      <c r="X1286">
        <v>7817</v>
      </c>
      <c r="Y1286">
        <v>163</v>
      </c>
      <c r="Z1286">
        <v>2695</v>
      </c>
    </row>
    <row r="1287" spans="1:26" ht="12.75">
      <c r="A1287" s="2">
        <v>23</v>
      </c>
      <c r="B1287" s="447">
        <f t="shared" si="104"/>
        <v>52185</v>
      </c>
      <c r="C1287" s="316">
        <v>54651</v>
      </c>
      <c r="D1287" s="316">
        <v>59933</v>
      </c>
      <c r="E1287" s="429">
        <v>65767</v>
      </c>
      <c r="F1287" s="429">
        <v>68618</v>
      </c>
      <c r="G1287" s="430">
        <v>71084</v>
      </c>
      <c r="H1287">
        <v>77226</v>
      </c>
      <c r="I1287" s="483">
        <v>79132</v>
      </c>
      <c r="J1287">
        <v>81398</v>
      </c>
      <c r="K1287">
        <v>88884</v>
      </c>
      <c r="L1287">
        <v>91708</v>
      </c>
      <c r="M1287">
        <v>93436</v>
      </c>
      <c r="O1287" s="437">
        <v>52185</v>
      </c>
      <c r="P1287" s="438">
        <v>2522</v>
      </c>
      <c r="Q1287" s="445">
        <v>4931</v>
      </c>
      <c r="R1287" s="438">
        <v>5836</v>
      </c>
      <c r="S1287" s="438">
        <v>2851</v>
      </c>
      <c r="T1287" s="439">
        <v>2522</v>
      </c>
      <c r="U1287">
        <v>6184</v>
      </c>
      <c r="V1287" s="483">
        <v>1906</v>
      </c>
      <c r="W1287" s="438">
        <v>2266</v>
      </c>
      <c r="X1287">
        <v>7573</v>
      </c>
      <c r="Y1287">
        <v>2824</v>
      </c>
      <c r="Z1287">
        <v>1774</v>
      </c>
    </row>
    <row r="1288" spans="1:26" ht="12.75">
      <c r="A1288" s="2">
        <v>24</v>
      </c>
      <c r="B1288" s="447">
        <f t="shared" si="104"/>
        <v>675</v>
      </c>
      <c r="C1288" s="316">
        <v>1175</v>
      </c>
      <c r="D1288" s="316">
        <v>1298</v>
      </c>
      <c r="E1288" s="429">
        <v>1383</v>
      </c>
      <c r="F1288" s="429">
        <v>1618</v>
      </c>
      <c r="G1288" s="430">
        <v>2053</v>
      </c>
      <c r="H1288">
        <v>2359</v>
      </c>
      <c r="I1288" s="483">
        <v>2550</v>
      </c>
      <c r="J1288">
        <v>3013</v>
      </c>
      <c r="K1288">
        <v>3771</v>
      </c>
      <c r="L1288">
        <v>3850</v>
      </c>
      <c r="M1288">
        <v>4364</v>
      </c>
      <c r="O1288" s="440">
        <v>675</v>
      </c>
      <c r="P1288" s="441">
        <f t="shared" si="105"/>
        <v>500</v>
      </c>
      <c r="Q1288" s="441">
        <v>123</v>
      </c>
      <c r="R1288" s="441">
        <v>60</v>
      </c>
      <c r="S1288" s="441">
        <v>144</v>
      </c>
      <c r="T1288" s="442">
        <v>435</v>
      </c>
      <c r="U1288">
        <v>306</v>
      </c>
      <c r="V1288" s="483">
        <v>191</v>
      </c>
      <c r="W1288" s="441">
        <v>476</v>
      </c>
      <c r="X1288">
        <v>758</v>
      </c>
      <c r="Y1288">
        <v>79</v>
      </c>
      <c r="Z1288">
        <v>514</v>
      </c>
    </row>
    <row r="1289" spans="1:26" ht="12.75">
      <c r="A1289" s="7" t="s">
        <v>0</v>
      </c>
      <c r="B1289" s="432">
        <f>SUM(B1265:B1288)</f>
        <v>97642</v>
      </c>
      <c r="C1289" s="432">
        <f>SUM(C1265:C1288)</f>
        <v>102855</v>
      </c>
      <c r="D1289" s="330">
        <v>113376</v>
      </c>
      <c r="E1289" s="432">
        <f>SUM(E1265:E1288)</f>
        <v>129704</v>
      </c>
      <c r="F1289" s="432">
        <v>140083</v>
      </c>
      <c r="G1289" s="430">
        <v>149259</v>
      </c>
      <c r="H1289">
        <v>165573</v>
      </c>
      <c r="I1289" s="483">
        <v>173952</v>
      </c>
      <c r="J1289" s="432">
        <v>191054</v>
      </c>
      <c r="K1289" s="140">
        <f>SUM(K1265:K1288)</f>
        <v>216354</v>
      </c>
      <c r="L1289" s="140">
        <f>SUM(L1265:L1288)</f>
        <v>234330</v>
      </c>
      <c r="M1289" s="140">
        <f>SUM(M1265:M1288)</f>
        <v>262552</v>
      </c>
      <c r="N1289" s="139"/>
      <c r="O1289" s="443">
        <f>SUM(O1265:O1288)</f>
        <v>97642</v>
      </c>
      <c r="P1289" s="443">
        <f>SUM(P1265:P1288)</f>
        <v>5269</v>
      </c>
      <c r="Q1289" s="446">
        <v>10197</v>
      </c>
      <c r="R1289" s="443">
        <f>SUM(R1265:R1288)</f>
        <v>16256</v>
      </c>
      <c r="S1289" s="443">
        <v>9541</v>
      </c>
      <c r="T1289" s="443">
        <f>SUM(T1265:T1288)</f>
        <v>9361</v>
      </c>
      <c r="U1289">
        <v>16418</v>
      </c>
      <c r="V1289" s="483">
        <v>8410</v>
      </c>
      <c r="W1289" s="443">
        <v>17153</v>
      </c>
      <c r="X1289" s="140">
        <f>SUM(X1265:X1288)</f>
        <v>25496</v>
      </c>
      <c r="Y1289">
        <f>SUM(Y1265:Y1288)</f>
        <v>17985</v>
      </c>
      <c r="Z1289" s="140">
        <f>SUM(Z1265:Z1288)</f>
        <v>28398</v>
      </c>
    </row>
    <row r="1294" spans="1:26" ht="12.75">
      <c r="A1294" s="100" t="s">
        <v>130</v>
      </c>
      <c r="B1294" s="117" t="str">
        <f>TITLES!$B$26</f>
        <v>TIMELINESS OF DATA INPUT FOR WIA EXITS</v>
      </c>
      <c r="C1294" s="118"/>
      <c r="D1294" s="118"/>
      <c r="E1294" s="118"/>
      <c r="F1294" s="118"/>
      <c r="G1294" s="118"/>
      <c r="H1294" s="118"/>
      <c r="I1294" s="118"/>
      <c r="J1294" s="118"/>
      <c r="K1294" s="118"/>
      <c r="L1294" s="118"/>
      <c r="M1294" s="119"/>
      <c r="O1294" s="270" t="str">
        <f>B1294</f>
        <v>TIMELINESS OF DATA INPUT FOR WIA EXITS</v>
      </c>
      <c r="P1294" s="143"/>
      <c r="Q1294" s="143"/>
      <c r="R1294" s="143"/>
      <c r="S1294" s="143"/>
      <c r="T1294" s="143"/>
      <c r="U1294" s="143"/>
      <c r="V1294" s="143"/>
      <c r="W1294" s="143"/>
      <c r="X1294" s="143"/>
      <c r="Y1294" s="143"/>
      <c r="Z1294" s="205"/>
    </row>
    <row r="1295" spans="1:26" ht="12.75">
      <c r="A1295" s="2">
        <v>1</v>
      </c>
      <c r="B1295" s="447">
        <f aca="true" t="shared" si="106" ref="B1295:B1318">O1295</f>
        <v>81</v>
      </c>
      <c r="C1295" s="139">
        <v>160</v>
      </c>
      <c r="D1295" s="139">
        <v>231</v>
      </c>
      <c r="E1295" s="429">
        <v>263</v>
      </c>
      <c r="F1295" s="429">
        <v>308</v>
      </c>
      <c r="G1295" s="430">
        <v>356</v>
      </c>
      <c r="H1295">
        <v>390</v>
      </c>
      <c r="I1295" s="483">
        <v>423</v>
      </c>
      <c r="J1295">
        <v>452</v>
      </c>
      <c r="K1295">
        <v>473</v>
      </c>
      <c r="L1295">
        <v>541</v>
      </c>
      <c r="M1295">
        <v>664</v>
      </c>
      <c r="O1295" s="434">
        <v>81</v>
      </c>
      <c r="P1295" s="435">
        <f aca="true" t="shared" si="107" ref="P1295:P1316">IF(C$1319&gt;0,C1295-B1295,"")</f>
        <v>79</v>
      </c>
      <c r="Q1295" s="435">
        <v>71</v>
      </c>
      <c r="R1295" s="435">
        <v>32</v>
      </c>
      <c r="S1295" s="435">
        <v>45</v>
      </c>
      <c r="T1295" s="436">
        <v>49</v>
      </c>
      <c r="U1295">
        <v>34</v>
      </c>
      <c r="V1295" s="483">
        <v>33</v>
      </c>
      <c r="W1295" s="435">
        <v>29</v>
      </c>
      <c r="X1295">
        <v>21</v>
      </c>
      <c r="Y1295">
        <v>68</v>
      </c>
      <c r="Z1295">
        <v>123</v>
      </c>
    </row>
    <row r="1296" spans="1:26" ht="12.75">
      <c r="A1296" s="2">
        <v>2</v>
      </c>
      <c r="B1296" s="447">
        <f t="shared" si="106"/>
        <v>26</v>
      </c>
      <c r="C1296" s="139">
        <v>72</v>
      </c>
      <c r="D1296" s="139">
        <v>117</v>
      </c>
      <c r="E1296" s="429">
        <v>120</v>
      </c>
      <c r="F1296" s="429">
        <v>161</v>
      </c>
      <c r="G1296" s="430">
        <v>270</v>
      </c>
      <c r="H1296">
        <v>288</v>
      </c>
      <c r="I1296" s="483">
        <v>361</v>
      </c>
      <c r="J1296">
        <v>512</v>
      </c>
      <c r="K1296">
        <v>586</v>
      </c>
      <c r="L1296">
        <v>666</v>
      </c>
      <c r="M1296">
        <v>939</v>
      </c>
      <c r="O1296" s="437">
        <v>26</v>
      </c>
      <c r="P1296" s="438">
        <f t="shared" si="107"/>
        <v>46</v>
      </c>
      <c r="Q1296" s="438">
        <v>45</v>
      </c>
      <c r="R1296" s="438">
        <v>3</v>
      </c>
      <c r="S1296" s="438">
        <v>41</v>
      </c>
      <c r="T1296" s="439">
        <v>109</v>
      </c>
      <c r="U1296">
        <v>18</v>
      </c>
      <c r="V1296" s="483">
        <v>73</v>
      </c>
      <c r="W1296" s="438">
        <v>151</v>
      </c>
      <c r="X1296">
        <v>76</v>
      </c>
      <c r="Y1296">
        <v>80</v>
      </c>
      <c r="Z1296">
        <v>273</v>
      </c>
    </row>
    <row r="1297" spans="1:26" ht="12.75">
      <c r="A1297" s="2">
        <v>3</v>
      </c>
      <c r="B1297" s="447">
        <f t="shared" si="106"/>
        <v>23</v>
      </c>
      <c r="C1297" s="139">
        <v>48</v>
      </c>
      <c r="D1297" s="139">
        <v>75</v>
      </c>
      <c r="E1297" s="429">
        <v>93</v>
      </c>
      <c r="F1297" s="429">
        <v>108</v>
      </c>
      <c r="G1297" s="430">
        <v>128</v>
      </c>
      <c r="H1297">
        <v>151</v>
      </c>
      <c r="I1297" s="483">
        <v>166</v>
      </c>
      <c r="J1297">
        <v>180</v>
      </c>
      <c r="K1297">
        <v>218</v>
      </c>
      <c r="L1297">
        <v>263</v>
      </c>
      <c r="M1297">
        <v>323</v>
      </c>
      <c r="O1297" s="437">
        <v>23</v>
      </c>
      <c r="P1297" s="438">
        <f t="shared" si="107"/>
        <v>25</v>
      </c>
      <c r="Q1297" s="438">
        <v>27</v>
      </c>
      <c r="R1297" s="438">
        <v>18</v>
      </c>
      <c r="S1297" s="438">
        <v>15</v>
      </c>
      <c r="T1297" s="439">
        <v>21</v>
      </c>
      <c r="U1297">
        <v>23</v>
      </c>
      <c r="V1297" s="483">
        <v>15</v>
      </c>
      <c r="W1297" s="438">
        <v>14</v>
      </c>
      <c r="X1297">
        <v>38</v>
      </c>
      <c r="Y1297">
        <v>45</v>
      </c>
      <c r="Z1297">
        <v>60</v>
      </c>
    </row>
    <row r="1298" spans="1:26" ht="12.75">
      <c r="A1298" s="2">
        <v>4</v>
      </c>
      <c r="B1298" s="447">
        <f t="shared" si="106"/>
        <v>33</v>
      </c>
      <c r="C1298" s="139">
        <v>148</v>
      </c>
      <c r="D1298" s="139">
        <v>185</v>
      </c>
      <c r="E1298" s="429">
        <v>238</v>
      </c>
      <c r="F1298" s="429">
        <v>275</v>
      </c>
      <c r="G1298" s="430">
        <v>329</v>
      </c>
      <c r="H1298">
        <v>417</v>
      </c>
      <c r="I1298" s="483">
        <v>461</v>
      </c>
      <c r="J1298">
        <v>512</v>
      </c>
      <c r="K1298">
        <v>560</v>
      </c>
      <c r="L1298">
        <v>656</v>
      </c>
      <c r="M1298">
        <v>697</v>
      </c>
      <c r="O1298" s="437">
        <v>33</v>
      </c>
      <c r="P1298" s="438">
        <v>118</v>
      </c>
      <c r="Q1298" s="438">
        <v>38</v>
      </c>
      <c r="R1298" s="438">
        <v>53</v>
      </c>
      <c r="S1298" s="438">
        <v>37</v>
      </c>
      <c r="T1298" s="439">
        <v>54</v>
      </c>
      <c r="U1298">
        <v>88</v>
      </c>
      <c r="V1298" s="483">
        <v>45</v>
      </c>
      <c r="W1298" s="438">
        <v>51</v>
      </c>
      <c r="X1298">
        <v>48</v>
      </c>
      <c r="Y1298">
        <v>96</v>
      </c>
      <c r="Z1298">
        <v>41</v>
      </c>
    </row>
    <row r="1299" spans="1:26" ht="12.75">
      <c r="A1299" s="2">
        <v>5</v>
      </c>
      <c r="B1299" s="447">
        <f t="shared" si="106"/>
        <v>71</v>
      </c>
      <c r="C1299" s="139">
        <v>80</v>
      </c>
      <c r="D1299" s="139">
        <v>87</v>
      </c>
      <c r="E1299" s="429">
        <v>92</v>
      </c>
      <c r="F1299" s="429">
        <v>125</v>
      </c>
      <c r="G1299" s="430">
        <v>135</v>
      </c>
      <c r="H1299">
        <v>155</v>
      </c>
      <c r="I1299" s="483">
        <v>191</v>
      </c>
      <c r="J1299">
        <v>313</v>
      </c>
      <c r="K1299">
        <v>390</v>
      </c>
      <c r="L1299">
        <v>410</v>
      </c>
      <c r="M1299">
        <v>436</v>
      </c>
      <c r="O1299" s="437">
        <v>71</v>
      </c>
      <c r="P1299" s="438">
        <f t="shared" si="107"/>
        <v>9</v>
      </c>
      <c r="Q1299" s="438">
        <v>7</v>
      </c>
      <c r="R1299" s="438">
        <v>6</v>
      </c>
      <c r="S1299" s="438">
        <v>33</v>
      </c>
      <c r="T1299" s="439">
        <v>10</v>
      </c>
      <c r="U1299">
        <v>20</v>
      </c>
      <c r="V1299" s="483">
        <v>36</v>
      </c>
      <c r="W1299" s="438">
        <v>122</v>
      </c>
      <c r="X1299">
        <v>78</v>
      </c>
      <c r="Y1299">
        <v>20</v>
      </c>
      <c r="Z1299">
        <v>27</v>
      </c>
    </row>
    <row r="1300" spans="1:26" ht="12.75">
      <c r="A1300" s="2">
        <v>6</v>
      </c>
      <c r="B1300" s="447">
        <f t="shared" si="106"/>
        <v>30</v>
      </c>
      <c r="C1300" s="139">
        <v>37</v>
      </c>
      <c r="D1300" s="139">
        <v>44</v>
      </c>
      <c r="E1300" s="429">
        <v>44</v>
      </c>
      <c r="F1300" s="429">
        <v>48</v>
      </c>
      <c r="G1300" s="430">
        <v>53</v>
      </c>
      <c r="H1300">
        <v>74</v>
      </c>
      <c r="I1300" s="483">
        <v>91</v>
      </c>
      <c r="J1300">
        <v>100</v>
      </c>
      <c r="K1300">
        <v>112</v>
      </c>
      <c r="L1300">
        <v>121</v>
      </c>
      <c r="M1300">
        <v>144</v>
      </c>
      <c r="O1300" s="437">
        <v>30</v>
      </c>
      <c r="P1300" s="438">
        <f t="shared" si="107"/>
        <v>7</v>
      </c>
      <c r="Q1300" s="438">
        <v>7</v>
      </c>
      <c r="R1300" s="438">
        <v>0</v>
      </c>
      <c r="S1300" s="438">
        <v>4</v>
      </c>
      <c r="T1300" s="439">
        <v>5</v>
      </c>
      <c r="U1300">
        <v>21</v>
      </c>
      <c r="V1300" s="483">
        <v>17</v>
      </c>
      <c r="W1300" s="438">
        <v>9</v>
      </c>
      <c r="X1300">
        <v>14</v>
      </c>
      <c r="Y1300">
        <v>9</v>
      </c>
      <c r="Z1300">
        <v>23</v>
      </c>
    </row>
    <row r="1301" spans="1:26" ht="12.75">
      <c r="A1301" s="2">
        <v>7</v>
      </c>
      <c r="B1301" s="447">
        <f t="shared" si="106"/>
        <v>10</v>
      </c>
      <c r="C1301" s="139">
        <v>15</v>
      </c>
      <c r="D1301" s="139">
        <v>38</v>
      </c>
      <c r="E1301" s="429">
        <v>42</v>
      </c>
      <c r="F1301" s="429">
        <v>49</v>
      </c>
      <c r="G1301" s="430">
        <v>54</v>
      </c>
      <c r="H1301">
        <v>61</v>
      </c>
      <c r="I1301" s="483">
        <v>64</v>
      </c>
      <c r="J1301">
        <v>78</v>
      </c>
      <c r="K1301">
        <v>85</v>
      </c>
      <c r="L1301">
        <v>97</v>
      </c>
      <c r="M1301">
        <v>135</v>
      </c>
      <c r="O1301" s="437">
        <v>10</v>
      </c>
      <c r="P1301" s="438">
        <f t="shared" si="107"/>
        <v>5</v>
      </c>
      <c r="Q1301" s="438">
        <v>23</v>
      </c>
      <c r="R1301" s="438">
        <v>4</v>
      </c>
      <c r="S1301" s="438">
        <v>7</v>
      </c>
      <c r="T1301" s="439">
        <v>5</v>
      </c>
      <c r="U1301">
        <v>7</v>
      </c>
      <c r="V1301" s="483">
        <v>3</v>
      </c>
      <c r="W1301" s="438">
        <v>14</v>
      </c>
      <c r="X1301">
        <v>7</v>
      </c>
      <c r="Y1301">
        <v>12</v>
      </c>
      <c r="Z1301">
        <v>38</v>
      </c>
    </row>
    <row r="1302" spans="1:26" ht="12.75">
      <c r="A1302" s="2">
        <v>8</v>
      </c>
      <c r="B1302" s="447">
        <f t="shared" si="106"/>
        <v>355</v>
      </c>
      <c r="C1302" s="139">
        <v>396</v>
      </c>
      <c r="D1302" s="139">
        <v>489</v>
      </c>
      <c r="E1302" s="429">
        <v>644</v>
      </c>
      <c r="F1302" s="429">
        <v>803</v>
      </c>
      <c r="G1302" s="430">
        <v>926</v>
      </c>
      <c r="H1302">
        <v>1106</v>
      </c>
      <c r="I1302" s="483">
        <v>1303</v>
      </c>
      <c r="J1302">
        <v>1530</v>
      </c>
      <c r="K1302">
        <v>1774</v>
      </c>
      <c r="L1302">
        <v>2060</v>
      </c>
      <c r="M1302">
        <v>3998</v>
      </c>
      <c r="O1302" s="437">
        <v>355</v>
      </c>
      <c r="P1302" s="438">
        <f t="shared" si="107"/>
        <v>41</v>
      </c>
      <c r="Q1302" s="438">
        <v>97</v>
      </c>
      <c r="R1302" s="438">
        <v>155</v>
      </c>
      <c r="S1302" s="438">
        <v>159</v>
      </c>
      <c r="T1302" s="439">
        <v>127</v>
      </c>
      <c r="U1302">
        <v>180</v>
      </c>
      <c r="V1302" s="483">
        <v>198</v>
      </c>
      <c r="W1302" s="438">
        <v>228</v>
      </c>
      <c r="X1302">
        <v>244</v>
      </c>
      <c r="Y1302">
        <v>286</v>
      </c>
      <c r="Z1302">
        <v>1938</v>
      </c>
    </row>
    <row r="1303" spans="1:26" ht="12.75">
      <c r="A1303" s="2">
        <v>9</v>
      </c>
      <c r="B1303" s="447">
        <f t="shared" si="106"/>
        <v>36</v>
      </c>
      <c r="C1303" s="139">
        <v>72</v>
      </c>
      <c r="D1303" s="139">
        <v>97</v>
      </c>
      <c r="E1303" s="429">
        <v>113</v>
      </c>
      <c r="F1303" s="429">
        <v>156</v>
      </c>
      <c r="G1303" s="430">
        <v>198</v>
      </c>
      <c r="H1303">
        <v>210</v>
      </c>
      <c r="I1303" s="483">
        <v>219</v>
      </c>
      <c r="J1303">
        <v>235</v>
      </c>
      <c r="K1303">
        <v>258</v>
      </c>
      <c r="L1303">
        <v>405</v>
      </c>
      <c r="M1303">
        <v>524</v>
      </c>
      <c r="O1303" s="437">
        <v>36</v>
      </c>
      <c r="P1303" s="438">
        <f t="shared" si="107"/>
        <v>36</v>
      </c>
      <c r="Q1303" s="438">
        <v>30</v>
      </c>
      <c r="R1303" s="438">
        <v>16</v>
      </c>
      <c r="S1303" s="438">
        <v>43</v>
      </c>
      <c r="T1303" s="439">
        <v>42</v>
      </c>
      <c r="U1303">
        <v>14</v>
      </c>
      <c r="V1303" s="483">
        <v>9</v>
      </c>
      <c r="W1303" s="438">
        <v>16</v>
      </c>
      <c r="X1303">
        <v>23</v>
      </c>
      <c r="Y1303">
        <v>147</v>
      </c>
      <c r="Z1303">
        <v>120</v>
      </c>
    </row>
    <row r="1304" spans="1:26" ht="12.75">
      <c r="A1304" s="2">
        <v>10</v>
      </c>
      <c r="B1304" s="447">
        <f t="shared" si="106"/>
        <v>60</v>
      </c>
      <c r="C1304" s="139">
        <v>89</v>
      </c>
      <c r="D1304" s="139">
        <v>227</v>
      </c>
      <c r="E1304" s="429">
        <v>375</v>
      </c>
      <c r="F1304" s="429">
        <v>423</v>
      </c>
      <c r="G1304" s="430">
        <v>446</v>
      </c>
      <c r="H1304">
        <v>472</v>
      </c>
      <c r="I1304" s="483">
        <v>511</v>
      </c>
      <c r="J1304">
        <v>574</v>
      </c>
      <c r="K1304">
        <v>594</v>
      </c>
      <c r="L1304">
        <v>631</v>
      </c>
      <c r="M1304">
        <v>792</v>
      </c>
      <c r="O1304" s="437">
        <v>60</v>
      </c>
      <c r="P1304" s="438">
        <f t="shared" si="107"/>
        <v>29</v>
      </c>
      <c r="Q1304" s="438">
        <v>138</v>
      </c>
      <c r="R1304" s="438">
        <v>148</v>
      </c>
      <c r="S1304" s="438">
        <v>48</v>
      </c>
      <c r="T1304" s="439">
        <v>23</v>
      </c>
      <c r="U1304">
        <v>26</v>
      </c>
      <c r="V1304" s="483">
        <v>39</v>
      </c>
      <c r="W1304" s="438">
        <v>63</v>
      </c>
      <c r="X1304">
        <v>20</v>
      </c>
      <c r="Y1304">
        <v>37</v>
      </c>
      <c r="Z1304">
        <v>161</v>
      </c>
    </row>
    <row r="1305" spans="1:26" ht="12.75">
      <c r="A1305" s="2">
        <v>11</v>
      </c>
      <c r="B1305" s="447">
        <f t="shared" si="106"/>
        <v>98</v>
      </c>
      <c r="C1305" s="139">
        <v>133</v>
      </c>
      <c r="D1305" s="139">
        <v>159</v>
      </c>
      <c r="E1305" s="429">
        <v>189</v>
      </c>
      <c r="F1305" s="429">
        <v>215</v>
      </c>
      <c r="G1305" s="430">
        <v>237</v>
      </c>
      <c r="H1305">
        <v>282</v>
      </c>
      <c r="I1305" s="483">
        <v>341</v>
      </c>
      <c r="J1305">
        <v>451</v>
      </c>
      <c r="K1305">
        <v>557</v>
      </c>
      <c r="L1305">
        <v>637</v>
      </c>
      <c r="M1305">
        <v>856</v>
      </c>
      <c r="O1305" s="437">
        <v>98</v>
      </c>
      <c r="P1305" s="438">
        <v>36</v>
      </c>
      <c r="Q1305" s="438">
        <v>26</v>
      </c>
      <c r="R1305" s="438">
        <v>30</v>
      </c>
      <c r="S1305" s="438">
        <v>26</v>
      </c>
      <c r="T1305" s="439">
        <v>25</v>
      </c>
      <c r="U1305">
        <v>46</v>
      </c>
      <c r="V1305" s="483">
        <v>64</v>
      </c>
      <c r="W1305" s="438">
        <v>110</v>
      </c>
      <c r="X1305">
        <v>110</v>
      </c>
      <c r="Y1305">
        <v>82</v>
      </c>
      <c r="Z1305">
        <v>219</v>
      </c>
    </row>
    <row r="1306" spans="1:26" ht="12.75">
      <c r="A1306" s="2">
        <v>12</v>
      </c>
      <c r="B1306" s="447">
        <f t="shared" si="106"/>
        <v>115</v>
      </c>
      <c r="C1306" s="139">
        <v>200</v>
      </c>
      <c r="D1306" s="139">
        <v>307</v>
      </c>
      <c r="E1306" s="429">
        <v>370</v>
      </c>
      <c r="F1306" s="429">
        <v>438</v>
      </c>
      <c r="G1306" s="430">
        <v>843</v>
      </c>
      <c r="H1306">
        <v>961</v>
      </c>
      <c r="I1306" s="483">
        <v>1036</v>
      </c>
      <c r="J1306">
        <v>1200</v>
      </c>
      <c r="K1306">
        <v>1321</v>
      </c>
      <c r="L1306">
        <v>1556</v>
      </c>
      <c r="M1306">
        <v>2234</v>
      </c>
      <c r="O1306" s="437">
        <v>115</v>
      </c>
      <c r="P1306" s="438">
        <v>88</v>
      </c>
      <c r="Q1306" s="438">
        <v>107</v>
      </c>
      <c r="R1306" s="438">
        <v>64</v>
      </c>
      <c r="S1306" s="438">
        <v>68</v>
      </c>
      <c r="T1306" s="439">
        <v>406</v>
      </c>
      <c r="U1306">
        <v>118</v>
      </c>
      <c r="V1306" s="483">
        <v>75</v>
      </c>
      <c r="W1306" s="438">
        <v>164</v>
      </c>
      <c r="X1306">
        <v>122</v>
      </c>
      <c r="Y1306">
        <v>235</v>
      </c>
      <c r="Z1306">
        <v>678</v>
      </c>
    </row>
    <row r="1307" spans="1:26" ht="12.75">
      <c r="A1307" s="2">
        <v>13</v>
      </c>
      <c r="B1307" s="447">
        <f t="shared" si="106"/>
        <v>67</v>
      </c>
      <c r="C1307" s="139">
        <v>115</v>
      </c>
      <c r="D1307" s="139">
        <v>155</v>
      </c>
      <c r="E1307" s="429">
        <v>189</v>
      </c>
      <c r="F1307" s="429">
        <v>229</v>
      </c>
      <c r="G1307" s="430">
        <v>291</v>
      </c>
      <c r="H1307">
        <v>347</v>
      </c>
      <c r="I1307" s="483">
        <v>372</v>
      </c>
      <c r="J1307">
        <v>419</v>
      </c>
      <c r="K1307">
        <v>458</v>
      </c>
      <c r="L1307">
        <v>530</v>
      </c>
      <c r="M1307">
        <v>1213</v>
      </c>
      <c r="O1307" s="437">
        <v>67</v>
      </c>
      <c r="P1307" s="438">
        <f t="shared" si="107"/>
        <v>48</v>
      </c>
      <c r="Q1307" s="438">
        <v>40</v>
      </c>
      <c r="R1307" s="438">
        <v>34</v>
      </c>
      <c r="S1307" s="438">
        <v>40</v>
      </c>
      <c r="T1307" s="439">
        <v>62</v>
      </c>
      <c r="U1307">
        <v>56</v>
      </c>
      <c r="V1307" s="483">
        <v>25</v>
      </c>
      <c r="W1307" s="438">
        <v>47</v>
      </c>
      <c r="X1307">
        <v>40</v>
      </c>
      <c r="Y1307">
        <v>72</v>
      </c>
      <c r="Z1307">
        <v>686</v>
      </c>
    </row>
    <row r="1308" spans="1:26" ht="12.75">
      <c r="A1308" s="2">
        <v>14</v>
      </c>
      <c r="B1308" s="447">
        <f t="shared" si="106"/>
        <v>74</v>
      </c>
      <c r="C1308" s="139">
        <v>193</v>
      </c>
      <c r="D1308" s="139">
        <v>254</v>
      </c>
      <c r="E1308" s="429">
        <v>330</v>
      </c>
      <c r="F1308" s="429">
        <v>392</v>
      </c>
      <c r="G1308" s="430">
        <v>493</v>
      </c>
      <c r="H1308">
        <v>530</v>
      </c>
      <c r="I1308" s="483">
        <v>610</v>
      </c>
      <c r="J1308">
        <v>949</v>
      </c>
      <c r="K1308">
        <v>1062</v>
      </c>
      <c r="L1308">
        <v>1199</v>
      </c>
      <c r="M1308">
        <v>1310</v>
      </c>
      <c r="O1308" s="437">
        <v>74</v>
      </c>
      <c r="P1308" s="438">
        <f t="shared" si="107"/>
        <v>119</v>
      </c>
      <c r="Q1308" s="438">
        <v>61</v>
      </c>
      <c r="R1308" s="438">
        <v>76</v>
      </c>
      <c r="S1308" s="438">
        <v>62</v>
      </c>
      <c r="T1308" s="439">
        <v>101</v>
      </c>
      <c r="U1308">
        <v>37</v>
      </c>
      <c r="V1308" s="483">
        <v>80</v>
      </c>
      <c r="W1308" s="438">
        <v>339</v>
      </c>
      <c r="X1308">
        <v>113</v>
      </c>
      <c r="Y1308">
        <v>137</v>
      </c>
      <c r="Z1308">
        <v>112</v>
      </c>
    </row>
    <row r="1309" spans="1:26" ht="12.75">
      <c r="A1309" s="2">
        <v>15</v>
      </c>
      <c r="B1309" s="447">
        <f t="shared" si="106"/>
        <v>111</v>
      </c>
      <c r="C1309" s="139">
        <v>171</v>
      </c>
      <c r="D1309" s="139">
        <v>264</v>
      </c>
      <c r="E1309" s="429">
        <v>305</v>
      </c>
      <c r="F1309" s="429">
        <v>362</v>
      </c>
      <c r="G1309" s="430">
        <v>427</v>
      </c>
      <c r="H1309">
        <v>452</v>
      </c>
      <c r="I1309" s="483">
        <v>484</v>
      </c>
      <c r="J1309">
        <v>533</v>
      </c>
      <c r="K1309">
        <v>611</v>
      </c>
      <c r="L1309">
        <v>743</v>
      </c>
      <c r="M1309">
        <v>838</v>
      </c>
      <c r="O1309" s="437">
        <v>111</v>
      </c>
      <c r="P1309" s="438">
        <f t="shared" si="107"/>
        <v>60</v>
      </c>
      <c r="Q1309" s="438">
        <v>93</v>
      </c>
      <c r="R1309" s="438">
        <v>43</v>
      </c>
      <c r="S1309" s="438">
        <v>57</v>
      </c>
      <c r="T1309" s="439">
        <v>65</v>
      </c>
      <c r="U1309">
        <v>25</v>
      </c>
      <c r="V1309" s="483">
        <v>32</v>
      </c>
      <c r="W1309" s="438">
        <v>49</v>
      </c>
      <c r="X1309">
        <v>78</v>
      </c>
      <c r="Y1309">
        <v>133</v>
      </c>
      <c r="Z1309">
        <v>95</v>
      </c>
    </row>
    <row r="1310" spans="1:26" ht="12.75">
      <c r="A1310" s="2">
        <v>16</v>
      </c>
      <c r="B1310" s="447">
        <f t="shared" si="106"/>
        <v>51</v>
      </c>
      <c r="C1310" s="139">
        <v>81</v>
      </c>
      <c r="D1310" s="139">
        <v>100</v>
      </c>
      <c r="E1310" s="429">
        <v>137</v>
      </c>
      <c r="F1310" s="429">
        <v>161</v>
      </c>
      <c r="G1310" s="430">
        <v>212</v>
      </c>
      <c r="H1310">
        <v>250</v>
      </c>
      <c r="I1310" s="483">
        <v>275</v>
      </c>
      <c r="J1310">
        <v>314</v>
      </c>
      <c r="K1310">
        <v>356</v>
      </c>
      <c r="L1310">
        <v>410</v>
      </c>
      <c r="M1310">
        <v>754</v>
      </c>
      <c r="O1310" s="437">
        <v>51</v>
      </c>
      <c r="P1310" s="438">
        <f t="shared" si="107"/>
        <v>30</v>
      </c>
      <c r="Q1310" s="438">
        <v>19</v>
      </c>
      <c r="R1310" s="438">
        <v>37</v>
      </c>
      <c r="S1310" s="438">
        <v>24</v>
      </c>
      <c r="T1310" s="439">
        <v>51</v>
      </c>
      <c r="U1310">
        <v>38</v>
      </c>
      <c r="V1310" s="483">
        <v>25</v>
      </c>
      <c r="W1310" s="438">
        <v>42</v>
      </c>
      <c r="X1310">
        <v>42</v>
      </c>
      <c r="Y1310">
        <v>54</v>
      </c>
      <c r="Z1310">
        <v>344</v>
      </c>
    </row>
    <row r="1311" spans="1:26" ht="12.75">
      <c r="A1311" s="2">
        <v>17</v>
      </c>
      <c r="B1311" s="447">
        <f t="shared" si="106"/>
        <v>268</v>
      </c>
      <c r="C1311" s="139">
        <v>325</v>
      </c>
      <c r="D1311" s="139">
        <v>368</v>
      </c>
      <c r="E1311" s="429">
        <v>403</v>
      </c>
      <c r="F1311" s="429">
        <v>452</v>
      </c>
      <c r="G1311" s="430">
        <v>690</v>
      </c>
      <c r="H1311">
        <v>749</v>
      </c>
      <c r="I1311" s="483">
        <v>816</v>
      </c>
      <c r="J1311">
        <v>882</v>
      </c>
      <c r="K1311">
        <v>915</v>
      </c>
      <c r="L1311">
        <v>977</v>
      </c>
      <c r="M1311">
        <v>2141</v>
      </c>
      <c r="O1311" s="437">
        <v>268</v>
      </c>
      <c r="P1311" s="438">
        <f t="shared" si="107"/>
        <v>57</v>
      </c>
      <c r="Q1311" s="438">
        <v>43</v>
      </c>
      <c r="R1311" s="438">
        <v>35</v>
      </c>
      <c r="S1311" s="438">
        <v>49</v>
      </c>
      <c r="T1311" s="439">
        <v>238</v>
      </c>
      <c r="U1311">
        <v>59</v>
      </c>
      <c r="V1311" s="483">
        <v>67</v>
      </c>
      <c r="W1311" s="438">
        <v>66</v>
      </c>
      <c r="X1311">
        <v>36</v>
      </c>
      <c r="Y1311">
        <v>62</v>
      </c>
      <c r="Z1311">
        <v>1164</v>
      </c>
    </row>
    <row r="1312" spans="1:26" ht="12.75">
      <c r="A1312" s="2">
        <v>18</v>
      </c>
      <c r="B1312" s="447">
        <f t="shared" si="106"/>
        <v>25</v>
      </c>
      <c r="C1312" s="139">
        <v>44</v>
      </c>
      <c r="D1312" s="139">
        <v>65</v>
      </c>
      <c r="E1312" s="429">
        <v>77</v>
      </c>
      <c r="F1312" s="429">
        <v>135</v>
      </c>
      <c r="G1312" s="430">
        <v>164</v>
      </c>
      <c r="H1312">
        <v>169</v>
      </c>
      <c r="I1312" s="483">
        <v>194</v>
      </c>
      <c r="J1312">
        <v>222</v>
      </c>
      <c r="K1312">
        <v>255</v>
      </c>
      <c r="L1312">
        <v>363</v>
      </c>
      <c r="M1312">
        <v>546</v>
      </c>
      <c r="O1312" s="437">
        <v>25</v>
      </c>
      <c r="P1312" s="438">
        <f t="shared" si="107"/>
        <v>19</v>
      </c>
      <c r="Q1312" s="438">
        <v>21</v>
      </c>
      <c r="R1312" s="438">
        <v>12</v>
      </c>
      <c r="S1312" s="438">
        <v>58</v>
      </c>
      <c r="T1312" s="439">
        <v>29</v>
      </c>
      <c r="U1312">
        <v>5</v>
      </c>
      <c r="V1312" s="483">
        <v>25</v>
      </c>
      <c r="W1312" s="438">
        <v>28</v>
      </c>
      <c r="X1312">
        <v>34</v>
      </c>
      <c r="Y1312">
        <v>108</v>
      </c>
      <c r="Z1312">
        <v>183</v>
      </c>
    </row>
    <row r="1313" spans="1:26" ht="12.75">
      <c r="A1313" s="2">
        <v>19</v>
      </c>
      <c r="B1313" s="447">
        <f t="shared" si="106"/>
        <v>22</v>
      </c>
      <c r="C1313" s="139">
        <v>33</v>
      </c>
      <c r="D1313" s="139">
        <v>59</v>
      </c>
      <c r="E1313" s="429">
        <v>78</v>
      </c>
      <c r="F1313" s="429">
        <v>101</v>
      </c>
      <c r="G1313" s="430">
        <v>113</v>
      </c>
      <c r="H1313">
        <v>133</v>
      </c>
      <c r="I1313" s="483">
        <v>147</v>
      </c>
      <c r="J1313">
        <v>161</v>
      </c>
      <c r="K1313">
        <v>168</v>
      </c>
      <c r="L1313">
        <v>180</v>
      </c>
      <c r="M1313">
        <v>244</v>
      </c>
      <c r="O1313" s="437">
        <v>22</v>
      </c>
      <c r="P1313" s="438">
        <f t="shared" si="107"/>
        <v>11</v>
      </c>
      <c r="Q1313" s="438">
        <v>26</v>
      </c>
      <c r="R1313" s="438">
        <v>19</v>
      </c>
      <c r="S1313" s="438">
        <v>23</v>
      </c>
      <c r="T1313" s="439">
        <v>12</v>
      </c>
      <c r="U1313">
        <v>21</v>
      </c>
      <c r="V1313" s="483">
        <v>14</v>
      </c>
      <c r="W1313" s="438">
        <v>14</v>
      </c>
      <c r="X1313">
        <v>7</v>
      </c>
      <c r="Y1313">
        <v>12</v>
      </c>
      <c r="Z1313">
        <v>64</v>
      </c>
    </row>
    <row r="1314" spans="1:26" ht="12.75">
      <c r="A1314" s="2">
        <v>20</v>
      </c>
      <c r="B1314" s="447">
        <f t="shared" si="106"/>
        <v>142</v>
      </c>
      <c r="C1314" s="139">
        <v>271</v>
      </c>
      <c r="D1314" s="139">
        <v>464</v>
      </c>
      <c r="E1314" s="429">
        <v>489</v>
      </c>
      <c r="F1314" s="429">
        <v>516</v>
      </c>
      <c r="G1314" s="430">
        <v>591</v>
      </c>
      <c r="H1314">
        <v>639</v>
      </c>
      <c r="I1314" s="483">
        <v>676</v>
      </c>
      <c r="J1314">
        <v>737</v>
      </c>
      <c r="K1314">
        <v>830</v>
      </c>
      <c r="L1314">
        <v>961</v>
      </c>
      <c r="M1314">
        <v>1047</v>
      </c>
      <c r="O1314" s="437">
        <v>142</v>
      </c>
      <c r="P1314" s="438">
        <f t="shared" si="107"/>
        <v>129</v>
      </c>
      <c r="Q1314" s="438">
        <v>193</v>
      </c>
      <c r="R1314" s="438">
        <v>25</v>
      </c>
      <c r="S1314" s="438">
        <v>27</v>
      </c>
      <c r="T1314" s="439">
        <v>75</v>
      </c>
      <c r="U1314">
        <v>48</v>
      </c>
      <c r="V1314" s="483">
        <v>38</v>
      </c>
      <c r="W1314" s="438">
        <v>61</v>
      </c>
      <c r="X1314">
        <v>94</v>
      </c>
      <c r="Y1314">
        <v>131</v>
      </c>
      <c r="Z1314">
        <v>88</v>
      </c>
    </row>
    <row r="1315" spans="1:26" ht="12.75">
      <c r="A1315" s="2">
        <v>21</v>
      </c>
      <c r="B1315" s="447">
        <f t="shared" si="106"/>
        <v>981</v>
      </c>
      <c r="C1315" s="139">
        <v>1061</v>
      </c>
      <c r="D1315" s="139">
        <v>1145</v>
      </c>
      <c r="E1315" s="429">
        <v>1227</v>
      </c>
      <c r="F1315" s="429">
        <v>1328</v>
      </c>
      <c r="G1315" s="430">
        <v>1453</v>
      </c>
      <c r="H1315">
        <v>1559</v>
      </c>
      <c r="I1315" s="483">
        <v>1695</v>
      </c>
      <c r="J1315">
        <v>1829</v>
      </c>
      <c r="K1315">
        <v>1934</v>
      </c>
      <c r="L1315">
        <v>2157</v>
      </c>
      <c r="M1315">
        <v>2562</v>
      </c>
      <c r="O1315" s="437">
        <v>981</v>
      </c>
      <c r="P1315" s="438">
        <f t="shared" si="107"/>
        <v>80</v>
      </c>
      <c r="Q1315" s="438">
        <v>85</v>
      </c>
      <c r="R1315" s="438">
        <v>82</v>
      </c>
      <c r="S1315" s="438">
        <v>101</v>
      </c>
      <c r="T1315" s="439">
        <v>126</v>
      </c>
      <c r="U1315">
        <v>108</v>
      </c>
      <c r="V1315" s="483">
        <v>137</v>
      </c>
      <c r="W1315" s="438">
        <v>134</v>
      </c>
      <c r="X1315">
        <v>108</v>
      </c>
      <c r="Y1315">
        <v>223</v>
      </c>
      <c r="Z1315">
        <v>409</v>
      </c>
    </row>
    <row r="1316" spans="1:26" ht="12.75">
      <c r="A1316" s="2">
        <v>22</v>
      </c>
      <c r="B1316" s="447">
        <f t="shared" si="106"/>
        <v>280</v>
      </c>
      <c r="C1316" s="139">
        <v>424</v>
      </c>
      <c r="D1316" s="139">
        <v>669</v>
      </c>
      <c r="E1316" s="429">
        <v>768</v>
      </c>
      <c r="F1316" s="429">
        <v>878</v>
      </c>
      <c r="G1316" s="430">
        <v>998</v>
      </c>
      <c r="H1316">
        <v>1103</v>
      </c>
      <c r="I1316" s="483">
        <v>1216</v>
      </c>
      <c r="J1316">
        <v>1371</v>
      </c>
      <c r="K1316">
        <v>1659</v>
      </c>
      <c r="L1316">
        <v>1850</v>
      </c>
      <c r="M1316">
        <v>2471</v>
      </c>
      <c r="O1316" s="437">
        <v>280</v>
      </c>
      <c r="P1316" s="438">
        <f t="shared" si="107"/>
        <v>144</v>
      </c>
      <c r="Q1316" s="438">
        <v>246</v>
      </c>
      <c r="R1316" s="438">
        <v>101</v>
      </c>
      <c r="S1316" s="438">
        <v>112</v>
      </c>
      <c r="T1316" s="439">
        <v>120</v>
      </c>
      <c r="U1316">
        <v>105</v>
      </c>
      <c r="V1316" s="483">
        <v>116</v>
      </c>
      <c r="W1316" s="438">
        <v>155</v>
      </c>
      <c r="X1316">
        <v>291</v>
      </c>
      <c r="Y1316">
        <v>192</v>
      </c>
      <c r="Z1316">
        <v>622</v>
      </c>
    </row>
    <row r="1317" spans="1:26" ht="12.75">
      <c r="A1317" s="2">
        <v>23</v>
      </c>
      <c r="B1317" s="447">
        <f t="shared" si="106"/>
        <v>2716</v>
      </c>
      <c r="C1317" s="139">
        <v>3114</v>
      </c>
      <c r="D1317" s="139">
        <v>3524</v>
      </c>
      <c r="E1317" s="429">
        <v>3800</v>
      </c>
      <c r="F1317" s="429">
        <v>4168</v>
      </c>
      <c r="G1317" s="430">
        <v>4566</v>
      </c>
      <c r="H1317">
        <v>4892</v>
      </c>
      <c r="I1317" s="483">
        <v>5248</v>
      </c>
      <c r="J1317">
        <v>5690</v>
      </c>
      <c r="K1317">
        <v>6143</v>
      </c>
      <c r="L1317">
        <v>6560</v>
      </c>
      <c r="M1317">
        <v>7013</v>
      </c>
      <c r="O1317" s="437">
        <v>2716</v>
      </c>
      <c r="P1317" s="438">
        <v>404</v>
      </c>
      <c r="Q1317" s="438">
        <v>419</v>
      </c>
      <c r="R1317" s="438">
        <v>314</v>
      </c>
      <c r="S1317" s="438">
        <v>368</v>
      </c>
      <c r="T1317" s="439">
        <v>399</v>
      </c>
      <c r="U1317">
        <v>328</v>
      </c>
      <c r="V1317" s="483">
        <v>357</v>
      </c>
      <c r="W1317" s="438">
        <v>442</v>
      </c>
      <c r="X1317">
        <v>465</v>
      </c>
      <c r="Y1317">
        <v>417</v>
      </c>
      <c r="Z1317">
        <v>459</v>
      </c>
    </row>
    <row r="1318" spans="1:26" ht="12.75">
      <c r="A1318" s="2">
        <v>24</v>
      </c>
      <c r="B1318" s="447">
        <f t="shared" si="106"/>
        <v>94</v>
      </c>
      <c r="C1318" s="139">
        <v>188</v>
      </c>
      <c r="D1318" s="139">
        <v>260</v>
      </c>
      <c r="E1318" s="429">
        <v>300</v>
      </c>
      <c r="F1318" s="429">
        <v>329</v>
      </c>
      <c r="G1318" s="430">
        <v>401</v>
      </c>
      <c r="H1318">
        <v>510</v>
      </c>
      <c r="I1318" s="483">
        <v>666</v>
      </c>
      <c r="J1318">
        <v>787</v>
      </c>
      <c r="K1318">
        <v>972</v>
      </c>
      <c r="L1318">
        <v>1144</v>
      </c>
      <c r="M1318">
        <v>1305</v>
      </c>
      <c r="O1318" s="440">
        <v>94</v>
      </c>
      <c r="P1318" s="441">
        <v>95</v>
      </c>
      <c r="Q1318" s="441">
        <v>73</v>
      </c>
      <c r="R1318" s="441">
        <v>41</v>
      </c>
      <c r="S1318" s="441">
        <v>29</v>
      </c>
      <c r="T1318" s="442">
        <v>72</v>
      </c>
      <c r="U1318">
        <v>110</v>
      </c>
      <c r="V1318" s="483">
        <v>158</v>
      </c>
      <c r="W1318" s="441">
        <v>122</v>
      </c>
      <c r="X1318">
        <v>185</v>
      </c>
      <c r="Y1318">
        <v>172</v>
      </c>
      <c r="Z1318">
        <v>163</v>
      </c>
    </row>
    <row r="1319" spans="1:26" ht="12.75">
      <c r="A1319" s="7" t="s">
        <v>0</v>
      </c>
      <c r="B1319" s="432">
        <f>SUM(B1295:B1318)</f>
        <v>5769</v>
      </c>
      <c r="C1319" s="139">
        <v>7470</v>
      </c>
      <c r="D1319" s="139">
        <v>9383</v>
      </c>
      <c r="E1319" s="448">
        <f>SUM(E1295:E1318)</f>
        <v>10686</v>
      </c>
      <c r="F1319" s="432">
        <v>12160</v>
      </c>
      <c r="G1319" s="430">
        <v>14374</v>
      </c>
      <c r="H1319">
        <v>15900</v>
      </c>
      <c r="I1319" s="483">
        <v>17566</v>
      </c>
      <c r="J1319" s="432">
        <v>20031</v>
      </c>
      <c r="K1319" s="140">
        <f>SUM(K1295:K1318)</f>
        <v>22291</v>
      </c>
      <c r="L1319" s="140">
        <f>SUM(L1295:L1318)</f>
        <v>25117</v>
      </c>
      <c r="M1319" s="140">
        <f>SUM(M1295:M1318)</f>
        <v>33186</v>
      </c>
      <c r="N1319" s="139"/>
      <c r="O1319" s="443">
        <f>SUM(O1295:O1318)</f>
        <v>5769</v>
      </c>
      <c r="P1319" s="443">
        <f>SUM(P1295:P1318)</f>
        <v>1715</v>
      </c>
      <c r="Q1319" s="449">
        <v>1935</v>
      </c>
      <c r="R1319" s="443">
        <f>SUM(R1295:R1318)</f>
        <v>1348</v>
      </c>
      <c r="S1319" s="443">
        <v>1476</v>
      </c>
      <c r="T1319" s="443">
        <f>SUM(T1295:T1318)</f>
        <v>2226</v>
      </c>
      <c r="U1319" s="333">
        <v>1535</v>
      </c>
      <c r="V1319" s="483">
        <v>1681</v>
      </c>
      <c r="W1319" s="443">
        <v>2470</v>
      </c>
      <c r="X1319" s="140">
        <f>SUM(X1295:X1318)</f>
        <v>2294</v>
      </c>
      <c r="Y1319">
        <f>SUM(Y1295:Y1318)</f>
        <v>2830</v>
      </c>
      <c r="Z1319" s="140">
        <f>SUM(Z1295:Z1318)</f>
        <v>8090</v>
      </c>
    </row>
    <row r="1324" spans="1:26" ht="12.75">
      <c r="A1324" s="101" t="s">
        <v>131</v>
      </c>
      <c r="B1324" s="117" t="str">
        <f>TITLES!$B$27</f>
        <v>SHORT-TERM VETERANS ENTERED EMPLOYMENT RATE</v>
      </c>
      <c r="C1324" s="118"/>
      <c r="D1324" s="118"/>
      <c r="E1324" s="118"/>
      <c r="F1324" s="118"/>
      <c r="G1324" s="118"/>
      <c r="H1324" s="118"/>
      <c r="I1324" s="118"/>
      <c r="J1324" s="118"/>
      <c r="K1324" s="118"/>
      <c r="L1324" s="118"/>
      <c r="M1324" s="119"/>
      <c r="O1324" s="270" t="str">
        <f>B1324</f>
        <v>SHORT-TERM VETERANS ENTERED EMPLOYMENT RATE</v>
      </c>
      <c r="P1324" s="143"/>
      <c r="Q1324" s="143"/>
      <c r="R1324" s="143"/>
      <c r="S1324" s="143"/>
      <c r="T1324" s="143"/>
      <c r="U1324" s="143"/>
      <c r="V1324" s="143"/>
      <c r="W1324" s="143"/>
      <c r="X1324" s="143"/>
      <c r="Y1324" s="143"/>
      <c r="Z1324" s="205"/>
    </row>
    <row r="1325" spans="1:26" ht="12.75">
      <c r="A1325" s="2">
        <v>1</v>
      </c>
      <c r="B1325" s="360" t="s">
        <v>349</v>
      </c>
      <c r="C1325" s="481">
        <v>157</v>
      </c>
      <c r="D1325" s="481">
        <v>254</v>
      </c>
      <c r="E1325" s="360">
        <v>333</v>
      </c>
      <c r="F1325" s="481">
        <v>410</v>
      </c>
      <c r="G1325" s="479">
        <v>457</v>
      </c>
      <c r="H1325" s="360">
        <v>524</v>
      </c>
      <c r="I1325" s="360">
        <v>598</v>
      </c>
      <c r="J1325" s="360">
        <v>710</v>
      </c>
      <c r="K1325" s="360">
        <v>789</v>
      </c>
      <c r="L1325" s="536">
        <v>876</v>
      </c>
      <c r="M1325" s="536">
        <v>966</v>
      </c>
      <c r="N1325" s="122"/>
      <c r="O1325" s="360" t="s">
        <v>349</v>
      </c>
      <c r="P1325" s="360">
        <v>66</v>
      </c>
      <c r="Q1325" s="360">
        <v>97</v>
      </c>
      <c r="R1325" s="360">
        <v>79</v>
      </c>
      <c r="S1325" s="360">
        <v>77</v>
      </c>
      <c r="T1325" s="360">
        <v>47</v>
      </c>
      <c r="U1325" s="360">
        <v>67</v>
      </c>
      <c r="V1325" s="363">
        <v>74</v>
      </c>
      <c r="W1325" s="363">
        <v>112</v>
      </c>
      <c r="X1325" s="363">
        <v>79</v>
      </c>
      <c r="Y1325" s="360">
        <v>87</v>
      </c>
      <c r="Z1325" s="536">
        <v>90</v>
      </c>
    </row>
    <row r="1326" spans="1:26" ht="12.75">
      <c r="A1326" s="2">
        <v>2</v>
      </c>
      <c r="B1326" s="473" t="s">
        <v>350</v>
      </c>
      <c r="C1326" s="481">
        <v>107</v>
      </c>
      <c r="D1326" s="481">
        <v>138</v>
      </c>
      <c r="E1326" s="360">
        <v>163</v>
      </c>
      <c r="F1326" s="481">
        <v>221</v>
      </c>
      <c r="G1326" s="479">
        <v>267</v>
      </c>
      <c r="H1326" s="360">
        <v>321</v>
      </c>
      <c r="I1326" s="360">
        <v>366</v>
      </c>
      <c r="J1326" s="360">
        <v>417</v>
      </c>
      <c r="K1326" s="360">
        <v>486</v>
      </c>
      <c r="L1326" s="536">
        <v>533</v>
      </c>
      <c r="M1326" s="536">
        <v>574</v>
      </c>
      <c r="N1326" s="122"/>
      <c r="O1326" s="473" t="s">
        <v>350</v>
      </c>
      <c r="P1326" s="473">
        <v>51</v>
      </c>
      <c r="Q1326" s="473">
        <v>31</v>
      </c>
      <c r="R1326" s="360">
        <v>25</v>
      </c>
      <c r="S1326" s="360">
        <v>58</v>
      </c>
      <c r="T1326" s="360">
        <v>46</v>
      </c>
      <c r="U1326" s="360">
        <v>54</v>
      </c>
      <c r="V1326" s="363">
        <v>45</v>
      </c>
      <c r="W1326" s="363">
        <v>51</v>
      </c>
      <c r="X1326" s="363">
        <v>69</v>
      </c>
      <c r="Y1326" s="360">
        <v>47</v>
      </c>
      <c r="Z1326" s="536">
        <v>41</v>
      </c>
    </row>
    <row r="1327" spans="1:26" ht="12.75">
      <c r="A1327" s="2">
        <v>3</v>
      </c>
      <c r="B1327" s="473" t="s">
        <v>351</v>
      </c>
      <c r="C1327" s="481">
        <v>27</v>
      </c>
      <c r="D1327" s="481">
        <v>44</v>
      </c>
      <c r="E1327" s="360">
        <v>51</v>
      </c>
      <c r="F1327" s="481">
        <v>67</v>
      </c>
      <c r="G1327" s="479">
        <v>86</v>
      </c>
      <c r="H1327" s="360">
        <v>101</v>
      </c>
      <c r="I1327" s="360">
        <v>116</v>
      </c>
      <c r="J1327" s="360">
        <v>158</v>
      </c>
      <c r="K1327" s="360">
        <v>172</v>
      </c>
      <c r="L1327" s="536">
        <v>177</v>
      </c>
      <c r="M1327" s="536">
        <v>191</v>
      </c>
      <c r="N1327" s="122"/>
      <c r="O1327" s="473" t="s">
        <v>351</v>
      </c>
      <c r="P1327" s="473">
        <v>9</v>
      </c>
      <c r="Q1327" s="473">
        <v>17</v>
      </c>
      <c r="R1327" s="360">
        <v>7</v>
      </c>
      <c r="S1327" s="360">
        <v>16</v>
      </c>
      <c r="T1327" s="360">
        <v>19</v>
      </c>
      <c r="U1327" s="360">
        <v>15</v>
      </c>
      <c r="V1327" s="363">
        <v>15</v>
      </c>
      <c r="W1327" s="363">
        <v>42</v>
      </c>
      <c r="X1327" s="363">
        <v>14</v>
      </c>
      <c r="Y1327" s="360">
        <v>5</v>
      </c>
      <c r="Z1327" s="536">
        <v>14</v>
      </c>
    </row>
    <row r="1328" spans="1:26" ht="12.75">
      <c r="A1328" s="2">
        <v>4</v>
      </c>
      <c r="B1328" s="473" t="s">
        <v>352</v>
      </c>
      <c r="C1328" s="481">
        <v>87</v>
      </c>
      <c r="D1328" s="481">
        <v>115</v>
      </c>
      <c r="E1328" s="360">
        <v>138</v>
      </c>
      <c r="F1328" s="481">
        <v>181</v>
      </c>
      <c r="G1328" s="479">
        <v>221</v>
      </c>
      <c r="H1328" s="360">
        <v>259</v>
      </c>
      <c r="I1328" s="360">
        <v>297</v>
      </c>
      <c r="J1328" s="360">
        <v>334</v>
      </c>
      <c r="K1328" s="360">
        <v>399</v>
      </c>
      <c r="L1328" s="536">
        <v>441</v>
      </c>
      <c r="M1328" s="536">
        <v>485</v>
      </c>
      <c r="N1328" s="122"/>
      <c r="O1328" s="473" t="s">
        <v>352</v>
      </c>
      <c r="P1328" s="473">
        <v>42</v>
      </c>
      <c r="Q1328" s="473">
        <v>28</v>
      </c>
      <c r="R1328" s="360">
        <v>23</v>
      </c>
      <c r="S1328" s="360">
        <v>43</v>
      </c>
      <c r="T1328" s="360">
        <v>40</v>
      </c>
      <c r="U1328" s="360">
        <v>38</v>
      </c>
      <c r="V1328" s="363">
        <v>38</v>
      </c>
      <c r="W1328" s="363">
        <v>37</v>
      </c>
      <c r="X1328" s="363">
        <v>65</v>
      </c>
      <c r="Y1328" s="360">
        <v>42</v>
      </c>
      <c r="Z1328" s="536">
        <v>44</v>
      </c>
    </row>
    <row r="1329" spans="1:26" ht="12.75">
      <c r="A1329" s="2">
        <v>5</v>
      </c>
      <c r="B1329" s="473" t="s">
        <v>353</v>
      </c>
      <c r="C1329" s="481">
        <v>59</v>
      </c>
      <c r="D1329" s="481">
        <v>90</v>
      </c>
      <c r="E1329" s="360">
        <v>127</v>
      </c>
      <c r="F1329" s="481">
        <v>182</v>
      </c>
      <c r="G1329" s="479">
        <v>219</v>
      </c>
      <c r="H1329" s="360">
        <v>259</v>
      </c>
      <c r="I1329" s="360">
        <v>290</v>
      </c>
      <c r="J1329" s="360">
        <v>340</v>
      </c>
      <c r="K1329" s="360">
        <v>384</v>
      </c>
      <c r="L1329" s="536">
        <v>417</v>
      </c>
      <c r="M1329" s="536">
        <v>452</v>
      </c>
      <c r="N1329" s="122"/>
      <c r="O1329" s="473" t="s">
        <v>353</v>
      </c>
      <c r="P1329" s="473">
        <v>31</v>
      </c>
      <c r="Q1329" s="473">
        <v>31</v>
      </c>
      <c r="R1329" s="360">
        <v>37</v>
      </c>
      <c r="S1329" s="360">
        <v>55</v>
      </c>
      <c r="T1329" s="360">
        <v>37</v>
      </c>
      <c r="U1329" s="360">
        <v>40</v>
      </c>
      <c r="V1329" s="363">
        <v>31</v>
      </c>
      <c r="W1329" s="363">
        <v>50</v>
      </c>
      <c r="X1329" s="363">
        <v>44</v>
      </c>
      <c r="Y1329" s="360">
        <v>33</v>
      </c>
      <c r="Z1329" s="536">
        <v>35</v>
      </c>
    </row>
    <row r="1330" spans="1:26" ht="12.75">
      <c r="A1330" s="2">
        <v>6</v>
      </c>
      <c r="B1330" s="473" t="s">
        <v>354</v>
      </c>
      <c r="C1330" s="481">
        <v>16</v>
      </c>
      <c r="D1330" s="481">
        <v>25</v>
      </c>
      <c r="E1330" s="360">
        <v>36</v>
      </c>
      <c r="F1330" s="481">
        <v>50</v>
      </c>
      <c r="G1330" s="479">
        <v>71</v>
      </c>
      <c r="H1330" s="360">
        <v>77</v>
      </c>
      <c r="I1330" s="360">
        <v>82</v>
      </c>
      <c r="J1330" s="360">
        <v>120</v>
      </c>
      <c r="K1330" s="360">
        <v>138</v>
      </c>
      <c r="L1330" s="536">
        <v>148</v>
      </c>
      <c r="M1330" s="536">
        <v>165</v>
      </c>
      <c r="N1330" s="122"/>
      <c r="O1330" s="473" t="s">
        <v>354</v>
      </c>
      <c r="P1330" s="473">
        <v>9</v>
      </c>
      <c r="Q1330" s="473">
        <v>9</v>
      </c>
      <c r="R1330" s="360">
        <v>11</v>
      </c>
      <c r="S1330" s="360">
        <v>14</v>
      </c>
      <c r="T1330" s="360">
        <v>21</v>
      </c>
      <c r="U1330" s="360">
        <v>6</v>
      </c>
      <c r="V1330" s="363">
        <v>5</v>
      </c>
      <c r="W1330" s="363">
        <v>38</v>
      </c>
      <c r="X1330" s="363">
        <v>18</v>
      </c>
      <c r="Y1330" s="360">
        <v>10</v>
      </c>
      <c r="Z1330" s="536">
        <v>17</v>
      </c>
    </row>
    <row r="1331" spans="1:26" ht="12.75">
      <c r="A1331" s="2">
        <v>7</v>
      </c>
      <c r="B1331" s="473" t="s">
        <v>355</v>
      </c>
      <c r="C1331" s="481">
        <v>23</v>
      </c>
      <c r="D1331" s="481">
        <v>35</v>
      </c>
      <c r="E1331" s="360">
        <v>52</v>
      </c>
      <c r="F1331" s="481">
        <v>81</v>
      </c>
      <c r="G1331" s="479">
        <v>101</v>
      </c>
      <c r="H1331" s="360">
        <v>116</v>
      </c>
      <c r="I1331" s="360">
        <v>135</v>
      </c>
      <c r="J1331" s="360">
        <v>161</v>
      </c>
      <c r="K1331" s="360">
        <v>177</v>
      </c>
      <c r="L1331" s="536">
        <v>194</v>
      </c>
      <c r="M1331" s="536">
        <v>210</v>
      </c>
      <c r="N1331" s="122"/>
      <c r="O1331" s="473" t="s">
        <v>355</v>
      </c>
      <c r="P1331" s="473">
        <v>11</v>
      </c>
      <c r="Q1331" s="473">
        <v>12</v>
      </c>
      <c r="R1331" s="360">
        <v>17</v>
      </c>
      <c r="S1331" s="360">
        <v>29</v>
      </c>
      <c r="T1331" s="360">
        <v>20</v>
      </c>
      <c r="U1331" s="360">
        <v>15</v>
      </c>
      <c r="V1331" s="363">
        <v>19</v>
      </c>
      <c r="W1331" s="363">
        <v>26</v>
      </c>
      <c r="X1331" s="363">
        <v>16</v>
      </c>
      <c r="Y1331" s="360">
        <v>17</v>
      </c>
      <c r="Z1331" s="536">
        <v>16</v>
      </c>
    </row>
    <row r="1332" spans="1:26" ht="12.75">
      <c r="A1332" s="2">
        <v>8</v>
      </c>
      <c r="B1332" s="473" t="s">
        <v>356</v>
      </c>
      <c r="C1332" s="481">
        <v>432</v>
      </c>
      <c r="D1332" s="481">
        <v>621</v>
      </c>
      <c r="E1332" s="360">
        <v>874</v>
      </c>
      <c r="F1332" s="481">
        <v>1149</v>
      </c>
      <c r="G1332" s="479">
        <v>1390</v>
      </c>
      <c r="H1332" s="360">
        <v>1626</v>
      </c>
      <c r="I1332" s="360">
        <v>1893</v>
      </c>
      <c r="J1332" s="360">
        <v>2117</v>
      </c>
      <c r="K1332" s="360">
        <v>2357</v>
      </c>
      <c r="L1332" s="536">
        <v>2572</v>
      </c>
      <c r="M1332" s="536">
        <v>2795</v>
      </c>
      <c r="N1332" s="122"/>
      <c r="O1332" s="473" t="s">
        <v>356</v>
      </c>
      <c r="P1332" s="473">
        <v>208</v>
      </c>
      <c r="Q1332" s="473">
        <v>189</v>
      </c>
      <c r="R1332" s="360">
        <v>253</v>
      </c>
      <c r="S1332" s="360">
        <v>275</v>
      </c>
      <c r="T1332" s="360">
        <v>241</v>
      </c>
      <c r="U1332" s="360">
        <v>236</v>
      </c>
      <c r="V1332" s="363">
        <v>267</v>
      </c>
      <c r="W1332" s="363">
        <v>224</v>
      </c>
      <c r="X1332" s="363">
        <v>240</v>
      </c>
      <c r="Y1332" s="360">
        <v>215</v>
      </c>
      <c r="Z1332" s="536">
        <v>223</v>
      </c>
    </row>
    <row r="1333" spans="1:26" ht="12.75">
      <c r="A1333" s="2">
        <v>9</v>
      </c>
      <c r="B1333" s="473" t="s">
        <v>342</v>
      </c>
      <c r="C1333" s="481">
        <v>71</v>
      </c>
      <c r="D1333" s="481">
        <v>97</v>
      </c>
      <c r="E1333" s="360">
        <v>124</v>
      </c>
      <c r="F1333" s="481">
        <v>164</v>
      </c>
      <c r="G1333" s="479">
        <v>197</v>
      </c>
      <c r="H1333" s="360">
        <v>240</v>
      </c>
      <c r="I1333" s="360">
        <v>278</v>
      </c>
      <c r="J1333" s="360">
        <v>328</v>
      </c>
      <c r="K1333" s="360">
        <v>361</v>
      </c>
      <c r="L1333" s="536">
        <v>396</v>
      </c>
      <c r="M1333" s="536">
        <v>423</v>
      </c>
      <c r="N1333" s="122"/>
      <c r="O1333" s="473" t="s">
        <v>342</v>
      </c>
      <c r="P1333" s="473">
        <v>38</v>
      </c>
      <c r="Q1333" s="473">
        <v>26</v>
      </c>
      <c r="R1333" s="360">
        <v>27</v>
      </c>
      <c r="S1333" s="360">
        <v>40</v>
      </c>
      <c r="T1333" s="360">
        <v>33</v>
      </c>
      <c r="U1333" s="360">
        <v>43</v>
      </c>
      <c r="V1333" s="363">
        <v>38</v>
      </c>
      <c r="W1333" s="363">
        <v>50</v>
      </c>
      <c r="X1333" s="363">
        <v>33</v>
      </c>
      <c r="Y1333" s="360">
        <v>35</v>
      </c>
      <c r="Z1333" s="536">
        <v>27</v>
      </c>
    </row>
    <row r="1334" spans="1:26" ht="12.75">
      <c r="A1334" s="2">
        <v>10</v>
      </c>
      <c r="B1334" s="473" t="s">
        <v>357</v>
      </c>
      <c r="C1334" s="481">
        <v>99</v>
      </c>
      <c r="D1334" s="481">
        <v>128</v>
      </c>
      <c r="E1334" s="360">
        <v>164</v>
      </c>
      <c r="F1334" s="481">
        <v>241</v>
      </c>
      <c r="G1334" s="479">
        <v>287</v>
      </c>
      <c r="H1334" s="360">
        <v>341</v>
      </c>
      <c r="I1334" s="360">
        <v>373</v>
      </c>
      <c r="J1334" s="360">
        <v>464</v>
      </c>
      <c r="K1334" s="360">
        <v>520</v>
      </c>
      <c r="L1334" s="536">
        <v>576</v>
      </c>
      <c r="M1334" s="536">
        <v>633</v>
      </c>
      <c r="N1334" s="122"/>
      <c r="O1334" s="473" t="s">
        <v>357</v>
      </c>
      <c r="P1334" s="473">
        <v>45</v>
      </c>
      <c r="Q1334" s="473">
        <v>29</v>
      </c>
      <c r="R1334" s="360">
        <v>36</v>
      </c>
      <c r="S1334" s="360">
        <v>77</v>
      </c>
      <c r="T1334" s="360">
        <v>46</v>
      </c>
      <c r="U1334" s="360">
        <v>54</v>
      </c>
      <c r="V1334" s="363">
        <v>32</v>
      </c>
      <c r="W1334" s="363">
        <v>91</v>
      </c>
      <c r="X1334" s="363">
        <v>56</v>
      </c>
      <c r="Y1334" s="360">
        <v>56</v>
      </c>
      <c r="Z1334" s="536">
        <v>57</v>
      </c>
    </row>
    <row r="1335" spans="1:26" ht="12.75">
      <c r="A1335" s="2">
        <v>11</v>
      </c>
      <c r="B1335" s="473" t="s">
        <v>358</v>
      </c>
      <c r="C1335" s="481">
        <v>131</v>
      </c>
      <c r="D1335" s="481">
        <v>181</v>
      </c>
      <c r="E1335" s="360">
        <v>245</v>
      </c>
      <c r="F1335" s="481">
        <v>327</v>
      </c>
      <c r="G1335" s="479">
        <v>406</v>
      </c>
      <c r="H1335" s="360">
        <v>470</v>
      </c>
      <c r="I1335" s="360">
        <v>541</v>
      </c>
      <c r="J1335" s="360">
        <v>593</v>
      </c>
      <c r="K1335" s="360">
        <v>644</v>
      </c>
      <c r="L1335" s="536">
        <v>695</v>
      </c>
      <c r="M1335" s="536">
        <v>737</v>
      </c>
      <c r="N1335" s="122"/>
      <c r="O1335" s="473" t="s">
        <v>358</v>
      </c>
      <c r="P1335" s="473">
        <v>57</v>
      </c>
      <c r="Q1335" s="473">
        <v>50</v>
      </c>
      <c r="R1335" s="360">
        <v>64</v>
      </c>
      <c r="S1335" s="360">
        <v>82</v>
      </c>
      <c r="T1335" s="360">
        <v>79</v>
      </c>
      <c r="U1335" s="360">
        <v>64</v>
      </c>
      <c r="V1335" s="363">
        <v>71</v>
      </c>
      <c r="W1335" s="363">
        <v>52</v>
      </c>
      <c r="X1335" s="363">
        <v>51</v>
      </c>
      <c r="Y1335" s="360">
        <v>51</v>
      </c>
      <c r="Z1335" s="536">
        <v>42</v>
      </c>
    </row>
    <row r="1336" spans="1:26" ht="12.75">
      <c r="A1336" s="2">
        <v>12</v>
      </c>
      <c r="B1336" s="473" t="s">
        <v>359</v>
      </c>
      <c r="C1336" s="481">
        <v>327</v>
      </c>
      <c r="D1336" s="481">
        <v>441</v>
      </c>
      <c r="E1336" s="360">
        <v>567</v>
      </c>
      <c r="F1336" s="481">
        <v>746</v>
      </c>
      <c r="G1336" s="479">
        <v>891</v>
      </c>
      <c r="H1336" s="360">
        <v>1045</v>
      </c>
      <c r="I1336" s="360">
        <v>1214</v>
      </c>
      <c r="J1336" s="360">
        <v>1446</v>
      </c>
      <c r="K1336" s="360">
        <v>1608</v>
      </c>
      <c r="L1336" s="536">
        <v>1757</v>
      </c>
      <c r="M1336" s="536">
        <v>1947</v>
      </c>
      <c r="N1336" s="122"/>
      <c r="O1336" s="473" t="s">
        <v>359</v>
      </c>
      <c r="P1336" s="473">
        <v>145</v>
      </c>
      <c r="Q1336" s="473">
        <v>114</v>
      </c>
      <c r="R1336" s="360">
        <v>126</v>
      </c>
      <c r="S1336" s="360">
        <v>179</v>
      </c>
      <c r="T1336" s="360">
        <v>145</v>
      </c>
      <c r="U1336" s="360">
        <v>154</v>
      </c>
      <c r="V1336" s="363">
        <v>169</v>
      </c>
      <c r="W1336" s="363">
        <v>232</v>
      </c>
      <c r="X1336" s="363">
        <v>162</v>
      </c>
      <c r="Y1336" s="360">
        <v>149</v>
      </c>
      <c r="Z1336" s="536">
        <v>190</v>
      </c>
    </row>
    <row r="1337" spans="1:26" ht="12.75">
      <c r="A1337" s="2">
        <v>13</v>
      </c>
      <c r="B1337" s="473" t="s">
        <v>360</v>
      </c>
      <c r="C1337" s="481">
        <v>179</v>
      </c>
      <c r="D1337" s="481">
        <v>268</v>
      </c>
      <c r="E1337" s="360">
        <v>360</v>
      </c>
      <c r="F1337" s="481">
        <v>477</v>
      </c>
      <c r="G1337" s="479">
        <v>579</v>
      </c>
      <c r="H1337" s="360">
        <v>667</v>
      </c>
      <c r="I1337" s="360">
        <v>767</v>
      </c>
      <c r="J1337" s="360">
        <v>901</v>
      </c>
      <c r="K1337" s="360">
        <v>983</v>
      </c>
      <c r="L1337" s="536">
        <v>1070</v>
      </c>
      <c r="M1337" s="536">
        <v>1148</v>
      </c>
      <c r="N1337" s="122"/>
      <c r="O1337" s="473" t="s">
        <v>360</v>
      </c>
      <c r="P1337" s="473">
        <v>80</v>
      </c>
      <c r="Q1337" s="473">
        <v>89</v>
      </c>
      <c r="R1337" s="360">
        <v>92</v>
      </c>
      <c r="S1337" s="360">
        <v>117</v>
      </c>
      <c r="T1337" s="360">
        <v>102</v>
      </c>
      <c r="U1337" s="360">
        <v>88</v>
      </c>
      <c r="V1337" s="363">
        <v>100</v>
      </c>
      <c r="W1337" s="363">
        <v>134</v>
      </c>
      <c r="X1337" s="363">
        <v>82</v>
      </c>
      <c r="Y1337" s="360">
        <v>87</v>
      </c>
      <c r="Z1337" s="536">
        <v>78</v>
      </c>
    </row>
    <row r="1338" spans="1:26" ht="12.75">
      <c r="A1338" s="2">
        <v>14</v>
      </c>
      <c r="B1338" s="473" t="s">
        <v>361</v>
      </c>
      <c r="C1338" s="481">
        <v>279</v>
      </c>
      <c r="D1338" s="481">
        <v>408</v>
      </c>
      <c r="E1338" s="360">
        <v>520</v>
      </c>
      <c r="F1338" s="481">
        <v>694</v>
      </c>
      <c r="G1338" s="479">
        <v>854</v>
      </c>
      <c r="H1338" s="360">
        <v>1006</v>
      </c>
      <c r="I1338" s="360">
        <v>1140</v>
      </c>
      <c r="J1338" s="360">
        <v>1256</v>
      </c>
      <c r="K1338" s="360">
        <v>1384</v>
      </c>
      <c r="L1338" s="536">
        <v>1524</v>
      </c>
      <c r="M1338" s="536">
        <v>1644</v>
      </c>
      <c r="N1338" s="122"/>
      <c r="O1338" s="473" t="s">
        <v>361</v>
      </c>
      <c r="P1338" s="473">
        <v>142</v>
      </c>
      <c r="Q1338" s="473">
        <v>129</v>
      </c>
      <c r="R1338" s="360">
        <v>112</v>
      </c>
      <c r="S1338" s="360">
        <v>174</v>
      </c>
      <c r="T1338" s="360">
        <v>160</v>
      </c>
      <c r="U1338" s="360">
        <v>152</v>
      </c>
      <c r="V1338" s="363">
        <v>134</v>
      </c>
      <c r="W1338" s="363">
        <v>116</v>
      </c>
      <c r="X1338" s="363">
        <v>128</v>
      </c>
      <c r="Y1338" s="360">
        <v>140</v>
      </c>
      <c r="Z1338" s="536">
        <v>120</v>
      </c>
    </row>
    <row r="1339" spans="1:26" ht="12.75">
      <c r="A1339" s="2">
        <v>15</v>
      </c>
      <c r="B1339" s="473" t="s">
        <v>362</v>
      </c>
      <c r="C1339" s="481">
        <v>307</v>
      </c>
      <c r="D1339" s="481">
        <v>423</v>
      </c>
      <c r="E1339" s="360">
        <v>526</v>
      </c>
      <c r="F1339" s="481">
        <v>749</v>
      </c>
      <c r="G1339" s="479">
        <v>900</v>
      </c>
      <c r="H1339" s="360">
        <v>1063</v>
      </c>
      <c r="I1339" s="360">
        <v>1212</v>
      </c>
      <c r="J1339" s="360">
        <v>1341</v>
      </c>
      <c r="K1339" s="360">
        <v>1496</v>
      </c>
      <c r="L1339" s="536">
        <v>1638</v>
      </c>
      <c r="M1339" s="536">
        <v>1841</v>
      </c>
      <c r="N1339" s="122"/>
      <c r="O1339" s="473" t="s">
        <v>362</v>
      </c>
      <c r="P1339" s="473">
        <v>124</v>
      </c>
      <c r="Q1339" s="473">
        <v>116</v>
      </c>
      <c r="R1339" s="360">
        <v>103</v>
      </c>
      <c r="S1339" s="360">
        <v>223</v>
      </c>
      <c r="T1339" s="360">
        <v>151</v>
      </c>
      <c r="U1339" s="360">
        <v>163</v>
      </c>
      <c r="V1339" s="363">
        <v>149</v>
      </c>
      <c r="W1339" s="363">
        <v>129</v>
      </c>
      <c r="X1339" s="363">
        <v>155</v>
      </c>
      <c r="Y1339" s="360">
        <v>142</v>
      </c>
      <c r="Z1339" s="536">
        <v>203</v>
      </c>
    </row>
    <row r="1340" spans="1:26" ht="12.75">
      <c r="A1340" s="2">
        <v>16</v>
      </c>
      <c r="B1340" s="473" t="s">
        <v>363</v>
      </c>
      <c r="C1340" s="481">
        <v>125</v>
      </c>
      <c r="D1340" s="481">
        <v>176</v>
      </c>
      <c r="E1340" s="360">
        <v>248</v>
      </c>
      <c r="F1340" s="481">
        <v>365</v>
      </c>
      <c r="G1340" s="479">
        <v>447</v>
      </c>
      <c r="H1340" s="360">
        <v>526</v>
      </c>
      <c r="I1340" s="360">
        <v>602</v>
      </c>
      <c r="J1340" s="360">
        <v>678</v>
      </c>
      <c r="K1340" s="360">
        <v>763</v>
      </c>
      <c r="L1340" s="536">
        <v>840</v>
      </c>
      <c r="M1340" s="536">
        <v>903</v>
      </c>
      <c r="N1340" s="122"/>
      <c r="O1340" s="473" t="s">
        <v>363</v>
      </c>
      <c r="P1340" s="473">
        <v>64</v>
      </c>
      <c r="Q1340" s="473">
        <v>51</v>
      </c>
      <c r="R1340" s="360">
        <v>72</v>
      </c>
      <c r="S1340" s="360">
        <v>117</v>
      </c>
      <c r="T1340" s="360">
        <v>82</v>
      </c>
      <c r="U1340" s="360">
        <v>79</v>
      </c>
      <c r="V1340" s="363">
        <v>76</v>
      </c>
      <c r="W1340" s="363">
        <v>76</v>
      </c>
      <c r="X1340" s="363">
        <v>85</v>
      </c>
      <c r="Y1340" s="360">
        <v>77</v>
      </c>
      <c r="Z1340" s="536">
        <v>63</v>
      </c>
    </row>
    <row r="1341" spans="1:26" ht="12.75">
      <c r="A1341" s="2">
        <v>17</v>
      </c>
      <c r="B1341" s="473" t="s">
        <v>364</v>
      </c>
      <c r="C1341" s="481">
        <v>140</v>
      </c>
      <c r="D1341" s="481">
        <v>196</v>
      </c>
      <c r="E1341" s="360">
        <v>267</v>
      </c>
      <c r="F1341" s="481">
        <v>368</v>
      </c>
      <c r="G1341" s="479">
        <v>451</v>
      </c>
      <c r="H1341" s="360">
        <v>534</v>
      </c>
      <c r="I1341" s="360">
        <v>610</v>
      </c>
      <c r="J1341" s="360">
        <v>760</v>
      </c>
      <c r="K1341" s="360">
        <v>844</v>
      </c>
      <c r="L1341" s="536">
        <v>919</v>
      </c>
      <c r="M1341" s="536">
        <v>981</v>
      </c>
      <c r="N1341" s="122"/>
      <c r="O1341" s="473" t="s">
        <v>364</v>
      </c>
      <c r="P1341" s="473">
        <v>67</v>
      </c>
      <c r="Q1341" s="473">
        <v>56</v>
      </c>
      <c r="R1341" s="360">
        <v>71</v>
      </c>
      <c r="S1341" s="360">
        <v>101</v>
      </c>
      <c r="T1341" s="360">
        <v>83</v>
      </c>
      <c r="U1341" s="360">
        <v>83</v>
      </c>
      <c r="V1341" s="363">
        <v>76</v>
      </c>
      <c r="W1341" s="363">
        <v>150</v>
      </c>
      <c r="X1341" s="363">
        <v>84</v>
      </c>
      <c r="Y1341" s="360">
        <v>75</v>
      </c>
      <c r="Z1341" s="536">
        <v>62</v>
      </c>
    </row>
    <row r="1342" spans="1:26" ht="12.75">
      <c r="A1342" s="2">
        <v>18</v>
      </c>
      <c r="B1342" s="473" t="s">
        <v>365</v>
      </c>
      <c r="C1342" s="481">
        <v>104</v>
      </c>
      <c r="D1342" s="481">
        <v>128</v>
      </c>
      <c r="E1342" s="360">
        <v>185</v>
      </c>
      <c r="F1342" s="481">
        <v>260</v>
      </c>
      <c r="G1342" s="479">
        <v>319</v>
      </c>
      <c r="H1342" s="360">
        <v>379</v>
      </c>
      <c r="I1342" s="360">
        <v>448</v>
      </c>
      <c r="J1342" s="360">
        <v>520</v>
      </c>
      <c r="K1342" s="360">
        <v>577</v>
      </c>
      <c r="L1342" s="536">
        <v>622</v>
      </c>
      <c r="M1342" s="536">
        <v>683</v>
      </c>
      <c r="N1342" s="122"/>
      <c r="O1342" s="473" t="s">
        <v>365</v>
      </c>
      <c r="P1342" s="473">
        <v>47</v>
      </c>
      <c r="Q1342" s="473">
        <v>24</v>
      </c>
      <c r="R1342" s="360">
        <v>57</v>
      </c>
      <c r="S1342" s="360">
        <v>75</v>
      </c>
      <c r="T1342" s="360">
        <v>59</v>
      </c>
      <c r="U1342" s="360">
        <v>60</v>
      </c>
      <c r="V1342" s="363">
        <v>69</v>
      </c>
      <c r="W1342" s="363">
        <v>72</v>
      </c>
      <c r="X1342" s="363">
        <v>57</v>
      </c>
      <c r="Y1342" s="360">
        <v>45</v>
      </c>
      <c r="Z1342" s="536">
        <v>61</v>
      </c>
    </row>
    <row r="1343" spans="1:26" ht="12.75">
      <c r="A1343" s="2">
        <v>19</v>
      </c>
      <c r="B1343" s="473" t="s">
        <v>366</v>
      </c>
      <c r="C1343" s="481">
        <v>39</v>
      </c>
      <c r="D1343" s="481">
        <v>52</v>
      </c>
      <c r="E1343" s="360">
        <v>71</v>
      </c>
      <c r="F1343" s="481">
        <v>97</v>
      </c>
      <c r="G1343" s="479">
        <v>114</v>
      </c>
      <c r="H1343" s="360">
        <v>125</v>
      </c>
      <c r="I1343" s="360">
        <v>136</v>
      </c>
      <c r="J1343" s="360">
        <v>157</v>
      </c>
      <c r="K1343" s="360">
        <v>170</v>
      </c>
      <c r="L1343" s="536">
        <v>184</v>
      </c>
      <c r="M1343" s="536">
        <v>204</v>
      </c>
      <c r="N1343" s="122"/>
      <c r="O1343" s="473" t="s">
        <v>366</v>
      </c>
      <c r="P1343" s="473">
        <v>23</v>
      </c>
      <c r="Q1343" s="473">
        <v>13</v>
      </c>
      <c r="R1343" s="360">
        <v>19</v>
      </c>
      <c r="S1343" s="360">
        <v>26</v>
      </c>
      <c r="T1343" s="360">
        <v>17</v>
      </c>
      <c r="U1343" s="360">
        <v>11</v>
      </c>
      <c r="V1343" s="363">
        <v>11</v>
      </c>
      <c r="W1343" s="363">
        <v>21</v>
      </c>
      <c r="X1343" s="363">
        <v>13</v>
      </c>
      <c r="Y1343" s="360">
        <v>14</v>
      </c>
      <c r="Z1343" s="536">
        <v>20</v>
      </c>
    </row>
    <row r="1344" spans="1:26" ht="12.75">
      <c r="A1344" s="2">
        <v>20</v>
      </c>
      <c r="B1344" s="473" t="s">
        <v>367</v>
      </c>
      <c r="C1344" s="481">
        <v>128</v>
      </c>
      <c r="D1344" s="481">
        <v>181</v>
      </c>
      <c r="E1344" s="360">
        <v>240</v>
      </c>
      <c r="F1344" s="481">
        <v>312</v>
      </c>
      <c r="G1344" s="479">
        <v>369</v>
      </c>
      <c r="H1344" s="360">
        <v>444</v>
      </c>
      <c r="I1344" s="360">
        <v>494</v>
      </c>
      <c r="J1344" s="360">
        <v>602</v>
      </c>
      <c r="K1344" s="360">
        <v>656</v>
      </c>
      <c r="L1344" s="536">
        <v>705</v>
      </c>
      <c r="M1344" s="536">
        <v>761</v>
      </c>
      <c r="N1344" s="122"/>
      <c r="O1344" s="473" t="s">
        <v>367</v>
      </c>
      <c r="P1344" s="473">
        <v>62</v>
      </c>
      <c r="Q1344" s="473">
        <v>53</v>
      </c>
      <c r="R1344" s="360">
        <v>59</v>
      </c>
      <c r="S1344" s="360">
        <v>72</v>
      </c>
      <c r="T1344" s="360">
        <v>57</v>
      </c>
      <c r="U1344" s="360">
        <v>75</v>
      </c>
      <c r="V1344" s="363">
        <v>50</v>
      </c>
      <c r="W1344" s="363">
        <v>108</v>
      </c>
      <c r="X1344" s="363">
        <v>54</v>
      </c>
      <c r="Y1344" s="360">
        <v>49</v>
      </c>
      <c r="Z1344" s="536">
        <v>56</v>
      </c>
    </row>
    <row r="1345" spans="1:26" ht="12.75">
      <c r="A1345" s="2">
        <v>21</v>
      </c>
      <c r="B1345" s="473" t="s">
        <v>368</v>
      </c>
      <c r="C1345" s="481">
        <v>110</v>
      </c>
      <c r="D1345" s="481">
        <v>150</v>
      </c>
      <c r="E1345" s="360">
        <v>195</v>
      </c>
      <c r="F1345" s="481">
        <v>270</v>
      </c>
      <c r="G1345" s="479">
        <v>332</v>
      </c>
      <c r="H1345" s="360">
        <v>386</v>
      </c>
      <c r="I1345" s="360">
        <v>442</v>
      </c>
      <c r="J1345" s="360">
        <v>516</v>
      </c>
      <c r="K1345" s="360">
        <v>570</v>
      </c>
      <c r="L1345" s="536">
        <v>612</v>
      </c>
      <c r="M1345" s="536">
        <v>663</v>
      </c>
      <c r="N1345" s="122"/>
      <c r="O1345" s="473" t="s">
        <v>368</v>
      </c>
      <c r="P1345" s="473">
        <v>55</v>
      </c>
      <c r="Q1345" s="473">
        <v>40</v>
      </c>
      <c r="R1345" s="360">
        <v>45</v>
      </c>
      <c r="S1345" s="360">
        <v>75</v>
      </c>
      <c r="T1345" s="360">
        <v>62</v>
      </c>
      <c r="U1345" s="360">
        <v>54</v>
      </c>
      <c r="V1345" s="363">
        <v>56</v>
      </c>
      <c r="W1345" s="363">
        <v>74</v>
      </c>
      <c r="X1345" s="363">
        <v>54</v>
      </c>
      <c r="Y1345" s="360">
        <v>42</v>
      </c>
      <c r="Z1345" s="536">
        <v>51</v>
      </c>
    </row>
    <row r="1346" spans="1:26" ht="12.75">
      <c r="A1346" s="2">
        <v>22</v>
      </c>
      <c r="B1346" s="473" t="s">
        <v>369</v>
      </c>
      <c r="C1346" s="481">
        <v>229</v>
      </c>
      <c r="D1346" s="481">
        <v>316</v>
      </c>
      <c r="E1346" s="360">
        <v>404</v>
      </c>
      <c r="F1346" s="481">
        <v>534</v>
      </c>
      <c r="G1346" s="479">
        <v>641</v>
      </c>
      <c r="H1346" s="360">
        <v>722</v>
      </c>
      <c r="I1346" s="360">
        <v>816</v>
      </c>
      <c r="J1346" s="360">
        <v>947</v>
      </c>
      <c r="K1346" s="360">
        <v>1033</v>
      </c>
      <c r="L1346" s="536">
        <v>1113</v>
      </c>
      <c r="M1346" s="536">
        <v>1218</v>
      </c>
      <c r="N1346" s="122"/>
      <c r="O1346" s="473" t="s">
        <v>369</v>
      </c>
      <c r="P1346" s="473">
        <v>96</v>
      </c>
      <c r="Q1346" s="473">
        <v>87</v>
      </c>
      <c r="R1346" s="360">
        <v>88</v>
      </c>
      <c r="S1346" s="360">
        <v>130</v>
      </c>
      <c r="T1346" s="360">
        <v>107</v>
      </c>
      <c r="U1346" s="360">
        <v>81</v>
      </c>
      <c r="V1346" s="363">
        <v>94</v>
      </c>
      <c r="W1346" s="363">
        <v>131</v>
      </c>
      <c r="X1346" s="363">
        <v>86</v>
      </c>
      <c r="Y1346" s="360">
        <v>80</v>
      </c>
      <c r="Z1346" s="536">
        <v>105</v>
      </c>
    </row>
    <row r="1347" spans="1:26" ht="12.75">
      <c r="A1347" s="2">
        <v>23</v>
      </c>
      <c r="B1347" s="473" t="s">
        <v>341</v>
      </c>
      <c r="C1347" s="481">
        <v>170</v>
      </c>
      <c r="D1347" s="481">
        <v>235</v>
      </c>
      <c r="E1347" s="360">
        <v>314</v>
      </c>
      <c r="F1347" s="481">
        <v>412</v>
      </c>
      <c r="G1347" s="479">
        <v>507</v>
      </c>
      <c r="H1347" s="360">
        <v>581</v>
      </c>
      <c r="I1347" s="360">
        <v>675</v>
      </c>
      <c r="J1347" s="360">
        <v>858</v>
      </c>
      <c r="K1347" s="360">
        <v>961</v>
      </c>
      <c r="L1347" s="536">
        <v>1059</v>
      </c>
      <c r="M1347" s="536">
        <v>1154</v>
      </c>
      <c r="N1347" s="122"/>
      <c r="O1347" s="473" t="s">
        <v>341</v>
      </c>
      <c r="P1347" s="473">
        <v>84</v>
      </c>
      <c r="Q1347" s="473">
        <v>65</v>
      </c>
      <c r="R1347" s="360">
        <v>79</v>
      </c>
      <c r="S1347" s="360">
        <v>98</v>
      </c>
      <c r="T1347" s="360">
        <v>95</v>
      </c>
      <c r="U1347" s="360">
        <v>74</v>
      </c>
      <c r="V1347" s="363">
        <v>94</v>
      </c>
      <c r="W1347" s="363">
        <v>183</v>
      </c>
      <c r="X1347" s="363">
        <v>103</v>
      </c>
      <c r="Y1347" s="360">
        <v>98</v>
      </c>
      <c r="Z1347" s="536">
        <v>95</v>
      </c>
    </row>
    <row r="1348" spans="1:26" ht="12.75">
      <c r="A1348" s="2">
        <v>24</v>
      </c>
      <c r="B1348" s="473" t="s">
        <v>370</v>
      </c>
      <c r="C1348" s="481">
        <v>197</v>
      </c>
      <c r="D1348" s="481">
        <v>273</v>
      </c>
      <c r="E1348" s="360">
        <v>366</v>
      </c>
      <c r="F1348" s="481">
        <v>475</v>
      </c>
      <c r="G1348" s="479">
        <v>565</v>
      </c>
      <c r="H1348" s="360">
        <v>637</v>
      </c>
      <c r="I1348" s="360">
        <v>730</v>
      </c>
      <c r="J1348" s="360">
        <v>861</v>
      </c>
      <c r="K1348" s="360">
        <v>935</v>
      </c>
      <c r="L1348" s="536">
        <v>1013</v>
      </c>
      <c r="M1348" s="536">
        <v>1097</v>
      </c>
      <c r="N1348" s="122"/>
      <c r="O1348" s="473" t="s">
        <v>370</v>
      </c>
      <c r="P1348" s="473">
        <v>104</v>
      </c>
      <c r="Q1348" s="473">
        <v>76</v>
      </c>
      <c r="R1348" s="360">
        <v>93</v>
      </c>
      <c r="S1348" s="360">
        <v>109</v>
      </c>
      <c r="T1348" s="360">
        <v>90</v>
      </c>
      <c r="U1348" s="360">
        <v>72</v>
      </c>
      <c r="V1348" s="363">
        <v>93</v>
      </c>
      <c r="W1348" s="363">
        <v>131</v>
      </c>
      <c r="X1348" s="363">
        <v>74</v>
      </c>
      <c r="Y1348" s="360">
        <v>78</v>
      </c>
      <c r="Z1348" s="536">
        <v>84</v>
      </c>
    </row>
    <row r="1349" spans="1:26" ht="12.75">
      <c r="A1349" s="7" t="s">
        <v>0</v>
      </c>
      <c r="B1349" s="474" t="s">
        <v>371</v>
      </c>
      <c r="C1349" s="482" t="s">
        <v>375</v>
      </c>
      <c r="D1349" s="482" t="s">
        <v>374</v>
      </c>
      <c r="E1349" s="361">
        <v>6570</v>
      </c>
      <c r="F1349" s="448">
        <v>8832</v>
      </c>
      <c r="G1349" s="480">
        <v>10671</v>
      </c>
      <c r="H1349" s="361">
        <v>12449</v>
      </c>
      <c r="I1349" s="361">
        <v>14255</v>
      </c>
      <c r="J1349" s="361">
        <v>16585</v>
      </c>
      <c r="K1349" s="361">
        <v>18407</v>
      </c>
      <c r="L1349" s="537">
        <v>20081</v>
      </c>
      <c r="M1349" s="537">
        <v>21875</v>
      </c>
      <c r="N1349" s="122"/>
      <c r="O1349" s="474" t="s">
        <v>371</v>
      </c>
      <c r="P1349" s="474">
        <f>SUM(P1325:P1348)</f>
        <v>1660</v>
      </c>
      <c r="Q1349" s="484">
        <f>SUM(Q1325:Q1348)</f>
        <v>1432</v>
      </c>
      <c r="R1349" s="361">
        <v>1595</v>
      </c>
      <c r="S1349" s="477">
        <v>2262</v>
      </c>
      <c r="T1349" s="477">
        <v>1839</v>
      </c>
      <c r="U1349" s="477">
        <v>1778</v>
      </c>
      <c r="V1349" s="477">
        <v>1806</v>
      </c>
      <c r="W1349" s="443">
        <v>2330</v>
      </c>
      <c r="X1349" s="443">
        <v>1822</v>
      </c>
      <c r="Y1349" s="361">
        <v>1674</v>
      </c>
      <c r="Z1349" s="537">
        <v>1794</v>
      </c>
    </row>
    <row r="1350" ht="12.75">
      <c r="B1350" s="122"/>
    </row>
    <row r="1354" spans="1:26" ht="12.75">
      <c r="A1354" s="100" t="s">
        <v>132</v>
      </c>
      <c r="B1354" s="117" t="str">
        <f>TITLES!$B$27</f>
        <v>SHORT-TERM VETERANS ENTERED EMPLOYMENT RATE</v>
      </c>
      <c r="C1354" s="118"/>
      <c r="D1354" s="118"/>
      <c r="E1354" s="275"/>
      <c r="F1354" s="118"/>
      <c r="G1354" s="118"/>
      <c r="H1354" s="118"/>
      <c r="I1354" s="118"/>
      <c r="J1354" s="118"/>
      <c r="K1354" s="118"/>
      <c r="L1354" s="118"/>
      <c r="M1354" s="119"/>
      <c r="O1354" s="270" t="str">
        <f>B1354</f>
        <v>SHORT-TERM VETERANS ENTERED EMPLOYMENT RATE</v>
      </c>
      <c r="P1354" s="143"/>
      <c r="Q1354" s="143"/>
      <c r="R1354" s="143"/>
      <c r="S1354" s="143"/>
      <c r="T1354" s="143"/>
      <c r="U1354" s="143"/>
      <c r="V1354" s="143"/>
      <c r="W1354" s="143"/>
      <c r="X1354" s="143"/>
      <c r="Y1354" s="143"/>
      <c r="Z1354" s="205"/>
    </row>
    <row r="1355" spans="1:26" ht="12.75">
      <c r="A1355" s="2">
        <v>1</v>
      </c>
      <c r="B1355" s="360" t="s">
        <v>324</v>
      </c>
      <c r="C1355" s="360">
        <v>426</v>
      </c>
      <c r="D1355" s="360">
        <v>619</v>
      </c>
      <c r="E1355" s="478">
        <v>812</v>
      </c>
      <c r="F1355" s="478">
        <v>1009</v>
      </c>
      <c r="G1355" s="479">
        <v>1213</v>
      </c>
      <c r="H1355" s="469">
        <v>1426</v>
      </c>
      <c r="I1355" s="109">
        <v>1702</v>
      </c>
      <c r="J1355" s="109">
        <v>1982</v>
      </c>
      <c r="K1355" s="509">
        <v>2192</v>
      </c>
      <c r="L1355" s="536">
        <v>2372</v>
      </c>
      <c r="M1355" s="536">
        <v>2575</v>
      </c>
      <c r="N1355" s="122"/>
      <c r="O1355" s="360" t="s">
        <v>324</v>
      </c>
      <c r="P1355" s="475">
        <v>170</v>
      </c>
      <c r="Q1355" s="360">
        <v>193</v>
      </c>
      <c r="R1355" s="360">
        <v>193</v>
      </c>
      <c r="S1355" s="360">
        <v>197</v>
      </c>
      <c r="T1355" s="360">
        <v>204</v>
      </c>
      <c r="U1355" s="360">
        <v>213</v>
      </c>
      <c r="V1355" s="363">
        <v>276</v>
      </c>
      <c r="W1355" s="363">
        <v>280</v>
      </c>
      <c r="X1355" s="363">
        <v>210</v>
      </c>
      <c r="Y1355" s="536">
        <v>180</v>
      </c>
      <c r="Z1355" s="536">
        <v>203</v>
      </c>
    </row>
    <row r="1356" spans="1:26" ht="12.75">
      <c r="A1356" s="2">
        <v>2</v>
      </c>
      <c r="B1356" s="473" t="s">
        <v>325</v>
      </c>
      <c r="C1356" s="473">
        <v>234</v>
      </c>
      <c r="D1356" s="473">
        <v>336</v>
      </c>
      <c r="E1356" s="478">
        <v>457</v>
      </c>
      <c r="F1356" s="478">
        <v>637</v>
      </c>
      <c r="G1356" s="479">
        <v>766</v>
      </c>
      <c r="H1356" s="469">
        <v>895</v>
      </c>
      <c r="I1356" s="109">
        <v>1088</v>
      </c>
      <c r="J1356" s="109">
        <v>1217</v>
      </c>
      <c r="K1356" s="509">
        <v>1440</v>
      </c>
      <c r="L1356" s="536">
        <v>1559</v>
      </c>
      <c r="M1356" s="536">
        <v>1671</v>
      </c>
      <c r="N1356" s="122"/>
      <c r="O1356" s="473" t="s">
        <v>325</v>
      </c>
      <c r="P1356" s="476">
        <v>107</v>
      </c>
      <c r="Q1356" s="473">
        <v>102</v>
      </c>
      <c r="R1356" s="360">
        <v>121</v>
      </c>
      <c r="S1356" s="360">
        <v>180</v>
      </c>
      <c r="T1356" s="360">
        <v>129</v>
      </c>
      <c r="U1356" s="360">
        <v>129</v>
      </c>
      <c r="V1356" s="363">
        <v>193</v>
      </c>
      <c r="W1356" s="363">
        <v>129</v>
      </c>
      <c r="X1356" s="363">
        <v>223</v>
      </c>
      <c r="Y1356" s="536">
        <v>119</v>
      </c>
      <c r="Z1356" s="536">
        <v>112</v>
      </c>
    </row>
    <row r="1357" spans="1:26" ht="12.75">
      <c r="A1357" s="2">
        <v>3</v>
      </c>
      <c r="B1357" s="473" t="s">
        <v>326</v>
      </c>
      <c r="C1357" s="473">
        <v>84</v>
      </c>
      <c r="D1357" s="473">
        <v>105</v>
      </c>
      <c r="E1357" s="478">
        <v>116</v>
      </c>
      <c r="F1357" s="478">
        <v>184</v>
      </c>
      <c r="G1357" s="479">
        <v>243</v>
      </c>
      <c r="H1357" s="469">
        <v>275</v>
      </c>
      <c r="I1357" s="109">
        <v>306</v>
      </c>
      <c r="J1357" s="109">
        <v>397</v>
      </c>
      <c r="K1357" s="509">
        <v>525</v>
      </c>
      <c r="L1357" s="536">
        <v>541</v>
      </c>
      <c r="M1357" s="536">
        <v>589</v>
      </c>
      <c r="N1357" s="122"/>
      <c r="O1357" s="473" t="s">
        <v>326</v>
      </c>
      <c r="P1357" s="476">
        <v>36</v>
      </c>
      <c r="Q1357" s="473">
        <v>21</v>
      </c>
      <c r="R1357" s="360">
        <v>11</v>
      </c>
      <c r="S1357" s="360">
        <v>68</v>
      </c>
      <c r="T1357" s="360">
        <v>59</v>
      </c>
      <c r="U1357" s="360">
        <v>32</v>
      </c>
      <c r="V1357" s="363">
        <v>31</v>
      </c>
      <c r="W1357" s="363">
        <v>91</v>
      </c>
      <c r="X1357" s="363">
        <v>128</v>
      </c>
      <c r="Y1357" s="536">
        <v>16</v>
      </c>
      <c r="Z1357" s="536">
        <v>48</v>
      </c>
    </row>
    <row r="1358" spans="1:26" ht="12.75">
      <c r="A1358" s="2">
        <v>4</v>
      </c>
      <c r="B1358" s="473" t="s">
        <v>327</v>
      </c>
      <c r="C1358" s="473">
        <v>210</v>
      </c>
      <c r="D1358" s="473">
        <v>286</v>
      </c>
      <c r="E1358" s="478">
        <v>352</v>
      </c>
      <c r="F1358" s="478">
        <v>470</v>
      </c>
      <c r="G1358" s="479">
        <v>568</v>
      </c>
      <c r="H1358" s="469">
        <v>673</v>
      </c>
      <c r="I1358" s="109">
        <v>774</v>
      </c>
      <c r="J1358" s="109">
        <v>894</v>
      </c>
      <c r="K1358" s="509">
        <v>1033</v>
      </c>
      <c r="L1358" s="536">
        <v>1134</v>
      </c>
      <c r="M1358" s="536">
        <v>1247</v>
      </c>
      <c r="N1358" s="122"/>
      <c r="O1358" s="473" t="s">
        <v>327</v>
      </c>
      <c r="P1358" s="476">
        <v>76</v>
      </c>
      <c r="Q1358" s="473">
        <v>76</v>
      </c>
      <c r="R1358" s="360">
        <v>66</v>
      </c>
      <c r="S1358" s="360">
        <v>118</v>
      </c>
      <c r="T1358" s="360">
        <v>98</v>
      </c>
      <c r="U1358" s="360">
        <v>105</v>
      </c>
      <c r="V1358" s="363">
        <v>101</v>
      </c>
      <c r="W1358" s="363">
        <v>120</v>
      </c>
      <c r="X1358" s="363">
        <v>139</v>
      </c>
      <c r="Y1358" s="536">
        <v>101</v>
      </c>
      <c r="Z1358" s="536">
        <v>113</v>
      </c>
    </row>
    <row r="1359" spans="1:26" ht="12.75">
      <c r="A1359" s="2">
        <v>5</v>
      </c>
      <c r="B1359" s="473" t="s">
        <v>328</v>
      </c>
      <c r="C1359" s="473">
        <v>155</v>
      </c>
      <c r="D1359" s="473">
        <v>241</v>
      </c>
      <c r="E1359" s="478">
        <v>343</v>
      </c>
      <c r="F1359" s="478">
        <v>452</v>
      </c>
      <c r="G1359" s="479">
        <v>552</v>
      </c>
      <c r="H1359" s="469">
        <v>648</v>
      </c>
      <c r="I1359" s="109">
        <v>750</v>
      </c>
      <c r="J1359" s="109">
        <v>897</v>
      </c>
      <c r="K1359" s="509">
        <v>1010</v>
      </c>
      <c r="L1359" s="536">
        <v>1087</v>
      </c>
      <c r="M1359" s="536">
        <v>1177</v>
      </c>
      <c r="N1359" s="122"/>
      <c r="O1359" s="473" t="s">
        <v>328</v>
      </c>
      <c r="P1359" s="476">
        <v>77</v>
      </c>
      <c r="Q1359" s="473">
        <v>86</v>
      </c>
      <c r="R1359" s="360">
        <v>102</v>
      </c>
      <c r="S1359" s="360">
        <v>109</v>
      </c>
      <c r="T1359" s="360">
        <v>100</v>
      </c>
      <c r="U1359" s="360">
        <v>96</v>
      </c>
      <c r="V1359" s="363">
        <v>102</v>
      </c>
      <c r="W1359" s="363">
        <v>147</v>
      </c>
      <c r="X1359" s="363">
        <v>113</v>
      </c>
      <c r="Y1359" s="536">
        <v>77</v>
      </c>
      <c r="Z1359" s="536">
        <v>90</v>
      </c>
    </row>
    <row r="1360" spans="1:26" ht="12.75">
      <c r="A1360" s="2">
        <v>6</v>
      </c>
      <c r="B1360" s="473" t="s">
        <v>329</v>
      </c>
      <c r="C1360" s="473">
        <v>60</v>
      </c>
      <c r="D1360" s="473">
        <v>84</v>
      </c>
      <c r="E1360" s="478">
        <v>117</v>
      </c>
      <c r="F1360" s="478">
        <v>163</v>
      </c>
      <c r="G1360" s="479">
        <v>210</v>
      </c>
      <c r="H1360" s="469">
        <v>243</v>
      </c>
      <c r="I1360" s="109">
        <v>271</v>
      </c>
      <c r="J1360" s="109">
        <v>345</v>
      </c>
      <c r="K1360" s="509">
        <v>382</v>
      </c>
      <c r="L1360" s="536">
        <v>412</v>
      </c>
      <c r="M1360" s="536">
        <v>452</v>
      </c>
      <c r="N1360" s="122"/>
      <c r="O1360" s="473" t="s">
        <v>329</v>
      </c>
      <c r="P1360" s="476">
        <v>38</v>
      </c>
      <c r="Q1360" s="473">
        <v>24</v>
      </c>
      <c r="R1360" s="360">
        <v>33</v>
      </c>
      <c r="S1360" s="360">
        <v>46</v>
      </c>
      <c r="T1360" s="360">
        <v>47</v>
      </c>
      <c r="U1360" s="360">
        <v>33</v>
      </c>
      <c r="V1360" s="363">
        <v>28</v>
      </c>
      <c r="W1360" s="363">
        <v>74</v>
      </c>
      <c r="X1360" s="363">
        <v>37</v>
      </c>
      <c r="Y1360" s="536">
        <v>30</v>
      </c>
      <c r="Z1360" s="536">
        <v>40</v>
      </c>
    </row>
    <row r="1361" spans="1:26" ht="12.75">
      <c r="A1361" s="2">
        <v>7</v>
      </c>
      <c r="B1361" s="473" t="s">
        <v>330</v>
      </c>
      <c r="C1361" s="473">
        <v>71</v>
      </c>
      <c r="D1361" s="473">
        <v>111</v>
      </c>
      <c r="E1361" s="478">
        <v>162</v>
      </c>
      <c r="F1361" s="478">
        <v>220</v>
      </c>
      <c r="G1361" s="479">
        <v>281</v>
      </c>
      <c r="H1361" s="469">
        <v>328</v>
      </c>
      <c r="I1361" s="109">
        <v>375</v>
      </c>
      <c r="J1361" s="109">
        <v>436</v>
      </c>
      <c r="K1361" s="509">
        <v>478</v>
      </c>
      <c r="L1361" s="536">
        <v>511</v>
      </c>
      <c r="M1361" s="536">
        <v>546</v>
      </c>
      <c r="N1361" s="122"/>
      <c r="O1361" s="473" t="s">
        <v>330</v>
      </c>
      <c r="P1361" s="476">
        <v>37</v>
      </c>
      <c r="Q1361" s="473">
        <v>40</v>
      </c>
      <c r="R1361" s="360">
        <v>51</v>
      </c>
      <c r="S1361" s="360">
        <v>58</v>
      </c>
      <c r="T1361" s="360">
        <v>61</v>
      </c>
      <c r="U1361" s="360">
        <v>47</v>
      </c>
      <c r="V1361" s="363">
        <v>47</v>
      </c>
      <c r="W1361" s="363">
        <v>61</v>
      </c>
      <c r="X1361" s="363">
        <v>42</v>
      </c>
      <c r="Y1361" s="536">
        <v>33</v>
      </c>
      <c r="Z1361" s="536">
        <v>35</v>
      </c>
    </row>
    <row r="1362" spans="1:26" ht="12.75">
      <c r="A1362" s="2">
        <v>8</v>
      </c>
      <c r="B1362" s="473" t="s">
        <v>331</v>
      </c>
      <c r="C1362" s="473">
        <v>1069</v>
      </c>
      <c r="D1362" s="473">
        <v>1652</v>
      </c>
      <c r="E1362" s="478">
        <v>2276</v>
      </c>
      <c r="F1362" s="478">
        <v>3103</v>
      </c>
      <c r="G1362" s="479">
        <v>3845</v>
      </c>
      <c r="H1362" s="469">
        <v>4611</v>
      </c>
      <c r="I1362" s="109">
        <v>5374</v>
      </c>
      <c r="J1362" s="109">
        <v>5936</v>
      </c>
      <c r="K1362" s="509">
        <v>6521</v>
      </c>
      <c r="L1362" s="536">
        <v>6937</v>
      </c>
      <c r="M1362" s="536">
        <v>7426</v>
      </c>
      <c r="N1362" s="122"/>
      <c r="O1362" s="473" t="s">
        <v>331</v>
      </c>
      <c r="P1362" s="476">
        <v>569</v>
      </c>
      <c r="Q1362" s="473">
        <v>583</v>
      </c>
      <c r="R1362" s="360">
        <v>624</v>
      </c>
      <c r="S1362" s="360">
        <v>827</v>
      </c>
      <c r="T1362" s="360">
        <v>742</v>
      </c>
      <c r="U1362" s="360">
        <v>766</v>
      </c>
      <c r="V1362" s="363">
        <v>763</v>
      </c>
      <c r="W1362" s="363">
        <v>562</v>
      </c>
      <c r="X1362" s="363">
        <v>585</v>
      </c>
      <c r="Y1362" s="536">
        <v>416</v>
      </c>
      <c r="Z1362" s="536">
        <v>489</v>
      </c>
    </row>
    <row r="1363" spans="1:26" ht="12.75">
      <c r="A1363" s="2">
        <v>9</v>
      </c>
      <c r="B1363" s="473" t="s">
        <v>332</v>
      </c>
      <c r="C1363" s="473">
        <v>276</v>
      </c>
      <c r="D1363" s="473">
        <v>342</v>
      </c>
      <c r="E1363" s="478">
        <v>397</v>
      </c>
      <c r="F1363" s="478">
        <v>623</v>
      </c>
      <c r="G1363" s="479">
        <v>844</v>
      </c>
      <c r="H1363" s="469">
        <v>1053</v>
      </c>
      <c r="I1363" s="109">
        <v>1168</v>
      </c>
      <c r="J1363" s="109">
        <v>1284</v>
      </c>
      <c r="K1363" s="509">
        <v>1350</v>
      </c>
      <c r="L1363" s="536">
        <v>1472</v>
      </c>
      <c r="M1363" s="536">
        <v>1583</v>
      </c>
      <c r="N1363" s="122"/>
      <c r="O1363" s="473" t="s">
        <v>332</v>
      </c>
      <c r="P1363" s="476">
        <v>148</v>
      </c>
      <c r="Q1363" s="473">
        <v>66</v>
      </c>
      <c r="R1363" s="360">
        <v>55</v>
      </c>
      <c r="S1363" s="360">
        <v>226</v>
      </c>
      <c r="T1363" s="360">
        <v>221</v>
      </c>
      <c r="U1363" s="360">
        <v>209</v>
      </c>
      <c r="V1363" s="363">
        <v>115</v>
      </c>
      <c r="W1363" s="363">
        <v>116</v>
      </c>
      <c r="X1363" s="363">
        <v>66</v>
      </c>
      <c r="Y1363" s="536">
        <v>122</v>
      </c>
      <c r="Z1363" s="536">
        <v>111</v>
      </c>
    </row>
    <row r="1364" spans="1:26" ht="12.75">
      <c r="A1364" s="2">
        <v>10</v>
      </c>
      <c r="B1364" s="473" t="s">
        <v>333</v>
      </c>
      <c r="C1364" s="473">
        <v>180</v>
      </c>
      <c r="D1364" s="473">
        <v>274</v>
      </c>
      <c r="E1364" s="478">
        <v>406</v>
      </c>
      <c r="F1364" s="478">
        <v>667</v>
      </c>
      <c r="G1364" s="479">
        <v>768</v>
      </c>
      <c r="H1364" s="469">
        <v>861</v>
      </c>
      <c r="I1364" s="109">
        <v>946</v>
      </c>
      <c r="J1364" s="109">
        <v>1148</v>
      </c>
      <c r="K1364" s="509">
        <v>1285</v>
      </c>
      <c r="L1364" s="536">
        <v>1441</v>
      </c>
      <c r="M1364" s="536">
        <v>1649</v>
      </c>
      <c r="N1364" s="122"/>
      <c r="O1364" s="473" t="s">
        <v>333</v>
      </c>
      <c r="P1364" s="476">
        <v>88</v>
      </c>
      <c r="Q1364" s="473">
        <v>94</v>
      </c>
      <c r="R1364" s="360">
        <v>132</v>
      </c>
      <c r="S1364" s="360">
        <v>261</v>
      </c>
      <c r="T1364" s="360">
        <v>101</v>
      </c>
      <c r="U1364" s="360">
        <v>93</v>
      </c>
      <c r="V1364" s="363">
        <v>85</v>
      </c>
      <c r="W1364" s="363">
        <v>202</v>
      </c>
      <c r="X1364" s="363">
        <v>137</v>
      </c>
      <c r="Y1364" s="536">
        <v>156</v>
      </c>
      <c r="Z1364" s="536">
        <v>208</v>
      </c>
    </row>
    <row r="1365" spans="1:26" ht="12.75">
      <c r="A1365" s="2">
        <v>11</v>
      </c>
      <c r="B1365" s="473" t="s">
        <v>334</v>
      </c>
      <c r="C1365" s="473">
        <v>555</v>
      </c>
      <c r="D1365" s="473">
        <v>628</v>
      </c>
      <c r="E1365" s="478">
        <v>744</v>
      </c>
      <c r="F1365" s="478">
        <v>834</v>
      </c>
      <c r="G1365" s="479">
        <v>1024</v>
      </c>
      <c r="H1365" s="469">
        <v>1162</v>
      </c>
      <c r="I1365" s="109">
        <v>1259</v>
      </c>
      <c r="J1365" s="109">
        <v>1323</v>
      </c>
      <c r="K1365" s="509">
        <v>1448</v>
      </c>
      <c r="L1365" s="536">
        <v>1511</v>
      </c>
      <c r="M1365" s="536">
        <v>1577</v>
      </c>
      <c r="N1365" s="122"/>
      <c r="O1365" s="473" t="s">
        <v>334</v>
      </c>
      <c r="P1365" s="476">
        <v>147</v>
      </c>
      <c r="Q1365" s="473">
        <v>73</v>
      </c>
      <c r="R1365" s="360">
        <v>116</v>
      </c>
      <c r="S1365" s="360">
        <v>90</v>
      </c>
      <c r="T1365" s="360">
        <v>190</v>
      </c>
      <c r="U1365" s="360">
        <v>138</v>
      </c>
      <c r="V1365" s="363">
        <v>97</v>
      </c>
      <c r="W1365" s="363">
        <v>64</v>
      </c>
      <c r="X1365" s="363">
        <v>125</v>
      </c>
      <c r="Y1365" s="536">
        <v>63</v>
      </c>
      <c r="Z1365" s="536">
        <v>66</v>
      </c>
    </row>
    <row r="1366" spans="1:26" ht="12.75">
      <c r="A1366" s="2">
        <v>12</v>
      </c>
      <c r="B1366" s="473" t="s">
        <v>335</v>
      </c>
      <c r="C1366" s="473">
        <v>931</v>
      </c>
      <c r="D1366" s="473">
        <v>1313</v>
      </c>
      <c r="E1366" s="478">
        <v>1930</v>
      </c>
      <c r="F1366" s="478">
        <v>2563</v>
      </c>
      <c r="G1366" s="479">
        <v>3235</v>
      </c>
      <c r="H1366" s="469">
        <v>3800</v>
      </c>
      <c r="I1366" s="109">
        <v>4320</v>
      </c>
      <c r="J1366" s="109">
        <v>4912</v>
      </c>
      <c r="K1366" s="509">
        <v>5490</v>
      </c>
      <c r="L1366" s="536">
        <v>6121</v>
      </c>
      <c r="M1366" s="536">
        <v>6794</v>
      </c>
      <c r="N1366" s="122"/>
      <c r="O1366" s="473" t="s">
        <v>335</v>
      </c>
      <c r="P1366" s="476">
        <v>399</v>
      </c>
      <c r="Q1366" s="473">
        <v>382</v>
      </c>
      <c r="R1366" s="360">
        <v>617</v>
      </c>
      <c r="S1366" s="360">
        <v>633</v>
      </c>
      <c r="T1366" s="360">
        <v>672</v>
      </c>
      <c r="U1366" s="360">
        <v>565</v>
      </c>
      <c r="V1366" s="363">
        <v>520</v>
      </c>
      <c r="W1366" s="363">
        <v>592</v>
      </c>
      <c r="X1366" s="363">
        <v>578</v>
      </c>
      <c r="Y1366" s="536">
        <v>631</v>
      </c>
      <c r="Z1366" s="536">
        <v>673</v>
      </c>
    </row>
    <row r="1367" spans="1:26" ht="12.75">
      <c r="A1367" s="2">
        <v>13</v>
      </c>
      <c r="B1367" s="473" t="s">
        <v>336</v>
      </c>
      <c r="C1367" s="473">
        <v>408</v>
      </c>
      <c r="D1367" s="473">
        <v>603</v>
      </c>
      <c r="E1367" s="478">
        <v>965</v>
      </c>
      <c r="F1367" s="478">
        <v>1363</v>
      </c>
      <c r="G1367" s="479">
        <v>1651</v>
      </c>
      <c r="H1367" s="469">
        <v>1875</v>
      </c>
      <c r="I1367" s="109">
        <v>2111</v>
      </c>
      <c r="J1367" s="109">
        <v>2417</v>
      </c>
      <c r="K1367" s="509">
        <v>2666</v>
      </c>
      <c r="L1367" s="536">
        <v>2935</v>
      </c>
      <c r="M1367" s="536">
        <v>3177</v>
      </c>
      <c r="N1367" s="122"/>
      <c r="O1367" s="473" t="s">
        <v>336</v>
      </c>
      <c r="P1367" s="476">
        <v>179</v>
      </c>
      <c r="Q1367" s="473">
        <v>195</v>
      </c>
      <c r="R1367" s="360">
        <v>362</v>
      </c>
      <c r="S1367" s="360">
        <v>398</v>
      </c>
      <c r="T1367" s="360">
        <v>288</v>
      </c>
      <c r="U1367" s="360">
        <v>224</v>
      </c>
      <c r="V1367" s="363">
        <v>236</v>
      </c>
      <c r="W1367" s="363">
        <v>306</v>
      </c>
      <c r="X1367" s="363">
        <v>249</v>
      </c>
      <c r="Y1367" s="536">
        <v>269</v>
      </c>
      <c r="Z1367" s="536">
        <v>242</v>
      </c>
    </row>
    <row r="1368" spans="1:26" ht="12.75">
      <c r="A1368" s="2">
        <v>14</v>
      </c>
      <c r="B1368" s="473" t="s">
        <v>337</v>
      </c>
      <c r="C1368" s="473">
        <v>523</v>
      </c>
      <c r="D1368" s="473">
        <v>760</v>
      </c>
      <c r="E1368" s="478">
        <v>989</v>
      </c>
      <c r="F1368" s="478">
        <v>1654</v>
      </c>
      <c r="G1368" s="479">
        <v>2039</v>
      </c>
      <c r="H1368" s="469">
        <v>2422</v>
      </c>
      <c r="I1368" s="109">
        <v>2717</v>
      </c>
      <c r="J1368" s="109">
        <v>2965</v>
      </c>
      <c r="K1368" s="509">
        <v>3243</v>
      </c>
      <c r="L1368" s="536">
        <v>3489</v>
      </c>
      <c r="M1368" s="536">
        <v>3835</v>
      </c>
      <c r="N1368" s="122"/>
      <c r="O1368" s="473" t="s">
        <v>337</v>
      </c>
      <c r="P1368" s="476">
        <v>256</v>
      </c>
      <c r="Q1368" s="473">
        <v>237</v>
      </c>
      <c r="R1368" s="360">
        <v>229</v>
      </c>
      <c r="S1368" s="360">
        <v>665</v>
      </c>
      <c r="T1368" s="360">
        <v>385</v>
      </c>
      <c r="U1368" s="360">
        <v>383</v>
      </c>
      <c r="V1368" s="363">
        <v>295</v>
      </c>
      <c r="W1368" s="363">
        <v>248</v>
      </c>
      <c r="X1368" s="363">
        <v>278</v>
      </c>
      <c r="Y1368" s="536">
        <v>246</v>
      </c>
      <c r="Z1368" s="536">
        <v>346</v>
      </c>
    </row>
    <row r="1369" spans="1:26" ht="12.75">
      <c r="A1369" s="2">
        <v>15</v>
      </c>
      <c r="B1369" s="473" t="s">
        <v>338</v>
      </c>
      <c r="C1369" s="473">
        <v>882</v>
      </c>
      <c r="D1369" s="473">
        <v>1488</v>
      </c>
      <c r="E1369" s="478">
        <v>1864</v>
      </c>
      <c r="F1369" s="478">
        <v>2501</v>
      </c>
      <c r="G1369" s="479">
        <v>2961</v>
      </c>
      <c r="H1369" s="469">
        <v>3445</v>
      </c>
      <c r="I1369" s="109">
        <v>3897</v>
      </c>
      <c r="J1369" s="109">
        <v>4402</v>
      </c>
      <c r="K1369" s="509">
        <v>4823</v>
      </c>
      <c r="L1369" s="536">
        <v>5059</v>
      </c>
      <c r="M1369" s="536">
        <v>5432</v>
      </c>
      <c r="N1369" s="122"/>
      <c r="O1369" s="473" t="s">
        <v>338</v>
      </c>
      <c r="P1369" s="476">
        <v>424</v>
      </c>
      <c r="Q1369" s="473">
        <v>606</v>
      </c>
      <c r="R1369" s="360">
        <v>376</v>
      </c>
      <c r="S1369" s="360">
        <v>637</v>
      </c>
      <c r="T1369" s="360">
        <v>460</v>
      </c>
      <c r="U1369" s="360">
        <v>484</v>
      </c>
      <c r="V1369" s="363">
        <v>452</v>
      </c>
      <c r="W1369" s="363">
        <v>505</v>
      </c>
      <c r="X1369" s="363">
        <v>421</v>
      </c>
      <c r="Y1369" s="536">
        <v>236</v>
      </c>
      <c r="Z1369" s="536">
        <v>373</v>
      </c>
    </row>
    <row r="1370" spans="1:26" ht="12.75">
      <c r="A1370" s="2">
        <v>16</v>
      </c>
      <c r="B1370" s="473" t="s">
        <v>339</v>
      </c>
      <c r="C1370" s="473">
        <v>243</v>
      </c>
      <c r="D1370" s="473">
        <v>346</v>
      </c>
      <c r="E1370" s="478">
        <v>553</v>
      </c>
      <c r="F1370" s="478">
        <v>935</v>
      </c>
      <c r="G1370" s="479">
        <v>1161</v>
      </c>
      <c r="H1370" s="469">
        <v>1351</v>
      </c>
      <c r="I1370" s="109">
        <v>1566</v>
      </c>
      <c r="J1370" s="109">
        <v>1765</v>
      </c>
      <c r="K1370" s="509">
        <v>1967</v>
      </c>
      <c r="L1370" s="536">
        <v>2089</v>
      </c>
      <c r="M1370" s="536">
        <v>2203</v>
      </c>
      <c r="N1370" s="122"/>
      <c r="O1370" s="473" t="s">
        <v>339</v>
      </c>
      <c r="P1370" s="476">
        <v>130</v>
      </c>
      <c r="Q1370" s="473">
        <v>103</v>
      </c>
      <c r="R1370" s="360">
        <v>207</v>
      </c>
      <c r="S1370" s="360">
        <v>382</v>
      </c>
      <c r="T1370" s="360">
        <v>226</v>
      </c>
      <c r="U1370" s="360">
        <v>190</v>
      </c>
      <c r="V1370" s="363">
        <v>215</v>
      </c>
      <c r="W1370" s="363">
        <v>199</v>
      </c>
      <c r="X1370" s="363">
        <v>202</v>
      </c>
      <c r="Y1370" s="536">
        <v>122</v>
      </c>
      <c r="Z1370" s="536">
        <v>114</v>
      </c>
    </row>
    <row r="1371" spans="1:26" ht="12.75">
      <c r="A1371" s="2">
        <v>17</v>
      </c>
      <c r="B1371" s="473" t="s">
        <v>340</v>
      </c>
      <c r="C1371" s="473">
        <v>303</v>
      </c>
      <c r="D1371" s="473">
        <v>446</v>
      </c>
      <c r="E1371" s="478">
        <v>610</v>
      </c>
      <c r="F1371" s="478">
        <v>866</v>
      </c>
      <c r="G1371" s="479">
        <v>1050</v>
      </c>
      <c r="H1371" s="469">
        <v>1254</v>
      </c>
      <c r="I1371" s="109">
        <v>1397</v>
      </c>
      <c r="J1371" s="109">
        <v>1735</v>
      </c>
      <c r="K1371" s="509">
        <v>1913</v>
      </c>
      <c r="L1371" s="536">
        <v>2095</v>
      </c>
      <c r="M1371" s="536">
        <v>2275</v>
      </c>
      <c r="N1371" s="122"/>
      <c r="O1371" s="473" t="s">
        <v>340</v>
      </c>
      <c r="P1371" s="476">
        <v>141</v>
      </c>
      <c r="Q1371" s="473">
        <v>143</v>
      </c>
      <c r="R1371" s="360">
        <v>164</v>
      </c>
      <c r="S1371" s="360">
        <v>256</v>
      </c>
      <c r="T1371" s="360">
        <v>184</v>
      </c>
      <c r="U1371" s="360">
        <v>204</v>
      </c>
      <c r="V1371" s="363">
        <v>143</v>
      </c>
      <c r="W1371" s="363">
        <v>338</v>
      </c>
      <c r="X1371" s="363">
        <v>178</v>
      </c>
      <c r="Y1371" s="536">
        <v>182</v>
      </c>
      <c r="Z1371" s="536">
        <v>180</v>
      </c>
    </row>
    <row r="1372" spans="1:26" ht="12.75">
      <c r="A1372" s="2">
        <v>18</v>
      </c>
      <c r="B1372" s="473" t="s">
        <v>341</v>
      </c>
      <c r="C1372" s="473">
        <v>158</v>
      </c>
      <c r="D1372" s="473">
        <v>235</v>
      </c>
      <c r="E1372" s="478">
        <v>362</v>
      </c>
      <c r="F1372" s="478">
        <v>585</v>
      </c>
      <c r="G1372" s="479">
        <v>741</v>
      </c>
      <c r="H1372" s="469">
        <v>934</v>
      </c>
      <c r="I1372" s="109">
        <v>1155</v>
      </c>
      <c r="J1372" s="109">
        <v>1274</v>
      </c>
      <c r="K1372" s="509">
        <v>1369</v>
      </c>
      <c r="L1372" s="536">
        <v>1464</v>
      </c>
      <c r="M1372" s="536">
        <v>1655</v>
      </c>
      <c r="N1372" s="122"/>
      <c r="O1372" s="473" t="s">
        <v>341</v>
      </c>
      <c r="P1372" s="476">
        <v>72</v>
      </c>
      <c r="Q1372" s="473">
        <v>77</v>
      </c>
      <c r="R1372" s="360">
        <v>127</v>
      </c>
      <c r="S1372" s="360">
        <v>223</v>
      </c>
      <c r="T1372" s="360">
        <v>156</v>
      </c>
      <c r="U1372" s="360">
        <v>193</v>
      </c>
      <c r="V1372" s="363">
        <v>221</v>
      </c>
      <c r="W1372" s="363">
        <v>119</v>
      </c>
      <c r="X1372" s="363">
        <v>95</v>
      </c>
      <c r="Y1372" s="536">
        <v>95</v>
      </c>
      <c r="Z1372" s="536">
        <v>191</v>
      </c>
    </row>
    <row r="1373" spans="1:26" ht="12.75">
      <c r="A1373" s="2">
        <v>19</v>
      </c>
      <c r="B1373" s="473" t="s">
        <v>342</v>
      </c>
      <c r="C1373" s="473">
        <v>80</v>
      </c>
      <c r="D1373" s="473">
        <v>116</v>
      </c>
      <c r="E1373" s="478">
        <v>149</v>
      </c>
      <c r="F1373" s="478">
        <v>195</v>
      </c>
      <c r="G1373" s="479">
        <v>233</v>
      </c>
      <c r="H1373" s="469">
        <v>252</v>
      </c>
      <c r="I1373" s="109">
        <v>280</v>
      </c>
      <c r="J1373" s="109">
        <v>326</v>
      </c>
      <c r="K1373" s="509">
        <v>347</v>
      </c>
      <c r="L1373" s="536">
        <v>391</v>
      </c>
      <c r="M1373" s="536">
        <v>445</v>
      </c>
      <c r="N1373" s="122"/>
      <c r="O1373" s="473" t="s">
        <v>342</v>
      </c>
      <c r="P1373" s="476">
        <v>47</v>
      </c>
      <c r="Q1373" s="473">
        <v>36</v>
      </c>
      <c r="R1373" s="360">
        <v>33</v>
      </c>
      <c r="S1373" s="360">
        <v>46</v>
      </c>
      <c r="T1373" s="360">
        <v>38</v>
      </c>
      <c r="U1373" s="360">
        <v>19</v>
      </c>
      <c r="V1373" s="363">
        <v>28</v>
      </c>
      <c r="W1373" s="363">
        <v>46</v>
      </c>
      <c r="X1373" s="363">
        <v>21</v>
      </c>
      <c r="Y1373" s="536">
        <v>44</v>
      </c>
      <c r="Z1373" s="536">
        <v>54</v>
      </c>
    </row>
    <row r="1374" spans="1:26" ht="12.75">
      <c r="A1374" s="2">
        <v>20</v>
      </c>
      <c r="B1374" s="473" t="s">
        <v>343</v>
      </c>
      <c r="C1374" s="473">
        <v>321</v>
      </c>
      <c r="D1374" s="473">
        <v>442</v>
      </c>
      <c r="E1374" s="478">
        <v>617</v>
      </c>
      <c r="F1374" s="478">
        <v>819</v>
      </c>
      <c r="G1374" s="479">
        <v>964</v>
      </c>
      <c r="H1374" s="469">
        <v>1108</v>
      </c>
      <c r="I1374" s="109">
        <v>1205</v>
      </c>
      <c r="J1374" s="109">
        <v>1428</v>
      </c>
      <c r="K1374" s="509">
        <v>1611</v>
      </c>
      <c r="L1374" s="536">
        <v>1769</v>
      </c>
      <c r="M1374" s="536">
        <v>1924</v>
      </c>
      <c r="N1374" s="122"/>
      <c r="O1374" s="473" t="s">
        <v>343</v>
      </c>
      <c r="P1374" s="476">
        <v>151</v>
      </c>
      <c r="Q1374" s="473">
        <v>121</v>
      </c>
      <c r="R1374" s="360">
        <v>175</v>
      </c>
      <c r="S1374" s="360">
        <v>202</v>
      </c>
      <c r="T1374" s="360">
        <v>145</v>
      </c>
      <c r="U1374" s="360">
        <v>144</v>
      </c>
      <c r="V1374" s="363">
        <v>97</v>
      </c>
      <c r="W1374" s="363">
        <v>223</v>
      </c>
      <c r="X1374" s="363">
        <v>183</v>
      </c>
      <c r="Y1374" s="536">
        <v>158</v>
      </c>
      <c r="Z1374" s="536">
        <v>155</v>
      </c>
    </row>
    <row r="1375" spans="1:26" ht="12.75">
      <c r="A1375" s="2">
        <v>21</v>
      </c>
      <c r="B1375" s="473" t="s">
        <v>344</v>
      </c>
      <c r="C1375" s="473">
        <v>343</v>
      </c>
      <c r="D1375" s="473">
        <v>521</v>
      </c>
      <c r="E1375" s="478">
        <v>703</v>
      </c>
      <c r="F1375" s="478">
        <v>1055</v>
      </c>
      <c r="G1375" s="479">
        <v>1295</v>
      </c>
      <c r="H1375" s="469">
        <v>1427</v>
      </c>
      <c r="I1375" s="109">
        <v>1563</v>
      </c>
      <c r="J1375" s="109">
        <v>1754</v>
      </c>
      <c r="K1375" s="509">
        <v>1938</v>
      </c>
      <c r="L1375" s="536">
        <v>2074</v>
      </c>
      <c r="M1375" s="536">
        <v>2289</v>
      </c>
      <c r="N1375" s="122"/>
      <c r="O1375" s="473" t="s">
        <v>344</v>
      </c>
      <c r="P1375" s="476">
        <v>153</v>
      </c>
      <c r="Q1375" s="473">
        <v>178</v>
      </c>
      <c r="R1375" s="360">
        <v>182</v>
      </c>
      <c r="S1375" s="360">
        <v>352</v>
      </c>
      <c r="T1375" s="360">
        <v>240</v>
      </c>
      <c r="U1375" s="360">
        <v>132</v>
      </c>
      <c r="V1375" s="363">
        <v>136</v>
      </c>
      <c r="W1375" s="363">
        <v>191</v>
      </c>
      <c r="X1375" s="363">
        <v>184</v>
      </c>
      <c r="Y1375" s="536">
        <v>136</v>
      </c>
      <c r="Z1375" s="536">
        <v>215</v>
      </c>
    </row>
    <row r="1376" spans="1:26" ht="12.75">
      <c r="A1376" s="2">
        <v>22</v>
      </c>
      <c r="B1376" s="473" t="s">
        <v>345</v>
      </c>
      <c r="C1376" s="473">
        <v>615</v>
      </c>
      <c r="D1376" s="473">
        <v>924</v>
      </c>
      <c r="E1376" s="478">
        <v>1220</v>
      </c>
      <c r="F1376" s="478">
        <v>1623</v>
      </c>
      <c r="G1376" s="479">
        <v>1955</v>
      </c>
      <c r="H1376" s="469">
        <v>2199</v>
      </c>
      <c r="I1376" s="109">
        <v>2429</v>
      </c>
      <c r="J1376" s="109">
        <v>2777</v>
      </c>
      <c r="K1376" s="509">
        <v>2979</v>
      </c>
      <c r="L1376" s="536">
        <v>3262</v>
      </c>
      <c r="M1376" s="536">
        <v>3579</v>
      </c>
      <c r="N1376" s="122"/>
      <c r="O1376" s="473" t="s">
        <v>345</v>
      </c>
      <c r="P1376" s="476">
        <v>250</v>
      </c>
      <c r="Q1376" s="473">
        <v>309</v>
      </c>
      <c r="R1376" s="360">
        <v>296</v>
      </c>
      <c r="S1376" s="360">
        <v>403</v>
      </c>
      <c r="T1376" s="360">
        <v>332</v>
      </c>
      <c r="U1376" s="360">
        <v>244</v>
      </c>
      <c r="V1376" s="363">
        <v>230</v>
      </c>
      <c r="W1376" s="363">
        <v>348</v>
      </c>
      <c r="X1376" s="363">
        <v>202</v>
      </c>
      <c r="Y1376" s="536">
        <v>283</v>
      </c>
      <c r="Z1376" s="536">
        <v>317</v>
      </c>
    </row>
    <row r="1377" spans="1:26" ht="12.75">
      <c r="A1377" s="2">
        <v>23</v>
      </c>
      <c r="B1377" s="473" t="s">
        <v>346</v>
      </c>
      <c r="C1377" s="473">
        <v>515</v>
      </c>
      <c r="D1377" s="473">
        <v>776</v>
      </c>
      <c r="E1377" s="478">
        <v>1202</v>
      </c>
      <c r="F1377" s="478">
        <v>1598</v>
      </c>
      <c r="G1377" s="479">
        <v>2007</v>
      </c>
      <c r="H1377" s="469">
        <v>2278</v>
      </c>
      <c r="I1377" s="109">
        <v>2584</v>
      </c>
      <c r="J1377" s="109">
        <v>3057</v>
      </c>
      <c r="K1377" s="509">
        <v>3386</v>
      </c>
      <c r="L1377" s="536">
        <v>3592</v>
      </c>
      <c r="M1377" s="536">
        <v>3814</v>
      </c>
      <c r="N1377" s="122"/>
      <c r="O1377" s="473" t="s">
        <v>346</v>
      </c>
      <c r="P1377" s="476">
        <v>232</v>
      </c>
      <c r="Q1377" s="473">
        <v>261</v>
      </c>
      <c r="R1377" s="360">
        <v>426</v>
      </c>
      <c r="S1377" s="360">
        <v>396</v>
      </c>
      <c r="T1377" s="360">
        <v>409</v>
      </c>
      <c r="U1377" s="360">
        <v>271</v>
      </c>
      <c r="V1377" s="363">
        <v>306</v>
      </c>
      <c r="W1377" s="363">
        <v>473</v>
      </c>
      <c r="X1377" s="363">
        <v>329</v>
      </c>
      <c r="Y1377" s="536">
        <v>206</v>
      </c>
      <c r="Z1377" s="536">
        <v>222</v>
      </c>
    </row>
    <row r="1378" spans="1:26" ht="12.75">
      <c r="A1378" s="2">
        <v>24</v>
      </c>
      <c r="B1378" s="473" t="s">
        <v>347</v>
      </c>
      <c r="C1378" s="473">
        <v>349</v>
      </c>
      <c r="D1378" s="473">
        <v>473</v>
      </c>
      <c r="E1378" s="478">
        <v>816</v>
      </c>
      <c r="F1378" s="478">
        <v>1056</v>
      </c>
      <c r="G1378" s="479">
        <v>1290</v>
      </c>
      <c r="H1378" s="469">
        <v>1419</v>
      </c>
      <c r="I1378" s="109">
        <v>1597</v>
      </c>
      <c r="J1378" s="109">
        <v>1814</v>
      </c>
      <c r="K1378" s="509">
        <v>2023</v>
      </c>
      <c r="L1378" s="536">
        <v>2222</v>
      </c>
      <c r="M1378" s="536">
        <v>2384</v>
      </c>
      <c r="N1378" s="122"/>
      <c r="O1378" s="473" t="s">
        <v>347</v>
      </c>
      <c r="P1378" s="476">
        <v>180</v>
      </c>
      <c r="Q1378" s="473">
        <v>124</v>
      </c>
      <c r="R1378" s="360">
        <v>343</v>
      </c>
      <c r="S1378" s="360">
        <v>240</v>
      </c>
      <c r="T1378" s="360">
        <v>234</v>
      </c>
      <c r="U1378" s="360">
        <v>129</v>
      </c>
      <c r="V1378" s="363">
        <v>178</v>
      </c>
      <c r="W1378" s="363">
        <v>217</v>
      </c>
      <c r="X1378" s="363">
        <v>209</v>
      </c>
      <c r="Y1378" s="536">
        <v>199</v>
      </c>
      <c r="Z1378" s="536">
        <v>162</v>
      </c>
    </row>
    <row r="1379" spans="1:26" ht="12.75">
      <c r="A1379" s="7" t="s">
        <v>0</v>
      </c>
      <c r="B1379" s="474" t="s">
        <v>348</v>
      </c>
      <c r="C1379" s="474" t="s">
        <v>372</v>
      </c>
      <c r="D1379" s="474" t="s">
        <v>373</v>
      </c>
      <c r="E1379" s="151">
        <v>18162</v>
      </c>
      <c r="F1379" s="147">
        <v>25175</v>
      </c>
      <c r="G1379" s="468">
        <v>30896</v>
      </c>
      <c r="H1379" s="468">
        <v>35939</v>
      </c>
      <c r="I1379" s="147">
        <v>40834</v>
      </c>
      <c r="J1379" s="147">
        <v>46485</v>
      </c>
      <c r="K1379" s="509">
        <v>51419</v>
      </c>
      <c r="L1379" s="537">
        <v>55539</v>
      </c>
      <c r="M1379" s="537">
        <v>60298</v>
      </c>
      <c r="N1379" s="122"/>
      <c r="O1379" s="474" t="s">
        <v>348</v>
      </c>
      <c r="P1379" s="474">
        <f>SUM(P1355:P1378)</f>
        <v>4107</v>
      </c>
      <c r="Q1379" s="443">
        <v>4130</v>
      </c>
      <c r="R1379" s="361">
        <v>5041</v>
      </c>
      <c r="S1379" s="477">
        <v>7013</v>
      </c>
      <c r="T1379" s="477">
        <f>SUM(T1355:T1378)</f>
        <v>5721</v>
      </c>
      <c r="U1379" s="477">
        <v>5043</v>
      </c>
      <c r="V1379" s="477">
        <v>4895</v>
      </c>
      <c r="W1379" s="443">
        <v>5651</v>
      </c>
      <c r="X1379" s="443">
        <v>4934</v>
      </c>
      <c r="Y1379" s="537">
        <v>4120</v>
      </c>
      <c r="Z1379" s="537">
        <v>4759</v>
      </c>
    </row>
    <row r="1380" ht="12.75">
      <c r="B1380" s="122"/>
    </row>
    <row r="1382" spans="27:28" ht="12.75">
      <c r="AA1382" s="249"/>
      <c r="AB1382" s="249"/>
    </row>
    <row r="1383" spans="27:30" ht="12.75">
      <c r="AA1383" s="253"/>
      <c r="AB1383" s="253"/>
      <c r="AC1383" s="49"/>
      <c r="AD1383" s="49"/>
    </row>
    <row r="1384" spans="1:30" ht="12.75">
      <c r="A1384" s="101" t="s">
        <v>316</v>
      </c>
      <c r="B1384" s="274" t="str">
        <f>TITLES!$B$28</f>
        <v>WAGNER-PEYSER PERCENT OF JOB OPENINGS FILLED</v>
      </c>
      <c r="C1384" s="275"/>
      <c r="D1384" s="275"/>
      <c r="E1384" s="275"/>
      <c r="F1384" s="275"/>
      <c r="G1384" s="275"/>
      <c r="H1384" s="275"/>
      <c r="I1384" s="275"/>
      <c r="J1384" s="275"/>
      <c r="K1384" s="275"/>
      <c r="L1384" s="275"/>
      <c r="M1384" s="276"/>
      <c r="O1384" s="270" t="str">
        <f>B1384</f>
        <v>WAGNER-PEYSER PERCENT OF JOB OPENINGS FILLED</v>
      </c>
      <c r="P1384" s="143"/>
      <c r="Q1384" s="143"/>
      <c r="R1384" s="143"/>
      <c r="S1384" s="143"/>
      <c r="T1384" s="143"/>
      <c r="U1384" s="143"/>
      <c r="V1384" s="143"/>
      <c r="W1384" s="143"/>
      <c r="X1384" s="143"/>
      <c r="Y1384" s="143"/>
      <c r="Z1384" s="205"/>
      <c r="AA1384" s="253"/>
      <c r="AB1384" s="253"/>
      <c r="AC1384" s="49"/>
      <c r="AD1384" s="49"/>
    </row>
    <row r="1385" spans="1:30" ht="12.75">
      <c r="A1385" s="386">
        <v>1</v>
      </c>
      <c r="B1385" s="450">
        <v>175</v>
      </c>
      <c r="C1385" s="435">
        <v>336</v>
      </c>
      <c r="D1385" s="435">
        <v>550</v>
      </c>
      <c r="E1385" s="451">
        <v>807</v>
      </c>
      <c r="F1385" s="436">
        <v>1188</v>
      </c>
      <c r="G1385" s="430">
        <v>1503</v>
      </c>
      <c r="H1385">
        <v>1693</v>
      </c>
      <c r="I1385" s="483">
        <v>1955</v>
      </c>
      <c r="J1385" s="427">
        <v>2371</v>
      </c>
      <c r="K1385" s="451">
        <v>2514</v>
      </c>
      <c r="L1385">
        <v>2706</v>
      </c>
      <c r="M1385">
        <v>2893</v>
      </c>
      <c r="O1385">
        <f>B1385</f>
        <v>175</v>
      </c>
      <c r="P1385">
        <v>161</v>
      </c>
      <c r="Q1385">
        <v>214</v>
      </c>
      <c r="R1385">
        <v>257</v>
      </c>
      <c r="S1385">
        <v>381</v>
      </c>
      <c r="T1385">
        <v>315</v>
      </c>
      <c r="U1385">
        <v>190</v>
      </c>
      <c r="V1385">
        <v>262</v>
      </c>
      <c r="W1385">
        <v>416</v>
      </c>
      <c r="X1385">
        <v>143</v>
      </c>
      <c r="Y1385">
        <v>192</v>
      </c>
      <c r="Z1385">
        <v>187</v>
      </c>
      <c r="AA1385" s="253"/>
      <c r="AB1385" s="253"/>
      <c r="AC1385" s="49"/>
      <c r="AD1385" s="49"/>
    </row>
    <row r="1386" spans="1:30" ht="12.75">
      <c r="A1386" s="386">
        <v>2</v>
      </c>
      <c r="B1386" s="452">
        <v>101</v>
      </c>
      <c r="C1386" s="438">
        <v>210</v>
      </c>
      <c r="D1386" s="438">
        <v>304</v>
      </c>
      <c r="E1386" s="453">
        <v>425</v>
      </c>
      <c r="F1386" s="439">
        <v>679</v>
      </c>
      <c r="G1386" s="430">
        <v>796</v>
      </c>
      <c r="H1386">
        <v>919</v>
      </c>
      <c r="I1386" s="483">
        <v>1026</v>
      </c>
      <c r="J1386" s="427">
        <v>1121</v>
      </c>
      <c r="K1386" s="453">
        <v>1219</v>
      </c>
      <c r="L1386">
        <v>1325</v>
      </c>
      <c r="M1386">
        <v>1431</v>
      </c>
      <c r="O1386">
        <f aca="true" t="shared" si="108" ref="O1386:O1408">B1386</f>
        <v>101</v>
      </c>
      <c r="P1386">
        <v>109</v>
      </c>
      <c r="Q1386">
        <v>94</v>
      </c>
      <c r="R1386">
        <v>121</v>
      </c>
      <c r="S1386">
        <v>254</v>
      </c>
      <c r="T1386">
        <v>117</v>
      </c>
      <c r="U1386">
        <v>123</v>
      </c>
      <c r="V1386">
        <v>107</v>
      </c>
      <c r="W1386">
        <v>95</v>
      </c>
      <c r="X1386">
        <v>98</v>
      </c>
      <c r="Y1386">
        <v>106</v>
      </c>
      <c r="Z1386">
        <v>106</v>
      </c>
      <c r="AA1386" s="253"/>
      <c r="AB1386" s="253"/>
      <c r="AC1386" s="49"/>
      <c r="AD1386" s="49"/>
    </row>
    <row r="1387" spans="1:30" ht="12.75">
      <c r="A1387" s="386">
        <v>3</v>
      </c>
      <c r="B1387" s="452">
        <v>124</v>
      </c>
      <c r="C1387" s="438">
        <v>389</v>
      </c>
      <c r="D1387" s="438">
        <v>605</v>
      </c>
      <c r="E1387" s="453">
        <v>770</v>
      </c>
      <c r="F1387" s="439">
        <v>952</v>
      </c>
      <c r="G1387" s="430">
        <v>1068</v>
      </c>
      <c r="H1387">
        <v>1181</v>
      </c>
      <c r="I1387" s="483">
        <v>1253</v>
      </c>
      <c r="J1387" s="427">
        <v>1358</v>
      </c>
      <c r="K1387" s="453">
        <v>1444</v>
      </c>
      <c r="L1387">
        <v>1611</v>
      </c>
      <c r="M1387">
        <v>1733</v>
      </c>
      <c r="O1387">
        <f t="shared" si="108"/>
        <v>124</v>
      </c>
      <c r="P1387">
        <v>265</v>
      </c>
      <c r="Q1387">
        <v>216</v>
      </c>
      <c r="R1387">
        <v>165</v>
      </c>
      <c r="S1387">
        <v>182</v>
      </c>
      <c r="T1387">
        <v>116</v>
      </c>
      <c r="U1387">
        <v>113</v>
      </c>
      <c r="V1387">
        <v>72</v>
      </c>
      <c r="W1387">
        <v>105</v>
      </c>
      <c r="X1387">
        <v>86</v>
      </c>
      <c r="Y1387">
        <v>167</v>
      </c>
      <c r="Z1387">
        <v>122</v>
      </c>
      <c r="AA1387" s="253"/>
      <c r="AB1387" s="253"/>
      <c r="AC1387" s="49"/>
      <c r="AD1387" s="49"/>
    </row>
    <row r="1388" spans="1:30" ht="12.75">
      <c r="A1388" s="386">
        <v>4</v>
      </c>
      <c r="B1388" s="452">
        <v>125</v>
      </c>
      <c r="C1388" s="438">
        <v>280</v>
      </c>
      <c r="D1388" s="438">
        <v>417</v>
      </c>
      <c r="E1388" s="453">
        <v>519</v>
      </c>
      <c r="F1388" s="439">
        <v>659</v>
      </c>
      <c r="G1388" s="430">
        <v>759</v>
      </c>
      <c r="H1388">
        <v>961</v>
      </c>
      <c r="I1388" s="483">
        <v>1070</v>
      </c>
      <c r="J1388" s="427">
        <v>1205</v>
      </c>
      <c r="K1388" s="453">
        <v>1293</v>
      </c>
      <c r="L1388">
        <v>1434</v>
      </c>
      <c r="M1388">
        <v>1635</v>
      </c>
      <c r="O1388">
        <f t="shared" si="108"/>
        <v>125</v>
      </c>
      <c r="P1388">
        <v>155</v>
      </c>
      <c r="Q1388">
        <v>137</v>
      </c>
      <c r="R1388">
        <v>102</v>
      </c>
      <c r="S1388">
        <v>140</v>
      </c>
      <c r="T1388">
        <v>100</v>
      </c>
      <c r="U1388">
        <v>202</v>
      </c>
      <c r="V1388">
        <v>109</v>
      </c>
      <c r="W1388">
        <v>135</v>
      </c>
      <c r="X1388">
        <v>88</v>
      </c>
      <c r="Y1388">
        <v>141</v>
      </c>
      <c r="Z1388">
        <v>201</v>
      </c>
      <c r="AA1388" s="253"/>
      <c r="AB1388" s="253"/>
      <c r="AC1388" s="49"/>
      <c r="AD1388" s="49"/>
    </row>
    <row r="1389" spans="1:30" ht="12.75">
      <c r="A1389" s="386">
        <v>5</v>
      </c>
      <c r="B1389" s="452">
        <v>294</v>
      </c>
      <c r="C1389" s="438">
        <v>654</v>
      </c>
      <c r="D1389" s="438">
        <v>1026</v>
      </c>
      <c r="E1389" s="453">
        <v>1401</v>
      </c>
      <c r="F1389" s="439">
        <v>1945</v>
      </c>
      <c r="G1389" s="430">
        <v>2440</v>
      </c>
      <c r="H1389">
        <v>2784</v>
      </c>
      <c r="I1389" s="483">
        <v>3048</v>
      </c>
      <c r="J1389" s="427">
        <v>3309</v>
      </c>
      <c r="K1389" s="453">
        <v>3572</v>
      </c>
      <c r="L1389">
        <v>3772</v>
      </c>
      <c r="M1389">
        <v>4955</v>
      </c>
      <c r="O1389">
        <f t="shared" si="108"/>
        <v>294</v>
      </c>
      <c r="P1389">
        <v>360</v>
      </c>
      <c r="Q1389">
        <v>372</v>
      </c>
      <c r="R1389">
        <v>375</v>
      </c>
      <c r="S1389">
        <v>544</v>
      </c>
      <c r="T1389">
        <v>495</v>
      </c>
      <c r="U1389">
        <v>344</v>
      </c>
      <c r="V1389">
        <v>264</v>
      </c>
      <c r="W1389">
        <v>261</v>
      </c>
      <c r="X1389">
        <v>263</v>
      </c>
      <c r="Y1389">
        <v>200</v>
      </c>
      <c r="Z1389">
        <v>1183</v>
      </c>
      <c r="AA1389" s="253"/>
      <c r="AB1389" s="253"/>
      <c r="AC1389" s="49"/>
      <c r="AD1389" s="49"/>
    </row>
    <row r="1390" spans="1:30" ht="12.75">
      <c r="A1390" s="386">
        <v>6</v>
      </c>
      <c r="B1390" s="452">
        <v>139</v>
      </c>
      <c r="C1390" s="438">
        <v>327</v>
      </c>
      <c r="D1390" s="438">
        <v>517</v>
      </c>
      <c r="E1390" s="453">
        <v>676</v>
      </c>
      <c r="F1390" s="439">
        <v>724</v>
      </c>
      <c r="G1390" s="430">
        <v>872</v>
      </c>
      <c r="H1390">
        <v>1006</v>
      </c>
      <c r="I1390" s="483">
        <v>1150</v>
      </c>
      <c r="J1390" s="427">
        <v>1288</v>
      </c>
      <c r="K1390" s="453">
        <v>1411</v>
      </c>
      <c r="L1390">
        <v>1520</v>
      </c>
      <c r="M1390">
        <v>1581</v>
      </c>
      <c r="O1390">
        <f t="shared" si="108"/>
        <v>139</v>
      </c>
      <c r="P1390">
        <v>188</v>
      </c>
      <c r="Q1390">
        <v>190</v>
      </c>
      <c r="R1390">
        <v>159</v>
      </c>
      <c r="S1390">
        <v>48</v>
      </c>
      <c r="T1390">
        <v>148</v>
      </c>
      <c r="U1390">
        <v>134</v>
      </c>
      <c r="V1390">
        <v>144</v>
      </c>
      <c r="W1390">
        <v>138</v>
      </c>
      <c r="X1390">
        <v>123</v>
      </c>
      <c r="Y1390">
        <v>109</v>
      </c>
      <c r="Z1390">
        <v>61</v>
      </c>
      <c r="AA1390" s="253"/>
      <c r="AB1390" s="253"/>
      <c r="AC1390" s="49"/>
      <c r="AD1390" s="49"/>
    </row>
    <row r="1391" spans="1:30" ht="12.75">
      <c r="A1391" s="386">
        <v>7</v>
      </c>
      <c r="B1391" s="452">
        <v>55</v>
      </c>
      <c r="C1391" s="438">
        <v>116</v>
      </c>
      <c r="D1391" s="438">
        <v>179</v>
      </c>
      <c r="E1391" s="453">
        <v>226</v>
      </c>
      <c r="F1391" s="439">
        <v>255</v>
      </c>
      <c r="G1391" s="430">
        <v>285</v>
      </c>
      <c r="H1391">
        <v>334</v>
      </c>
      <c r="I1391" s="483">
        <v>404</v>
      </c>
      <c r="J1391" s="427">
        <v>448</v>
      </c>
      <c r="K1391" s="453">
        <v>511</v>
      </c>
      <c r="L1391">
        <v>593</v>
      </c>
      <c r="M1391">
        <v>667</v>
      </c>
      <c r="O1391">
        <f t="shared" si="108"/>
        <v>55</v>
      </c>
      <c r="P1391">
        <v>61</v>
      </c>
      <c r="Q1391">
        <v>63</v>
      </c>
      <c r="R1391">
        <v>47</v>
      </c>
      <c r="S1391">
        <v>29</v>
      </c>
      <c r="T1391">
        <v>30</v>
      </c>
      <c r="U1391">
        <v>49</v>
      </c>
      <c r="V1391">
        <v>70</v>
      </c>
      <c r="W1391">
        <v>44</v>
      </c>
      <c r="X1391">
        <v>63</v>
      </c>
      <c r="Y1391">
        <v>82</v>
      </c>
      <c r="Z1391">
        <v>74</v>
      </c>
      <c r="AA1391" s="253"/>
      <c r="AB1391" s="253"/>
      <c r="AC1391" s="49"/>
      <c r="AD1391" s="49"/>
    </row>
    <row r="1392" spans="1:30" ht="12.75">
      <c r="A1392" s="386">
        <v>8</v>
      </c>
      <c r="B1392" s="452">
        <v>491</v>
      </c>
      <c r="C1392" s="438">
        <v>968</v>
      </c>
      <c r="D1392" s="438">
        <v>1279</v>
      </c>
      <c r="E1392" s="453">
        <v>1626</v>
      </c>
      <c r="F1392" s="439">
        <v>2325</v>
      </c>
      <c r="G1392" s="430">
        <v>2741</v>
      </c>
      <c r="H1392">
        <v>2982</v>
      </c>
      <c r="I1392" s="483">
        <v>3220</v>
      </c>
      <c r="J1392" s="427">
        <v>3599</v>
      </c>
      <c r="K1392" s="453">
        <v>3861</v>
      </c>
      <c r="L1392">
        <v>4170</v>
      </c>
      <c r="M1392">
        <v>4577</v>
      </c>
      <c r="O1392">
        <f t="shared" si="108"/>
        <v>491</v>
      </c>
      <c r="P1392">
        <v>477</v>
      </c>
      <c r="Q1392">
        <v>311</v>
      </c>
      <c r="R1392">
        <v>347</v>
      </c>
      <c r="S1392">
        <v>699</v>
      </c>
      <c r="T1392">
        <v>416</v>
      </c>
      <c r="U1392">
        <v>241</v>
      </c>
      <c r="V1392">
        <v>238</v>
      </c>
      <c r="W1392">
        <v>379</v>
      </c>
      <c r="X1392">
        <v>262</v>
      </c>
      <c r="Y1392">
        <v>309</v>
      </c>
      <c r="Z1392">
        <v>407</v>
      </c>
      <c r="AA1392" s="253"/>
      <c r="AB1392" s="253"/>
      <c r="AC1392" s="49"/>
      <c r="AD1392" s="49"/>
    </row>
    <row r="1393" spans="1:30" ht="12.75">
      <c r="A1393" s="386">
        <v>9</v>
      </c>
      <c r="B1393" s="452">
        <v>93</v>
      </c>
      <c r="C1393" s="438">
        <v>151</v>
      </c>
      <c r="D1393" s="438">
        <v>258</v>
      </c>
      <c r="E1393" s="453">
        <v>391</v>
      </c>
      <c r="F1393" s="439">
        <v>473</v>
      </c>
      <c r="G1393" s="430">
        <v>561</v>
      </c>
      <c r="H1393">
        <v>620</v>
      </c>
      <c r="I1393" s="483">
        <v>681</v>
      </c>
      <c r="J1393" s="427">
        <v>758</v>
      </c>
      <c r="K1393" s="453">
        <v>869</v>
      </c>
      <c r="L1393">
        <v>962</v>
      </c>
      <c r="M1393">
        <v>1018</v>
      </c>
      <c r="O1393">
        <f t="shared" si="108"/>
        <v>93</v>
      </c>
      <c r="P1393">
        <v>58</v>
      </c>
      <c r="Q1393">
        <v>107</v>
      </c>
      <c r="R1393">
        <v>133</v>
      </c>
      <c r="S1393">
        <v>82</v>
      </c>
      <c r="T1393">
        <v>88</v>
      </c>
      <c r="U1393">
        <v>59</v>
      </c>
      <c r="V1393">
        <v>61</v>
      </c>
      <c r="W1393">
        <v>77</v>
      </c>
      <c r="X1393">
        <v>111</v>
      </c>
      <c r="Y1393">
        <v>93</v>
      </c>
      <c r="Z1393">
        <v>56</v>
      </c>
      <c r="AA1393" s="253"/>
      <c r="AB1393" s="253"/>
      <c r="AC1393" s="49"/>
      <c r="AD1393" s="49"/>
    </row>
    <row r="1394" spans="1:30" ht="12.75">
      <c r="A1394" s="386">
        <v>10</v>
      </c>
      <c r="B1394" s="452">
        <v>129</v>
      </c>
      <c r="C1394" s="438">
        <v>497</v>
      </c>
      <c r="D1394" s="438">
        <v>610</v>
      </c>
      <c r="E1394" s="453">
        <v>865</v>
      </c>
      <c r="F1394" s="439">
        <v>984</v>
      </c>
      <c r="G1394" s="430">
        <v>1137</v>
      </c>
      <c r="H1394">
        <v>1297</v>
      </c>
      <c r="I1394" s="483">
        <v>1427</v>
      </c>
      <c r="J1394" s="427">
        <v>1614</v>
      </c>
      <c r="K1394" s="453">
        <v>1750</v>
      </c>
      <c r="L1394">
        <v>1922</v>
      </c>
      <c r="M1394">
        <v>2062</v>
      </c>
      <c r="O1394">
        <f t="shared" si="108"/>
        <v>129</v>
      </c>
      <c r="P1394">
        <v>368</v>
      </c>
      <c r="Q1394">
        <v>113</v>
      </c>
      <c r="R1394">
        <v>255</v>
      </c>
      <c r="S1394">
        <v>119</v>
      </c>
      <c r="T1394">
        <v>153</v>
      </c>
      <c r="U1394">
        <v>160</v>
      </c>
      <c r="V1394">
        <v>130</v>
      </c>
      <c r="W1394">
        <v>187</v>
      </c>
      <c r="X1394">
        <v>136</v>
      </c>
      <c r="Y1394">
        <v>172</v>
      </c>
      <c r="Z1394">
        <v>140</v>
      </c>
      <c r="AA1394" s="253"/>
      <c r="AB1394" s="253"/>
      <c r="AC1394" s="49"/>
      <c r="AD1394" s="49"/>
    </row>
    <row r="1395" spans="1:30" ht="12.75">
      <c r="A1395" s="386">
        <v>11</v>
      </c>
      <c r="B1395" s="452">
        <v>265</v>
      </c>
      <c r="C1395" s="438">
        <v>550</v>
      </c>
      <c r="D1395" s="438">
        <v>1101</v>
      </c>
      <c r="E1395" s="453">
        <v>1522</v>
      </c>
      <c r="F1395" s="439">
        <v>1857</v>
      </c>
      <c r="G1395" s="430">
        <v>2129</v>
      </c>
      <c r="H1395">
        <v>2349</v>
      </c>
      <c r="I1395" s="483">
        <v>2504</v>
      </c>
      <c r="J1395" s="427">
        <v>2715</v>
      </c>
      <c r="K1395" s="453">
        <v>2896</v>
      </c>
      <c r="L1395">
        <v>3108</v>
      </c>
      <c r="M1395">
        <v>3411</v>
      </c>
      <c r="O1395">
        <f t="shared" si="108"/>
        <v>265</v>
      </c>
      <c r="P1395">
        <v>285</v>
      </c>
      <c r="Q1395">
        <v>551</v>
      </c>
      <c r="R1395">
        <v>421</v>
      </c>
      <c r="S1395">
        <v>335</v>
      </c>
      <c r="T1395">
        <v>272</v>
      </c>
      <c r="U1395">
        <v>220</v>
      </c>
      <c r="V1395">
        <v>155</v>
      </c>
      <c r="W1395">
        <v>211</v>
      </c>
      <c r="X1395">
        <v>181</v>
      </c>
      <c r="Y1395">
        <v>212</v>
      </c>
      <c r="Z1395">
        <v>333</v>
      </c>
      <c r="AA1395" s="253"/>
      <c r="AB1395" s="253"/>
      <c r="AC1395" s="49"/>
      <c r="AD1395" s="49"/>
    </row>
    <row r="1396" spans="1:30" ht="12.75">
      <c r="A1396" s="386">
        <v>12</v>
      </c>
      <c r="B1396" s="452">
        <v>91</v>
      </c>
      <c r="C1396" s="438">
        <v>318</v>
      </c>
      <c r="D1396" s="438">
        <v>400</v>
      </c>
      <c r="E1396" s="453">
        <v>741</v>
      </c>
      <c r="F1396" s="439">
        <v>1046</v>
      </c>
      <c r="G1396" s="430">
        <v>1502</v>
      </c>
      <c r="H1396">
        <v>2055</v>
      </c>
      <c r="I1396" s="483">
        <v>2335</v>
      </c>
      <c r="J1396" s="427">
        <v>2863</v>
      </c>
      <c r="K1396" s="453">
        <v>3079</v>
      </c>
      <c r="L1396">
        <v>3470</v>
      </c>
      <c r="M1396">
        <v>4204</v>
      </c>
      <c r="O1396">
        <f t="shared" si="108"/>
        <v>91</v>
      </c>
      <c r="P1396">
        <v>227</v>
      </c>
      <c r="Q1396">
        <v>82</v>
      </c>
      <c r="R1396">
        <v>341</v>
      </c>
      <c r="S1396">
        <v>305</v>
      </c>
      <c r="T1396">
        <v>456</v>
      </c>
      <c r="U1396">
        <v>553</v>
      </c>
      <c r="V1396">
        <v>280</v>
      </c>
      <c r="W1396">
        <v>528</v>
      </c>
      <c r="X1396">
        <v>216</v>
      </c>
      <c r="Y1396">
        <v>391</v>
      </c>
      <c r="Z1396">
        <v>734</v>
      </c>
      <c r="AA1396" s="253"/>
      <c r="AB1396" s="253"/>
      <c r="AC1396" s="49"/>
      <c r="AD1396" s="49"/>
    </row>
    <row r="1397" spans="1:30" ht="12.75">
      <c r="A1397" s="386">
        <v>13</v>
      </c>
      <c r="B1397" s="452">
        <v>322</v>
      </c>
      <c r="C1397" s="438">
        <v>511</v>
      </c>
      <c r="D1397" s="438">
        <v>700</v>
      </c>
      <c r="E1397" s="453">
        <v>833</v>
      </c>
      <c r="F1397" s="439">
        <v>1014</v>
      </c>
      <c r="G1397" s="430">
        <v>1154</v>
      </c>
      <c r="H1397">
        <v>1291</v>
      </c>
      <c r="I1397" s="483">
        <v>1440</v>
      </c>
      <c r="J1397" s="427">
        <v>1622</v>
      </c>
      <c r="K1397" s="453">
        <v>1764</v>
      </c>
      <c r="L1397">
        <v>1928</v>
      </c>
      <c r="M1397">
        <v>2055</v>
      </c>
      <c r="O1397">
        <f t="shared" si="108"/>
        <v>322</v>
      </c>
      <c r="P1397">
        <v>189</v>
      </c>
      <c r="Q1397">
        <v>189</v>
      </c>
      <c r="R1397">
        <v>133</v>
      </c>
      <c r="S1397">
        <v>181</v>
      </c>
      <c r="T1397">
        <v>140</v>
      </c>
      <c r="U1397">
        <v>137</v>
      </c>
      <c r="V1397">
        <v>149</v>
      </c>
      <c r="W1397">
        <v>182</v>
      </c>
      <c r="X1397">
        <v>142</v>
      </c>
      <c r="Y1397">
        <v>164</v>
      </c>
      <c r="Z1397">
        <v>127</v>
      </c>
      <c r="AA1397" s="253"/>
      <c r="AB1397" s="253"/>
      <c r="AC1397" s="49"/>
      <c r="AD1397" s="49"/>
    </row>
    <row r="1398" spans="1:30" ht="12.75">
      <c r="A1398" s="386">
        <v>14</v>
      </c>
      <c r="B1398" s="452">
        <v>156</v>
      </c>
      <c r="C1398" s="438">
        <v>566</v>
      </c>
      <c r="D1398" s="438">
        <v>822</v>
      </c>
      <c r="E1398" s="453">
        <v>1140</v>
      </c>
      <c r="F1398" s="439">
        <v>1439</v>
      </c>
      <c r="G1398" s="430">
        <v>1738</v>
      </c>
      <c r="H1398">
        <v>2009</v>
      </c>
      <c r="I1398" s="483">
        <v>2405</v>
      </c>
      <c r="J1398" s="427">
        <v>2790</v>
      </c>
      <c r="K1398" s="453">
        <v>3171</v>
      </c>
      <c r="L1398">
        <v>3598</v>
      </c>
      <c r="M1398">
        <v>3991</v>
      </c>
      <c r="O1398">
        <f t="shared" si="108"/>
        <v>156</v>
      </c>
      <c r="P1398">
        <v>410</v>
      </c>
      <c r="Q1398">
        <v>256</v>
      </c>
      <c r="R1398">
        <v>318</v>
      </c>
      <c r="S1398">
        <v>299</v>
      </c>
      <c r="T1398">
        <v>299</v>
      </c>
      <c r="U1398">
        <v>271</v>
      </c>
      <c r="V1398">
        <v>396</v>
      </c>
      <c r="W1398">
        <v>385</v>
      </c>
      <c r="X1398">
        <v>381</v>
      </c>
      <c r="Y1398">
        <v>427</v>
      </c>
      <c r="Z1398">
        <v>393</v>
      </c>
      <c r="AA1398" s="253"/>
      <c r="AB1398" s="253"/>
      <c r="AC1398" s="49"/>
      <c r="AD1398" s="49"/>
    </row>
    <row r="1399" spans="1:30" ht="12.75">
      <c r="A1399" s="386">
        <v>15</v>
      </c>
      <c r="B1399" s="452">
        <v>434</v>
      </c>
      <c r="C1399" s="438">
        <v>1083</v>
      </c>
      <c r="D1399" s="438">
        <v>1793</v>
      </c>
      <c r="E1399" s="453">
        <v>2549</v>
      </c>
      <c r="F1399" s="439">
        <v>4022</v>
      </c>
      <c r="G1399" s="430">
        <v>5147</v>
      </c>
      <c r="H1399">
        <v>5733</v>
      </c>
      <c r="I1399" s="483">
        <v>6513</v>
      </c>
      <c r="J1399" s="427">
        <v>7837</v>
      </c>
      <c r="K1399" s="453">
        <v>8654</v>
      </c>
      <c r="L1399">
        <v>10075</v>
      </c>
      <c r="M1399">
        <v>10907</v>
      </c>
      <c r="O1399">
        <f t="shared" si="108"/>
        <v>434</v>
      </c>
      <c r="P1399">
        <v>649</v>
      </c>
      <c r="Q1399">
        <v>710</v>
      </c>
      <c r="R1399">
        <v>756</v>
      </c>
      <c r="S1399">
        <v>1473</v>
      </c>
      <c r="T1399">
        <v>1125</v>
      </c>
      <c r="U1399">
        <v>586</v>
      </c>
      <c r="V1399">
        <v>780</v>
      </c>
      <c r="W1399">
        <v>1324</v>
      </c>
      <c r="X1399">
        <v>817</v>
      </c>
      <c r="Y1399">
        <v>1421</v>
      </c>
      <c r="Z1399">
        <v>832</v>
      </c>
      <c r="AA1399" s="253"/>
      <c r="AB1399" s="253"/>
      <c r="AC1399" s="49"/>
      <c r="AD1399" s="49"/>
    </row>
    <row r="1400" spans="1:30" ht="12.75">
      <c r="A1400" s="386">
        <v>16</v>
      </c>
      <c r="B1400" s="452">
        <v>148</v>
      </c>
      <c r="C1400" s="438">
        <v>349</v>
      </c>
      <c r="D1400" s="438">
        <v>493</v>
      </c>
      <c r="E1400" s="453">
        <v>683</v>
      </c>
      <c r="F1400" s="439">
        <v>842</v>
      </c>
      <c r="G1400" s="430">
        <v>1051</v>
      </c>
      <c r="H1400">
        <v>1221</v>
      </c>
      <c r="I1400" s="483">
        <v>1371</v>
      </c>
      <c r="J1400" s="427">
        <v>1557</v>
      </c>
      <c r="K1400" s="453">
        <v>1729</v>
      </c>
      <c r="L1400">
        <v>1974</v>
      </c>
      <c r="M1400">
        <v>2177</v>
      </c>
      <c r="O1400">
        <f t="shared" si="108"/>
        <v>148</v>
      </c>
      <c r="P1400">
        <v>201</v>
      </c>
      <c r="Q1400">
        <v>144</v>
      </c>
      <c r="R1400">
        <v>190</v>
      </c>
      <c r="S1400">
        <v>159</v>
      </c>
      <c r="T1400">
        <v>209</v>
      </c>
      <c r="U1400">
        <v>170</v>
      </c>
      <c r="V1400">
        <v>150</v>
      </c>
      <c r="W1400">
        <v>186</v>
      </c>
      <c r="X1400">
        <v>172</v>
      </c>
      <c r="Y1400">
        <v>245</v>
      </c>
      <c r="Z1400">
        <v>203</v>
      </c>
      <c r="AA1400" s="253"/>
      <c r="AB1400" s="253"/>
      <c r="AC1400" s="49"/>
      <c r="AD1400" s="49"/>
    </row>
    <row r="1401" spans="1:30" ht="12.75">
      <c r="A1401" s="386">
        <v>17</v>
      </c>
      <c r="B1401" s="452">
        <v>317</v>
      </c>
      <c r="C1401" s="438">
        <v>555</v>
      </c>
      <c r="D1401" s="438">
        <v>805</v>
      </c>
      <c r="E1401" s="453">
        <v>1104</v>
      </c>
      <c r="F1401" s="439">
        <v>1406</v>
      </c>
      <c r="G1401" s="430">
        <v>1907</v>
      </c>
      <c r="H1401">
        <v>2280</v>
      </c>
      <c r="I1401" s="483">
        <v>2594</v>
      </c>
      <c r="J1401" s="427">
        <v>3014</v>
      </c>
      <c r="K1401" s="453">
        <v>3469</v>
      </c>
      <c r="L1401">
        <v>3795</v>
      </c>
      <c r="M1401">
        <v>4021</v>
      </c>
      <c r="O1401">
        <f t="shared" si="108"/>
        <v>317</v>
      </c>
      <c r="P1401">
        <v>238</v>
      </c>
      <c r="Q1401">
        <v>250</v>
      </c>
      <c r="R1401">
        <v>299</v>
      </c>
      <c r="S1401">
        <v>302</v>
      </c>
      <c r="T1401">
        <v>501</v>
      </c>
      <c r="U1401">
        <v>373</v>
      </c>
      <c r="V1401">
        <v>314</v>
      </c>
      <c r="W1401">
        <v>420</v>
      </c>
      <c r="X1401">
        <v>455</v>
      </c>
      <c r="Y1401">
        <v>326</v>
      </c>
      <c r="Z1401">
        <v>226</v>
      </c>
      <c r="AA1401" s="253"/>
      <c r="AB1401" s="253"/>
      <c r="AC1401" s="49"/>
      <c r="AD1401" s="49"/>
    </row>
    <row r="1402" spans="1:30" ht="12.75">
      <c r="A1402" s="386">
        <v>18</v>
      </c>
      <c r="B1402" s="452">
        <v>113</v>
      </c>
      <c r="C1402" s="438">
        <v>254</v>
      </c>
      <c r="D1402" s="438">
        <v>391</v>
      </c>
      <c r="E1402" s="453">
        <v>481</v>
      </c>
      <c r="F1402" s="439">
        <v>618</v>
      </c>
      <c r="G1402" s="430">
        <v>704</v>
      </c>
      <c r="H1402">
        <v>811</v>
      </c>
      <c r="I1402" s="483">
        <v>938</v>
      </c>
      <c r="J1402" s="427">
        <v>1088</v>
      </c>
      <c r="K1402" s="453">
        <v>1350</v>
      </c>
      <c r="L1402">
        <v>1490</v>
      </c>
      <c r="M1402">
        <v>1613</v>
      </c>
      <c r="O1402">
        <f t="shared" si="108"/>
        <v>113</v>
      </c>
      <c r="P1402">
        <v>141</v>
      </c>
      <c r="Q1402">
        <v>137</v>
      </c>
      <c r="R1402">
        <v>90</v>
      </c>
      <c r="S1402">
        <v>137</v>
      </c>
      <c r="T1402">
        <v>86</v>
      </c>
      <c r="U1402">
        <v>107</v>
      </c>
      <c r="V1402">
        <v>127</v>
      </c>
      <c r="W1402">
        <v>150</v>
      </c>
      <c r="X1402">
        <v>262</v>
      </c>
      <c r="Y1402">
        <v>140</v>
      </c>
      <c r="Z1402">
        <v>123</v>
      </c>
      <c r="AA1402" s="253"/>
      <c r="AB1402" s="253"/>
      <c r="AC1402" s="49"/>
      <c r="AD1402" s="49"/>
    </row>
    <row r="1403" spans="1:30" ht="12.75">
      <c r="A1403" s="386">
        <v>19</v>
      </c>
      <c r="B1403" s="452">
        <v>70</v>
      </c>
      <c r="C1403" s="438">
        <v>153</v>
      </c>
      <c r="D1403" s="438">
        <v>202</v>
      </c>
      <c r="E1403" s="453">
        <v>262</v>
      </c>
      <c r="F1403" s="439">
        <v>325</v>
      </c>
      <c r="G1403" s="430">
        <v>362</v>
      </c>
      <c r="H1403">
        <v>450</v>
      </c>
      <c r="I1403" s="483">
        <v>557</v>
      </c>
      <c r="J1403" s="427">
        <v>645</v>
      </c>
      <c r="K1403" s="453">
        <v>709</v>
      </c>
      <c r="L1403">
        <v>874</v>
      </c>
      <c r="M1403">
        <v>993</v>
      </c>
      <c r="O1403">
        <f t="shared" si="108"/>
        <v>70</v>
      </c>
      <c r="P1403">
        <v>83</v>
      </c>
      <c r="Q1403">
        <v>49</v>
      </c>
      <c r="R1403">
        <v>60</v>
      </c>
      <c r="S1403">
        <v>63</v>
      </c>
      <c r="T1403">
        <v>37</v>
      </c>
      <c r="U1403">
        <v>88</v>
      </c>
      <c r="V1403">
        <v>107</v>
      </c>
      <c r="W1403">
        <v>88</v>
      </c>
      <c r="X1403">
        <v>64</v>
      </c>
      <c r="Y1403">
        <v>165</v>
      </c>
      <c r="Z1403">
        <v>119</v>
      </c>
      <c r="AA1403" s="253"/>
      <c r="AB1403" s="253"/>
      <c r="AC1403" s="49"/>
      <c r="AD1403" s="49"/>
    </row>
    <row r="1404" spans="1:30" ht="12.75">
      <c r="A1404" s="386">
        <v>20</v>
      </c>
      <c r="B1404" s="452">
        <v>267</v>
      </c>
      <c r="C1404" s="438">
        <v>886</v>
      </c>
      <c r="D1404" s="438">
        <v>1183</v>
      </c>
      <c r="E1404" s="453">
        <v>1762</v>
      </c>
      <c r="F1404" s="439">
        <v>2241</v>
      </c>
      <c r="G1404" s="430">
        <v>2750</v>
      </c>
      <c r="H1404">
        <v>2982</v>
      </c>
      <c r="I1404" s="483">
        <v>3184</v>
      </c>
      <c r="J1404" s="427">
        <v>3423</v>
      </c>
      <c r="K1404" s="453">
        <v>3577</v>
      </c>
      <c r="L1404">
        <v>3688</v>
      </c>
      <c r="M1404">
        <v>3815</v>
      </c>
      <c r="O1404">
        <f t="shared" si="108"/>
        <v>267</v>
      </c>
      <c r="P1404">
        <v>619</v>
      </c>
      <c r="Q1404">
        <v>297</v>
      </c>
      <c r="R1404">
        <v>579</v>
      </c>
      <c r="S1404">
        <v>479</v>
      </c>
      <c r="T1404">
        <v>509</v>
      </c>
      <c r="U1404">
        <v>232</v>
      </c>
      <c r="V1404">
        <v>202</v>
      </c>
      <c r="W1404">
        <v>239</v>
      </c>
      <c r="X1404">
        <v>154</v>
      </c>
      <c r="Y1404">
        <v>111</v>
      </c>
      <c r="Z1404">
        <v>127</v>
      </c>
      <c r="AA1404" s="253"/>
      <c r="AB1404" s="253"/>
      <c r="AC1404" s="49"/>
      <c r="AD1404" s="49"/>
    </row>
    <row r="1405" spans="1:30" ht="12.75">
      <c r="A1405" s="386">
        <v>21</v>
      </c>
      <c r="B1405" s="452">
        <v>135</v>
      </c>
      <c r="C1405" s="438">
        <v>290</v>
      </c>
      <c r="D1405" s="438">
        <v>519</v>
      </c>
      <c r="E1405" s="453">
        <v>738</v>
      </c>
      <c r="F1405" s="439">
        <v>1619</v>
      </c>
      <c r="G1405" s="430">
        <v>2348</v>
      </c>
      <c r="H1405">
        <v>2504</v>
      </c>
      <c r="I1405" s="483">
        <v>2708</v>
      </c>
      <c r="J1405" s="427">
        <v>2823</v>
      </c>
      <c r="K1405" s="453">
        <v>2937</v>
      </c>
      <c r="L1405">
        <v>3252</v>
      </c>
      <c r="M1405">
        <v>3431</v>
      </c>
      <c r="O1405">
        <f t="shared" si="108"/>
        <v>135</v>
      </c>
      <c r="P1405">
        <v>155</v>
      </c>
      <c r="Q1405">
        <v>229</v>
      </c>
      <c r="R1405">
        <v>219</v>
      </c>
      <c r="S1405">
        <v>881</v>
      </c>
      <c r="T1405">
        <v>729</v>
      </c>
      <c r="U1405">
        <v>156</v>
      </c>
      <c r="V1405">
        <v>204</v>
      </c>
      <c r="W1405">
        <v>115</v>
      </c>
      <c r="X1405">
        <v>114</v>
      </c>
      <c r="Y1405">
        <v>315</v>
      </c>
      <c r="Z1405">
        <v>179</v>
      </c>
      <c r="AA1405" s="253"/>
      <c r="AB1405" s="253"/>
      <c r="AC1405" s="49"/>
      <c r="AD1405" s="49"/>
    </row>
    <row r="1406" spans="1:30" ht="12.75">
      <c r="A1406" s="386">
        <v>22</v>
      </c>
      <c r="B1406" s="452">
        <v>154</v>
      </c>
      <c r="C1406" s="438">
        <v>293</v>
      </c>
      <c r="D1406" s="438">
        <v>691</v>
      </c>
      <c r="E1406" s="453">
        <v>931</v>
      </c>
      <c r="F1406" s="439">
        <v>1050</v>
      </c>
      <c r="G1406" s="430">
        <v>1749</v>
      </c>
      <c r="H1406">
        <v>2080</v>
      </c>
      <c r="I1406" s="483">
        <v>2292</v>
      </c>
      <c r="J1406" s="427">
        <v>2586</v>
      </c>
      <c r="K1406" s="453">
        <v>2837</v>
      </c>
      <c r="L1406">
        <v>3329</v>
      </c>
      <c r="M1406">
        <v>3643</v>
      </c>
      <c r="O1406">
        <f t="shared" si="108"/>
        <v>154</v>
      </c>
      <c r="P1406">
        <v>139</v>
      </c>
      <c r="Q1406">
        <v>398</v>
      </c>
      <c r="R1406">
        <v>240</v>
      </c>
      <c r="S1406">
        <v>119</v>
      </c>
      <c r="T1406">
        <v>699</v>
      </c>
      <c r="U1406">
        <v>331</v>
      </c>
      <c r="V1406">
        <v>212</v>
      </c>
      <c r="W1406">
        <v>294</v>
      </c>
      <c r="X1406">
        <v>251</v>
      </c>
      <c r="Y1406">
        <v>492</v>
      </c>
      <c r="Z1406">
        <v>314</v>
      </c>
      <c r="AA1406" s="253"/>
      <c r="AB1406" s="253"/>
      <c r="AC1406" s="49"/>
      <c r="AD1406" s="49"/>
    </row>
    <row r="1407" spans="1:30" ht="12.75">
      <c r="A1407" s="386">
        <v>23</v>
      </c>
      <c r="B1407" s="452">
        <v>542</v>
      </c>
      <c r="C1407" s="438">
        <v>1006</v>
      </c>
      <c r="D1407" s="438">
        <v>1438</v>
      </c>
      <c r="E1407" s="453">
        <v>1917</v>
      </c>
      <c r="F1407" s="439">
        <v>3109</v>
      </c>
      <c r="G1407" s="430">
        <v>5146</v>
      </c>
      <c r="H1407">
        <v>6336</v>
      </c>
      <c r="I1407" s="483">
        <v>7359</v>
      </c>
      <c r="J1407" s="427">
        <v>9045</v>
      </c>
      <c r="K1407" s="453">
        <v>10421</v>
      </c>
      <c r="L1407">
        <v>11431</v>
      </c>
      <c r="M1407">
        <v>12588</v>
      </c>
      <c r="O1407">
        <f t="shared" si="108"/>
        <v>542</v>
      </c>
      <c r="P1407">
        <v>464</v>
      </c>
      <c r="Q1407">
        <v>432</v>
      </c>
      <c r="R1407">
        <v>479</v>
      </c>
      <c r="S1407">
        <v>1192</v>
      </c>
      <c r="T1407">
        <v>2037</v>
      </c>
      <c r="U1407">
        <v>1190</v>
      </c>
      <c r="V1407">
        <v>1023</v>
      </c>
      <c r="W1407">
        <v>1686</v>
      </c>
      <c r="X1407">
        <v>1376</v>
      </c>
      <c r="Y1407">
        <v>1010</v>
      </c>
      <c r="Z1407">
        <v>1157</v>
      </c>
      <c r="AA1407" s="253"/>
      <c r="AB1407" s="253"/>
      <c r="AC1407" s="49"/>
      <c r="AD1407" s="49"/>
    </row>
    <row r="1408" spans="1:30" ht="13.5" thickBot="1">
      <c r="A1408" s="386">
        <v>24</v>
      </c>
      <c r="B1408" s="454">
        <v>458</v>
      </c>
      <c r="C1408" s="441">
        <v>1096</v>
      </c>
      <c r="D1408" s="441">
        <v>1652</v>
      </c>
      <c r="E1408" s="455">
        <v>2567</v>
      </c>
      <c r="F1408" s="442">
        <v>3789</v>
      </c>
      <c r="G1408" s="430">
        <v>4999</v>
      </c>
      <c r="H1408">
        <v>6155</v>
      </c>
      <c r="I1408" s="483">
        <v>7320</v>
      </c>
      <c r="J1408" s="427">
        <v>8277</v>
      </c>
      <c r="K1408" s="455">
        <v>8827</v>
      </c>
      <c r="L1408">
        <v>9318</v>
      </c>
      <c r="M1408">
        <v>9869</v>
      </c>
      <c r="O1408">
        <f t="shared" si="108"/>
        <v>458</v>
      </c>
      <c r="P1408">
        <v>638</v>
      </c>
      <c r="Q1408">
        <v>556</v>
      </c>
      <c r="R1408">
        <v>915</v>
      </c>
      <c r="S1408">
        <v>1222</v>
      </c>
      <c r="T1408">
        <v>1210</v>
      </c>
      <c r="U1408">
        <v>1156</v>
      </c>
      <c r="V1408">
        <v>1165</v>
      </c>
      <c r="W1408">
        <v>957</v>
      </c>
      <c r="X1408">
        <v>550</v>
      </c>
      <c r="Y1408">
        <v>491</v>
      </c>
      <c r="Z1408">
        <v>551</v>
      </c>
      <c r="AA1408" s="253"/>
      <c r="AB1408" s="253"/>
      <c r="AC1408" s="49"/>
      <c r="AD1408" s="49"/>
    </row>
    <row r="1409" spans="1:30" ht="13.5" thickBot="1">
      <c r="A1409" s="7" t="s">
        <v>0</v>
      </c>
      <c r="B1409" s="456">
        <f>SUM(B1385:B1408)</f>
        <v>5198</v>
      </c>
      <c r="C1409" s="456">
        <f>SUM(C1385:C1408)</f>
        <v>11838</v>
      </c>
      <c r="D1409" s="456">
        <f>SUM(D1385:D1408)</f>
        <v>17935</v>
      </c>
      <c r="E1409" s="456">
        <f>SUM(E1385:E1408)</f>
        <v>24936</v>
      </c>
      <c r="F1409" s="456">
        <f>SUM(F1385:F1408)</f>
        <v>34561</v>
      </c>
      <c r="G1409" s="430">
        <v>44848</v>
      </c>
      <c r="H1409">
        <v>52033</v>
      </c>
      <c r="I1409" s="483">
        <v>58754</v>
      </c>
      <c r="J1409" s="427">
        <v>67356</v>
      </c>
      <c r="K1409" s="456">
        <v>73865</v>
      </c>
      <c r="L1409" s="456">
        <v>81346</v>
      </c>
      <c r="M1409" s="540">
        <v>89301</v>
      </c>
      <c r="O1409" s="443">
        <f aca="true" t="shared" si="109" ref="O1409:T1409">SUM(O1385:O1408)</f>
        <v>5198</v>
      </c>
      <c r="P1409" s="443">
        <f t="shared" si="109"/>
        <v>6640</v>
      </c>
      <c r="Q1409" s="443">
        <f t="shared" si="109"/>
        <v>6097</v>
      </c>
      <c r="R1409" s="443">
        <f t="shared" si="109"/>
        <v>7001</v>
      </c>
      <c r="S1409" s="443">
        <f t="shared" si="109"/>
        <v>9625</v>
      </c>
      <c r="T1409" s="443">
        <f t="shared" si="109"/>
        <v>10287</v>
      </c>
      <c r="U1409" s="443">
        <v>7185</v>
      </c>
      <c r="V1409" s="443">
        <v>6721</v>
      </c>
      <c r="W1409" s="443">
        <v>8602</v>
      </c>
      <c r="X1409" s="443">
        <v>6508</v>
      </c>
      <c r="Y1409" s="443">
        <v>7481</v>
      </c>
      <c r="Z1409" s="540">
        <v>7955</v>
      </c>
      <c r="AA1409" s="253"/>
      <c r="AB1409" s="253"/>
      <c r="AC1409" s="49"/>
      <c r="AD1409" s="49"/>
    </row>
    <row r="1410" spans="2:30" ht="12.75">
      <c r="B1410" s="122"/>
      <c r="AA1410" s="253"/>
      <c r="AB1410" s="253"/>
      <c r="AC1410" s="49"/>
      <c r="AD1410" s="49"/>
    </row>
    <row r="1411" spans="27:30" ht="12.75">
      <c r="AA1411" s="253"/>
      <c r="AB1411" s="253"/>
      <c r="AC1411" s="49"/>
      <c r="AD1411" s="49"/>
    </row>
    <row r="1412" spans="5:30" ht="12.75">
      <c r="E1412" s="249"/>
      <c r="AA1412" s="253"/>
      <c r="AB1412" s="253"/>
      <c r="AC1412" s="49"/>
      <c r="AD1412" s="49"/>
    </row>
    <row r="1413" spans="5:30" ht="12.75">
      <c r="E1413" s="253"/>
      <c r="AA1413" s="253"/>
      <c r="AB1413" s="253"/>
      <c r="AC1413" s="49"/>
      <c r="AD1413" s="49"/>
    </row>
    <row r="1414" spans="1:30" ht="12.75">
      <c r="A1414" s="100" t="s">
        <v>317</v>
      </c>
      <c r="B1414" s="274" t="str">
        <f>TITLES!$B$28</f>
        <v>WAGNER-PEYSER PERCENT OF JOB OPENINGS FILLED</v>
      </c>
      <c r="C1414" s="275"/>
      <c r="D1414" s="275"/>
      <c r="E1414" s="275"/>
      <c r="F1414" s="275"/>
      <c r="G1414" s="275"/>
      <c r="H1414" s="275"/>
      <c r="I1414" s="275"/>
      <c r="J1414" s="275"/>
      <c r="K1414" s="275"/>
      <c r="L1414" s="275"/>
      <c r="M1414" s="276"/>
      <c r="O1414" s="270" t="str">
        <f>B1414</f>
        <v>WAGNER-PEYSER PERCENT OF JOB OPENINGS FILLED</v>
      </c>
      <c r="P1414" s="143"/>
      <c r="Q1414" s="143"/>
      <c r="R1414" s="143"/>
      <c r="S1414" s="143"/>
      <c r="T1414" s="143"/>
      <c r="U1414" s="143"/>
      <c r="V1414" s="143"/>
      <c r="W1414" s="143"/>
      <c r="X1414" s="143"/>
      <c r="Y1414" s="143"/>
      <c r="Z1414" s="205"/>
      <c r="AA1414" s="253"/>
      <c r="AB1414" s="253"/>
      <c r="AC1414" s="49"/>
      <c r="AD1414" s="49"/>
    </row>
    <row r="1415" spans="1:30" ht="12.75">
      <c r="A1415" s="2">
        <v>1</v>
      </c>
      <c r="B1415" s="450">
        <v>223</v>
      </c>
      <c r="C1415" s="435">
        <v>537</v>
      </c>
      <c r="D1415" s="435">
        <v>876</v>
      </c>
      <c r="E1415" s="457">
        <v>1290</v>
      </c>
      <c r="F1415" s="436">
        <v>1799</v>
      </c>
      <c r="G1415" s="430">
        <v>2084</v>
      </c>
      <c r="H1415">
        <v>2447</v>
      </c>
      <c r="I1415" s="483">
        <v>2734</v>
      </c>
      <c r="J1415">
        <v>3286</v>
      </c>
      <c r="K1415" s="451">
        <v>3552</v>
      </c>
      <c r="L1415">
        <v>3829</v>
      </c>
      <c r="M1415">
        <v>4125</v>
      </c>
      <c r="O1415">
        <f aca="true" t="shared" si="110" ref="O1415:O1438">B1415</f>
        <v>223</v>
      </c>
      <c r="P1415">
        <v>314</v>
      </c>
      <c r="Q1415">
        <v>339</v>
      </c>
      <c r="R1415">
        <v>414</v>
      </c>
      <c r="S1415">
        <v>509</v>
      </c>
      <c r="T1415">
        <v>285</v>
      </c>
      <c r="U1415">
        <v>363</v>
      </c>
      <c r="V1415">
        <v>287</v>
      </c>
      <c r="W1415">
        <v>552</v>
      </c>
      <c r="X1415">
        <v>266</v>
      </c>
      <c r="Y1415">
        <v>277</v>
      </c>
      <c r="Z1415">
        <v>296</v>
      </c>
      <c r="AA1415" s="253"/>
      <c r="AB1415" s="253"/>
      <c r="AC1415" s="49"/>
      <c r="AD1415" s="49"/>
    </row>
    <row r="1416" spans="1:30" ht="12.75">
      <c r="A1416" s="2">
        <v>2</v>
      </c>
      <c r="B1416" s="452">
        <v>202</v>
      </c>
      <c r="C1416" s="438">
        <v>433</v>
      </c>
      <c r="D1416" s="438">
        <v>872</v>
      </c>
      <c r="E1416" s="458">
        <v>1157</v>
      </c>
      <c r="F1416" s="439">
        <v>1447</v>
      </c>
      <c r="G1416" s="430">
        <v>1636</v>
      </c>
      <c r="H1416">
        <v>1971</v>
      </c>
      <c r="I1416" s="483">
        <v>2510</v>
      </c>
      <c r="J1416">
        <v>3150</v>
      </c>
      <c r="K1416" s="453">
        <v>3459</v>
      </c>
      <c r="L1416">
        <v>3799</v>
      </c>
      <c r="M1416">
        <v>4358</v>
      </c>
      <c r="O1416">
        <f t="shared" si="110"/>
        <v>202</v>
      </c>
      <c r="P1416">
        <v>231</v>
      </c>
      <c r="Q1416">
        <v>439</v>
      </c>
      <c r="R1416">
        <v>285</v>
      </c>
      <c r="S1416">
        <v>290</v>
      </c>
      <c r="T1416">
        <v>189</v>
      </c>
      <c r="U1416">
        <v>335</v>
      </c>
      <c r="V1416">
        <v>539</v>
      </c>
      <c r="W1416">
        <v>640</v>
      </c>
      <c r="X1416">
        <v>309</v>
      </c>
      <c r="Y1416">
        <v>340</v>
      </c>
      <c r="Z1416">
        <v>559</v>
      </c>
      <c r="AA1416" s="253"/>
      <c r="AB1416" s="253"/>
      <c r="AC1416" s="49"/>
      <c r="AD1416" s="49"/>
    </row>
    <row r="1417" spans="1:30" ht="12.75">
      <c r="A1417" s="2">
        <v>3</v>
      </c>
      <c r="B1417" s="452">
        <v>135</v>
      </c>
      <c r="C1417" s="438">
        <v>368</v>
      </c>
      <c r="D1417" s="438">
        <v>654</v>
      </c>
      <c r="E1417" s="458">
        <v>850</v>
      </c>
      <c r="F1417" s="439">
        <v>1124</v>
      </c>
      <c r="G1417" s="430">
        <v>1235</v>
      </c>
      <c r="H1417">
        <v>1430</v>
      </c>
      <c r="I1417" s="483">
        <v>1615</v>
      </c>
      <c r="J1417">
        <v>1875</v>
      </c>
      <c r="K1417" s="453">
        <v>2108</v>
      </c>
      <c r="L1417">
        <v>2366</v>
      </c>
      <c r="M1417">
        <v>2542</v>
      </c>
      <c r="O1417">
        <f t="shared" si="110"/>
        <v>135</v>
      </c>
      <c r="P1417">
        <v>233</v>
      </c>
      <c r="Q1417">
        <v>286</v>
      </c>
      <c r="R1417">
        <v>196</v>
      </c>
      <c r="S1417">
        <v>274</v>
      </c>
      <c r="T1417">
        <v>111</v>
      </c>
      <c r="U1417">
        <v>195</v>
      </c>
      <c r="V1417">
        <v>185</v>
      </c>
      <c r="W1417">
        <v>260</v>
      </c>
      <c r="X1417">
        <v>233</v>
      </c>
      <c r="Y1417">
        <v>258</v>
      </c>
      <c r="Z1417">
        <v>176</v>
      </c>
      <c r="AA1417" s="253"/>
      <c r="AB1417" s="253"/>
      <c r="AC1417" s="49"/>
      <c r="AD1417" s="49"/>
    </row>
    <row r="1418" spans="1:30" ht="12.75">
      <c r="A1418" s="2">
        <v>4</v>
      </c>
      <c r="B1418" s="452">
        <v>296</v>
      </c>
      <c r="C1418" s="438">
        <v>572</v>
      </c>
      <c r="D1418" s="438">
        <v>939</v>
      </c>
      <c r="E1418" s="458">
        <v>1104</v>
      </c>
      <c r="F1418" s="439">
        <v>1311</v>
      </c>
      <c r="G1418" s="430">
        <v>1487</v>
      </c>
      <c r="H1418">
        <v>1806</v>
      </c>
      <c r="I1418" s="483">
        <v>2014</v>
      </c>
      <c r="J1418">
        <v>2329</v>
      </c>
      <c r="K1418" s="453">
        <v>2527</v>
      </c>
      <c r="L1418">
        <v>2821</v>
      </c>
      <c r="M1418">
        <v>3136</v>
      </c>
      <c r="O1418">
        <f t="shared" si="110"/>
        <v>296</v>
      </c>
      <c r="P1418">
        <v>276</v>
      </c>
      <c r="Q1418">
        <v>367</v>
      </c>
      <c r="R1418">
        <v>165</v>
      </c>
      <c r="S1418">
        <v>207</v>
      </c>
      <c r="T1418">
        <v>176</v>
      </c>
      <c r="U1418">
        <v>319</v>
      </c>
      <c r="V1418">
        <v>208</v>
      </c>
      <c r="W1418">
        <v>315</v>
      </c>
      <c r="X1418">
        <v>198</v>
      </c>
      <c r="Y1418">
        <v>294</v>
      </c>
      <c r="Z1418">
        <v>315</v>
      </c>
      <c r="AA1418" s="253"/>
      <c r="AB1418" s="253"/>
      <c r="AC1418" s="49"/>
      <c r="AD1418" s="49"/>
    </row>
    <row r="1419" spans="1:30" ht="12.75">
      <c r="A1419" s="2">
        <v>5</v>
      </c>
      <c r="B1419" s="452">
        <v>712</v>
      </c>
      <c r="C1419" s="438">
        <v>1269</v>
      </c>
      <c r="D1419" s="438">
        <v>2471</v>
      </c>
      <c r="E1419" s="458">
        <v>3261</v>
      </c>
      <c r="F1419" s="439">
        <v>4542</v>
      </c>
      <c r="G1419" s="430">
        <v>5013</v>
      </c>
      <c r="H1419">
        <v>5701</v>
      </c>
      <c r="I1419" s="483">
        <v>6406</v>
      </c>
      <c r="J1419">
        <v>7108</v>
      </c>
      <c r="K1419" s="453">
        <v>7751</v>
      </c>
      <c r="L1419">
        <v>8733</v>
      </c>
      <c r="M1419">
        <v>10199</v>
      </c>
      <c r="O1419">
        <f t="shared" si="110"/>
        <v>712</v>
      </c>
      <c r="P1419">
        <v>557</v>
      </c>
      <c r="Q1419">
        <v>1202</v>
      </c>
      <c r="R1419">
        <v>790</v>
      </c>
      <c r="S1419">
        <v>1281</v>
      </c>
      <c r="T1419">
        <v>471</v>
      </c>
      <c r="U1419">
        <v>688</v>
      </c>
      <c r="V1419">
        <v>705</v>
      </c>
      <c r="W1419">
        <v>702</v>
      </c>
      <c r="X1419">
        <v>643</v>
      </c>
      <c r="Y1419">
        <v>982</v>
      </c>
      <c r="Z1419">
        <v>1466</v>
      </c>
      <c r="AA1419" s="253"/>
      <c r="AB1419" s="253"/>
      <c r="AC1419" s="49"/>
      <c r="AD1419" s="49"/>
    </row>
    <row r="1420" spans="1:30" ht="12.75">
      <c r="A1420" s="2">
        <v>6</v>
      </c>
      <c r="B1420" s="452">
        <v>285</v>
      </c>
      <c r="C1420" s="438">
        <v>588</v>
      </c>
      <c r="D1420" s="438">
        <v>862</v>
      </c>
      <c r="E1420" s="458">
        <v>1031</v>
      </c>
      <c r="F1420" s="439">
        <v>1217</v>
      </c>
      <c r="G1420" s="430">
        <v>1399</v>
      </c>
      <c r="H1420">
        <v>1671</v>
      </c>
      <c r="I1420" s="483">
        <v>1907</v>
      </c>
      <c r="J1420">
        <v>2178</v>
      </c>
      <c r="K1420" s="453">
        <v>2340</v>
      </c>
      <c r="L1420">
        <v>2422</v>
      </c>
      <c r="M1420">
        <v>2688</v>
      </c>
      <c r="O1420">
        <f t="shared" si="110"/>
        <v>285</v>
      </c>
      <c r="P1420">
        <v>303</v>
      </c>
      <c r="Q1420">
        <v>274</v>
      </c>
      <c r="R1420">
        <v>169</v>
      </c>
      <c r="S1420">
        <v>186</v>
      </c>
      <c r="T1420">
        <v>182</v>
      </c>
      <c r="U1420">
        <v>272</v>
      </c>
      <c r="V1420">
        <v>236</v>
      </c>
      <c r="W1420">
        <v>271</v>
      </c>
      <c r="X1420">
        <v>162</v>
      </c>
      <c r="Y1420">
        <v>82</v>
      </c>
      <c r="Z1420">
        <v>266</v>
      </c>
      <c r="AA1420" s="253"/>
      <c r="AB1420" s="253"/>
      <c r="AC1420" s="49"/>
      <c r="AD1420" s="49"/>
    </row>
    <row r="1421" spans="1:30" ht="12.75">
      <c r="A1421" s="2">
        <v>7</v>
      </c>
      <c r="B1421" s="452">
        <v>69</v>
      </c>
      <c r="C1421" s="438">
        <v>154</v>
      </c>
      <c r="D1421" s="438">
        <v>275</v>
      </c>
      <c r="E1421" s="458">
        <v>342</v>
      </c>
      <c r="F1421" s="439">
        <v>391</v>
      </c>
      <c r="G1421" s="430">
        <v>445</v>
      </c>
      <c r="H1421">
        <v>536</v>
      </c>
      <c r="I1421" s="483">
        <v>637</v>
      </c>
      <c r="J1421">
        <v>724</v>
      </c>
      <c r="K1421" s="453">
        <v>815</v>
      </c>
      <c r="L1421">
        <v>937</v>
      </c>
      <c r="M1421">
        <v>1036</v>
      </c>
      <c r="O1421">
        <f t="shared" si="110"/>
        <v>69</v>
      </c>
      <c r="P1421">
        <v>85</v>
      </c>
      <c r="Q1421">
        <v>121</v>
      </c>
      <c r="R1421">
        <v>67</v>
      </c>
      <c r="S1421">
        <v>49</v>
      </c>
      <c r="T1421">
        <v>54</v>
      </c>
      <c r="U1421">
        <v>91</v>
      </c>
      <c r="V1421">
        <v>101</v>
      </c>
      <c r="W1421">
        <v>87</v>
      </c>
      <c r="X1421">
        <v>91</v>
      </c>
      <c r="Y1421">
        <v>122</v>
      </c>
      <c r="Z1421">
        <v>99</v>
      </c>
      <c r="AA1421" s="253"/>
      <c r="AB1421" s="253"/>
      <c r="AC1421" s="49"/>
      <c r="AD1421" s="49"/>
    </row>
    <row r="1422" spans="1:30" ht="12.75">
      <c r="A1422" s="2">
        <v>8</v>
      </c>
      <c r="B1422" s="452">
        <v>823</v>
      </c>
      <c r="C1422" s="438">
        <v>1821</v>
      </c>
      <c r="D1422" s="438">
        <v>2648</v>
      </c>
      <c r="E1422" s="458">
        <v>3551</v>
      </c>
      <c r="F1422" s="439">
        <v>4670</v>
      </c>
      <c r="G1422" s="430">
        <v>5540</v>
      </c>
      <c r="H1422">
        <v>6355</v>
      </c>
      <c r="I1422" s="483">
        <v>7157</v>
      </c>
      <c r="J1422">
        <v>8297</v>
      </c>
      <c r="K1422" s="453">
        <v>9214</v>
      </c>
      <c r="L1422">
        <v>10266</v>
      </c>
      <c r="M1422">
        <v>11537</v>
      </c>
      <c r="O1422">
        <f t="shared" si="110"/>
        <v>823</v>
      </c>
      <c r="P1422">
        <v>998</v>
      </c>
      <c r="Q1422">
        <v>827</v>
      </c>
      <c r="R1422">
        <v>903</v>
      </c>
      <c r="S1422">
        <v>1119</v>
      </c>
      <c r="T1422">
        <v>870</v>
      </c>
      <c r="U1422">
        <v>815</v>
      </c>
      <c r="V1422">
        <v>802</v>
      </c>
      <c r="W1422">
        <v>1140</v>
      </c>
      <c r="X1422">
        <v>917</v>
      </c>
      <c r="Y1422">
        <v>1052</v>
      </c>
      <c r="Z1422">
        <v>1271</v>
      </c>
      <c r="AA1422" s="253"/>
      <c r="AB1422" s="253"/>
      <c r="AC1422" s="49"/>
      <c r="AD1422" s="49"/>
    </row>
    <row r="1423" spans="1:30" ht="12.75">
      <c r="A1423" s="2">
        <v>9</v>
      </c>
      <c r="B1423" s="452">
        <v>164</v>
      </c>
      <c r="C1423" s="438">
        <v>339</v>
      </c>
      <c r="D1423" s="438">
        <v>558</v>
      </c>
      <c r="E1423" s="458">
        <v>824</v>
      </c>
      <c r="F1423" s="439">
        <v>991</v>
      </c>
      <c r="G1423" s="430">
        <v>1285</v>
      </c>
      <c r="H1423">
        <v>1454</v>
      </c>
      <c r="I1423" s="483">
        <v>1599</v>
      </c>
      <c r="J1423">
        <v>1887</v>
      </c>
      <c r="K1423" s="453">
        <v>2108</v>
      </c>
      <c r="L1423">
        <v>2341</v>
      </c>
      <c r="M1423">
        <v>2560</v>
      </c>
      <c r="O1423">
        <f t="shared" si="110"/>
        <v>164</v>
      </c>
      <c r="P1423">
        <v>175</v>
      </c>
      <c r="Q1423">
        <v>219</v>
      </c>
      <c r="R1423">
        <v>266</v>
      </c>
      <c r="S1423">
        <v>167</v>
      </c>
      <c r="T1423">
        <v>294</v>
      </c>
      <c r="U1423">
        <v>169</v>
      </c>
      <c r="V1423">
        <v>145</v>
      </c>
      <c r="W1423">
        <v>288</v>
      </c>
      <c r="X1423">
        <v>221</v>
      </c>
      <c r="Y1423">
        <v>233</v>
      </c>
      <c r="Z1423">
        <v>219</v>
      </c>
      <c r="AA1423" s="253"/>
      <c r="AB1423" s="253"/>
      <c r="AC1423" s="49"/>
      <c r="AD1423" s="49"/>
    </row>
    <row r="1424" spans="1:30" ht="12.75">
      <c r="A1424" s="2">
        <v>10</v>
      </c>
      <c r="B1424" s="452">
        <v>434</v>
      </c>
      <c r="C1424" s="438">
        <v>1121</v>
      </c>
      <c r="D1424" s="438">
        <v>1470</v>
      </c>
      <c r="E1424" s="458">
        <v>1938</v>
      </c>
      <c r="F1424" s="439">
        <v>2371</v>
      </c>
      <c r="G1424" s="430">
        <v>2701</v>
      </c>
      <c r="H1424">
        <v>3089</v>
      </c>
      <c r="I1424" s="483">
        <v>3476</v>
      </c>
      <c r="J1424">
        <v>3962</v>
      </c>
      <c r="K1424" s="453">
        <v>4348</v>
      </c>
      <c r="L1424">
        <v>4830</v>
      </c>
      <c r="M1424">
        <v>5203</v>
      </c>
      <c r="O1424">
        <f t="shared" si="110"/>
        <v>434</v>
      </c>
      <c r="P1424">
        <v>687</v>
      </c>
      <c r="Q1424">
        <v>349</v>
      </c>
      <c r="R1424">
        <v>468</v>
      </c>
      <c r="S1424">
        <v>433</v>
      </c>
      <c r="T1424">
        <v>330</v>
      </c>
      <c r="U1424">
        <v>388</v>
      </c>
      <c r="V1424">
        <v>387</v>
      </c>
      <c r="W1424">
        <v>486</v>
      </c>
      <c r="X1424">
        <v>386</v>
      </c>
      <c r="Y1424">
        <v>482</v>
      </c>
      <c r="Z1424">
        <v>373</v>
      </c>
      <c r="AA1424" s="253"/>
      <c r="AB1424" s="253"/>
      <c r="AC1424" s="49"/>
      <c r="AD1424" s="49"/>
    </row>
    <row r="1425" spans="1:30" ht="12.75">
      <c r="A1425" s="2">
        <v>11</v>
      </c>
      <c r="B1425" s="452">
        <v>399</v>
      </c>
      <c r="C1425" s="438">
        <v>837</v>
      </c>
      <c r="D1425" s="438">
        <v>1668</v>
      </c>
      <c r="E1425" s="458">
        <v>2311</v>
      </c>
      <c r="F1425" s="439">
        <v>2847</v>
      </c>
      <c r="G1425" s="430">
        <v>3205</v>
      </c>
      <c r="H1425">
        <v>3567</v>
      </c>
      <c r="I1425" s="483">
        <v>3690</v>
      </c>
      <c r="J1425">
        <v>3978</v>
      </c>
      <c r="K1425" s="453">
        <v>4195</v>
      </c>
      <c r="L1425">
        <v>4450</v>
      </c>
      <c r="M1425">
        <v>5040</v>
      </c>
      <c r="O1425">
        <f t="shared" si="110"/>
        <v>399</v>
      </c>
      <c r="P1425">
        <v>438</v>
      </c>
      <c r="Q1425">
        <v>831</v>
      </c>
      <c r="R1425">
        <v>643</v>
      </c>
      <c r="S1425">
        <v>536</v>
      </c>
      <c r="T1425">
        <v>358</v>
      </c>
      <c r="U1425">
        <v>362</v>
      </c>
      <c r="V1425">
        <v>123</v>
      </c>
      <c r="W1425">
        <v>288</v>
      </c>
      <c r="X1425">
        <v>217</v>
      </c>
      <c r="Y1425">
        <v>255</v>
      </c>
      <c r="Z1425">
        <v>590</v>
      </c>
      <c r="AA1425" s="253"/>
      <c r="AB1425" s="253"/>
      <c r="AC1425" s="49"/>
      <c r="AD1425" s="49"/>
    </row>
    <row r="1426" spans="1:30" ht="12.75">
      <c r="A1426" s="2">
        <v>12</v>
      </c>
      <c r="B1426" s="452">
        <v>1437</v>
      </c>
      <c r="C1426" s="438">
        <v>3067</v>
      </c>
      <c r="D1426" s="438">
        <v>4828</v>
      </c>
      <c r="E1426" s="458">
        <v>6269</v>
      </c>
      <c r="F1426" s="439">
        <v>6875</v>
      </c>
      <c r="G1426" s="430">
        <v>7295</v>
      </c>
      <c r="H1426">
        <v>8053</v>
      </c>
      <c r="I1426" s="483">
        <v>8844</v>
      </c>
      <c r="J1426">
        <v>11116</v>
      </c>
      <c r="K1426" s="453">
        <v>12305</v>
      </c>
      <c r="L1426">
        <v>12727</v>
      </c>
      <c r="M1426">
        <v>13947</v>
      </c>
      <c r="O1426">
        <f t="shared" si="110"/>
        <v>1437</v>
      </c>
      <c r="P1426">
        <v>1630</v>
      </c>
      <c r="Q1426">
        <v>1761</v>
      </c>
      <c r="R1426">
        <v>1441</v>
      </c>
      <c r="S1426">
        <v>606</v>
      </c>
      <c r="T1426">
        <v>420</v>
      </c>
      <c r="U1426">
        <v>758</v>
      </c>
      <c r="V1426">
        <v>791</v>
      </c>
      <c r="W1426">
        <v>2272</v>
      </c>
      <c r="X1426">
        <v>1189</v>
      </c>
      <c r="Y1426">
        <v>422</v>
      </c>
      <c r="Z1426">
        <v>1220</v>
      </c>
      <c r="AA1426" s="253"/>
      <c r="AB1426" s="253"/>
      <c r="AC1426" s="49"/>
      <c r="AD1426" s="49"/>
    </row>
    <row r="1427" spans="1:30" ht="12.75">
      <c r="A1427" s="2">
        <v>13</v>
      </c>
      <c r="B1427" s="452">
        <v>915</v>
      </c>
      <c r="C1427" s="438">
        <v>2042</v>
      </c>
      <c r="D1427" s="438">
        <v>2859</v>
      </c>
      <c r="E1427" s="458">
        <v>3636</v>
      </c>
      <c r="F1427" s="439">
        <v>4358</v>
      </c>
      <c r="G1427" s="430">
        <v>4972</v>
      </c>
      <c r="H1427">
        <v>5791</v>
      </c>
      <c r="I1427" s="483">
        <v>6617</v>
      </c>
      <c r="J1427">
        <v>7642</v>
      </c>
      <c r="K1427" s="453">
        <v>8428</v>
      </c>
      <c r="L1427">
        <v>8943</v>
      </c>
      <c r="M1427">
        <v>9640</v>
      </c>
      <c r="O1427">
        <f t="shared" si="110"/>
        <v>915</v>
      </c>
      <c r="P1427">
        <v>1127</v>
      </c>
      <c r="Q1427">
        <v>817</v>
      </c>
      <c r="R1427">
        <v>777</v>
      </c>
      <c r="S1427">
        <v>722</v>
      </c>
      <c r="T1427">
        <v>614</v>
      </c>
      <c r="U1427">
        <v>819</v>
      </c>
      <c r="V1427">
        <v>826</v>
      </c>
      <c r="W1427">
        <v>1025</v>
      </c>
      <c r="X1427">
        <v>786</v>
      </c>
      <c r="Y1427">
        <v>515</v>
      </c>
      <c r="Z1427">
        <v>697</v>
      </c>
      <c r="AA1427" s="253"/>
      <c r="AB1427" s="253"/>
      <c r="AC1427" s="49"/>
      <c r="AD1427" s="49"/>
    </row>
    <row r="1428" spans="1:30" ht="12.75">
      <c r="A1428" s="2">
        <v>14</v>
      </c>
      <c r="B1428" s="452">
        <v>734</v>
      </c>
      <c r="C1428" s="438">
        <v>1514</v>
      </c>
      <c r="D1428" s="438">
        <v>2235</v>
      </c>
      <c r="E1428" s="458">
        <v>2815</v>
      </c>
      <c r="F1428" s="439">
        <v>3356</v>
      </c>
      <c r="G1428" s="430">
        <v>3756</v>
      </c>
      <c r="H1428">
        <v>4347</v>
      </c>
      <c r="I1428" s="483">
        <v>5156</v>
      </c>
      <c r="J1428">
        <v>6023</v>
      </c>
      <c r="K1428" s="453">
        <v>6772</v>
      </c>
      <c r="L1428">
        <v>7623</v>
      </c>
      <c r="M1428">
        <v>8322</v>
      </c>
      <c r="O1428">
        <f t="shared" si="110"/>
        <v>734</v>
      </c>
      <c r="P1428">
        <v>780</v>
      </c>
      <c r="Q1428">
        <v>721</v>
      </c>
      <c r="R1428">
        <v>580</v>
      </c>
      <c r="S1428">
        <v>541</v>
      </c>
      <c r="T1428">
        <v>400</v>
      </c>
      <c r="U1428">
        <v>591</v>
      </c>
      <c r="V1428">
        <v>809</v>
      </c>
      <c r="W1428">
        <v>867</v>
      </c>
      <c r="X1428">
        <v>749</v>
      </c>
      <c r="Y1428">
        <v>851</v>
      </c>
      <c r="Z1428">
        <v>699</v>
      </c>
      <c r="AA1428" s="253"/>
      <c r="AB1428" s="253"/>
      <c r="AC1428" s="49"/>
      <c r="AD1428" s="49"/>
    </row>
    <row r="1429" spans="1:30" ht="12.75">
      <c r="A1429" s="2">
        <v>15</v>
      </c>
      <c r="B1429" s="452">
        <v>757</v>
      </c>
      <c r="C1429" s="438">
        <v>1642</v>
      </c>
      <c r="D1429" s="438">
        <v>2743</v>
      </c>
      <c r="E1429" s="458">
        <v>4066</v>
      </c>
      <c r="F1429" s="439">
        <v>6368</v>
      </c>
      <c r="G1429" s="430">
        <v>7628</v>
      </c>
      <c r="H1429">
        <v>8576</v>
      </c>
      <c r="I1429" s="483">
        <v>9947</v>
      </c>
      <c r="J1429">
        <v>11818</v>
      </c>
      <c r="K1429" s="453">
        <v>12992</v>
      </c>
      <c r="L1429">
        <v>14979</v>
      </c>
      <c r="M1429">
        <v>16519</v>
      </c>
      <c r="O1429">
        <f t="shared" si="110"/>
        <v>757</v>
      </c>
      <c r="P1429">
        <v>885</v>
      </c>
      <c r="Q1429">
        <v>1101</v>
      </c>
      <c r="R1429">
        <v>1323</v>
      </c>
      <c r="S1429">
        <v>2302</v>
      </c>
      <c r="T1429">
        <v>1260</v>
      </c>
      <c r="U1429">
        <v>948</v>
      </c>
      <c r="V1429">
        <v>1371</v>
      </c>
      <c r="W1429">
        <v>1871</v>
      </c>
      <c r="X1429">
        <v>1174</v>
      </c>
      <c r="Y1429">
        <v>1987</v>
      </c>
      <c r="Z1429">
        <v>1540</v>
      </c>
      <c r="AA1429" s="253"/>
      <c r="AB1429" s="253"/>
      <c r="AC1429" s="49"/>
      <c r="AD1429" s="49"/>
    </row>
    <row r="1430" spans="1:30" ht="12.75">
      <c r="A1430" s="2">
        <v>16</v>
      </c>
      <c r="B1430" s="452">
        <v>342</v>
      </c>
      <c r="C1430" s="438">
        <v>676</v>
      </c>
      <c r="D1430" s="438">
        <v>975</v>
      </c>
      <c r="E1430" s="458">
        <v>1378</v>
      </c>
      <c r="F1430" s="439">
        <v>1761</v>
      </c>
      <c r="G1430" s="430">
        <v>2058</v>
      </c>
      <c r="H1430">
        <v>2364</v>
      </c>
      <c r="I1430" s="483">
        <v>2741</v>
      </c>
      <c r="J1430">
        <v>3198</v>
      </c>
      <c r="K1430" s="453">
        <v>3550</v>
      </c>
      <c r="L1430">
        <v>3995</v>
      </c>
      <c r="M1430">
        <v>4393</v>
      </c>
      <c r="O1430">
        <f t="shared" si="110"/>
        <v>342</v>
      </c>
      <c r="P1430">
        <v>334</v>
      </c>
      <c r="Q1430">
        <v>299</v>
      </c>
      <c r="R1430">
        <v>403</v>
      </c>
      <c r="S1430">
        <v>383</v>
      </c>
      <c r="T1430">
        <v>297</v>
      </c>
      <c r="U1430">
        <v>306</v>
      </c>
      <c r="V1430">
        <v>377</v>
      </c>
      <c r="W1430">
        <v>457</v>
      </c>
      <c r="X1430">
        <v>352</v>
      </c>
      <c r="Y1430">
        <v>445</v>
      </c>
      <c r="Z1430">
        <v>398</v>
      </c>
      <c r="AA1430" s="253"/>
      <c r="AB1430" s="253"/>
      <c r="AC1430" s="49"/>
      <c r="AD1430" s="49"/>
    </row>
    <row r="1431" spans="1:30" ht="12.75">
      <c r="A1431" s="2">
        <v>17</v>
      </c>
      <c r="B1431" s="452">
        <v>319</v>
      </c>
      <c r="C1431" s="438">
        <v>722</v>
      </c>
      <c r="D1431" s="438">
        <v>1186</v>
      </c>
      <c r="E1431" s="458">
        <v>1668</v>
      </c>
      <c r="F1431" s="439">
        <v>2362</v>
      </c>
      <c r="G1431" s="430">
        <v>2947</v>
      </c>
      <c r="H1431">
        <v>3468</v>
      </c>
      <c r="I1431" s="483">
        <v>4187</v>
      </c>
      <c r="J1431">
        <v>4993</v>
      </c>
      <c r="K1431" s="453">
        <v>5390</v>
      </c>
      <c r="L1431">
        <v>5929</v>
      </c>
      <c r="M1431">
        <v>6292</v>
      </c>
      <c r="O1431">
        <f t="shared" si="110"/>
        <v>319</v>
      </c>
      <c r="P1431">
        <v>403</v>
      </c>
      <c r="Q1431">
        <v>464</v>
      </c>
      <c r="R1431">
        <v>482</v>
      </c>
      <c r="S1431">
        <v>694</v>
      </c>
      <c r="T1431">
        <v>585</v>
      </c>
      <c r="U1431">
        <v>521</v>
      </c>
      <c r="V1431">
        <v>719</v>
      </c>
      <c r="W1431">
        <v>806</v>
      </c>
      <c r="X1431">
        <v>397</v>
      </c>
      <c r="Y1431">
        <v>539</v>
      </c>
      <c r="Z1431">
        <v>363</v>
      </c>
      <c r="AA1431" s="253"/>
      <c r="AB1431" s="253"/>
      <c r="AC1431" s="49"/>
      <c r="AD1431" s="49"/>
    </row>
    <row r="1432" spans="1:30" ht="12.75">
      <c r="A1432" s="2">
        <v>18</v>
      </c>
      <c r="B1432" s="452">
        <v>263</v>
      </c>
      <c r="C1432" s="438">
        <v>583</v>
      </c>
      <c r="D1432" s="438">
        <v>855</v>
      </c>
      <c r="E1432" s="458">
        <v>1162</v>
      </c>
      <c r="F1432" s="439">
        <v>1447</v>
      </c>
      <c r="G1432" s="430">
        <v>1733</v>
      </c>
      <c r="H1432">
        <v>2194</v>
      </c>
      <c r="I1432" s="483">
        <v>2516</v>
      </c>
      <c r="J1432">
        <v>2829</v>
      </c>
      <c r="K1432" s="453">
        <v>3164</v>
      </c>
      <c r="L1432">
        <v>3412</v>
      </c>
      <c r="M1432">
        <v>3646</v>
      </c>
      <c r="O1432">
        <f t="shared" si="110"/>
        <v>263</v>
      </c>
      <c r="P1432">
        <v>320</v>
      </c>
      <c r="Q1432">
        <v>272</v>
      </c>
      <c r="R1432">
        <v>307</v>
      </c>
      <c r="S1432">
        <v>285</v>
      </c>
      <c r="T1432">
        <v>286</v>
      </c>
      <c r="U1432">
        <v>461</v>
      </c>
      <c r="V1432">
        <v>322</v>
      </c>
      <c r="W1432">
        <v>313</v>
      </c>
      <c r="X1432">
        <v>335</v>
      </c>
      <c r="Y1432">
        <v>248</v>
      </c>
      <c r="Z1432">
        <v>234</v>
      </c>
      <c r="AA1432" s="253"/>
      <c r="AB1432" s="253"/>
      <c r="AC1432" s="49"/>
      <c r="AD1432" s="49"/>
    </row>
    <row r="1433" spans="1:30" ht="12.75">
      <c r="A1433" s="2">
        <v>19</v>
      </c>
      <c r="B1433" s="452">
        <v>66</v>
      </c>
      <c r="C1433" s="438">
        <v>239</v>
      </c>
      <c r="D1433" s="438">
        <v>384</v>
      </c>
      <c r="E1433" s="458">
        <v>506</v>
      </c>
      <c r="F1433" s="439">
        <v>663</v>
      </c>
      <c r="G1433" s="430">
        <v>745</v>
      </c>
      <c r="H1433">
        <v>877</v>
      </c>
      <c r="I1433" s="483">
        <v>1008</v>
      </c>
      <c r="J1433">
        <v>1143</v>
      </c>
      <c r="K1433" s="453">
        <v>1251</v>
      </c>
      <c r="L1433">
        <v>1488</v>
      </c>
      <c r="M1433">
        <v>1611</v>
      </c>
      <c r="O1433">
        <f t="shared" si="110"/>
        <v>66</v>
      </c>
      <c r="P1433">
        <v>173</v>
      </c>
      <c r="Q1433">
        <v>145</v>
      </c>
      <c r="R1433">
        <v>122</v>
      </c>
      <c r="S1433">
        <v>157</v>
      </c>
      <c r="T1433">
        <v>82</v>
      </c>
      <c r="U1433">
        <v>132</v>
      </c>
      <c r="V1433">
        <v>131</v>
      </c>
      <c r="W1433">
        <v>135</v>
      </c>
      <c r="X1433">
        <v>108</v>
      </c>
      <c r="Y1433">
        <v>237</v>
      </c>
      <c r="Z1433">
        <v>123</v>
      </c>
      <c r="AA1433" s="253"/>
      <c r="AB1433" s="253"/>
      <c r="AC1433" s="49"/>
      <c r="AD1433" s="49"/>
    </row>
    <row r="1434" spans="1:30" ht="12.75">
      <c r="A1434" s="2">
        <v>20</v>
      </c>
      <c r="B1434" s="452">
        <v>517</v>
      </c>
      <c r="C1434" s="438">
        <v>1066</v>
      </c>
      <c r="D1434" s="438">
        <v>1789</v>
      </c>
      <c r="E1434" s="458">
        <v>2672</v>
      </c>
      <c r="F1434" s="439">
        <v>3525</v>
      </c>
      <c r="G1434" s="430">
        <v>4137</v>
      </c>
      <c r="H1434">
        <v>4697</v>
      </c>
      <c r="I1434" s="483">
        <v>5166</v>
      </c>
      <c r="J1434">
        <v>5754</v>
      </c>
      <c r="K1434" s="453">
        <v>6135</v>
      </c>
      <c r="L1434">
        <v>6475</v>
      </c>
      <c r="M1434">
        <v>6876</v>
      </c>
      <c r="O1434">
        <f t="shared" si="110"/>
        <v>517</v>
      </c>
      <c r="P1434">
        <v>549</v>
      </c>
      <c r="Q1434">
        <v>723</v>
      </c>
      <c r="R1434">
        <v>883</v>
      </c>
      <c r="S1434">
        <v>853</v>
      </c>
      <c r="T1434">
        <v>612</v>
      </c>
      <c r="U1434">
        <v>560</v>
      </c>
      <c r="V1434">
        <v>469</v>
      </c>
      <c r="W1434">
        <v>588</v>
      </c>
      <c r="X1434">
        <v>381</v>
      </c>
      <c r="Y1434">
        <v>340</v>
      </c>
      <c r="Z1434">
        <v>401</v>
      </c>
      <c r="AA1434" s="253"/>
      <c r="AB1434" s="253"/>
      <c r="AC1434" s="49"/>
      <c r="AD1434" s="49"/>
    </row>
    <row r="1435" spans="1:30" ht="12.75">
      <c r="A1435" s="2">
        <v>21</v>
      </c>
      <c r="B1435" s="452">
        <v>554</v>
      </c>
      <c r="C1435" s="438">
        <v>1359</v>
      </c>
      <c r="D1435" s="438">
        <v>2158</v>
      </c>
      <c r="E1435" s="458">
        <v>2910</v>
      </c>
      <c r="F1435" s="439">
        <v>4852</v>
      </c>
      <c r="G1435" s="430">
        <v>5588</v>
      </c>
      <c r="H1435">
        <v>6171</v>
      </c>
      <c r="I1435" s="483">
        <v>7351</v>
      </c>
      <c r="J1435">
        <v>8568</v>
      </c>
      <c r="K1435" s="453">
        <v>9632</v>
      </c>
      <c r="L1435">
        <v>10599</v>
      </c>
      <c r="M1435">
        <v>11754</v>
      </c>
      <c r="O1435">
        <f t="shared" si="110"/>
        <v>554</v>
      </c>
      <c r="P1435">
        <v>805</v>
      </c>
      <c r="Q1435">
        <v>799</v>
      </c>
      <c r="R1435">
        <v>752</v>
      </c>
      <c r="S1435">
        <v>1942</v>
      </c>
      <c r="T1435">
        <v>736</v>
      </c>
      <c r="U1435">
        <v>583</v>
      </c>
      <c r="V1435">
        <v>1180</v>
      </c>
      <c r="W1435">
        <v>1217</v>
      </c>
      <c r="X1435">
        <v>1064</v>
      </c>
      <c r="Y1435">
        <v>967</v>
      </c>
      <c r="Z1435">
        <v>1155</v>
      </c>
      <c r="AA1435" s="253"/>
      <c r="AB1435" s="253"/>
      <c r="AC1435" s="49"/>
      <c r="AD1435" s="49"/>
    </row>
    <row r="1436" spans="1:30" ht="12.75">
      <c r="A1436" s="2">
        <v>22</v>
      </c>
      <c r="B1436" s="452">
        <v>894</v>
      </c>
      <c r="C1436" s="438">
        <v>1829</v>
      </c>
      <c r="D1436" s="438">
        <v>3107</v>
      </c>
      <c r="E1436" s="458">
        <v>3780</v>
      </c>
      <c r="F1436" s="439">
        <v>5773</v>
      </c>
      <c r="G1436" s="430">
        <v>7678</v>
      </c>
      <c r="H1436">
        <v>8700</v>
      </c>
      <c r="I1436" s="483">
        <v>10120</v>
      </c>
      <c r="J1436">
        <v>11637</v>
      </c>
      <c r="K1436" s="453">
        <v>12912</v>
      </c>
      <c r="L1436">
        <v>14591</v>
      </c>
      <c r="M1436">
        <v>15942</v>
      </c>
      <c r="O1436">
        <f t="shared" si="110"/>
        <v>894</v>
      </c>
      <c r="P1436">
        <v>935</v>
      </c>
      <c r="Q1436">
        <v>1278</v>
      </c>
      <c r="R1436">
        <v>673</v>
      </c>
      <c r="S1436">
        <v>1993</v>
      </c>
      <c r="T1436">
        <v>1905</v>
      </c>
      <c r="U1436">
        <v>1022</v>
      </c>
      <c r="V1436">
        <v>1420</v>
      </c>
      <c r="W1436">
        <v>1517</v>
      </c>
      <c r="X1436">
        <v>1275</v>
      </c>
      <c r="Y1436">
        <v>1679</v>
      </c>
      <c r="Z1436">
        <v>1351</v>
      </c>
      <c r="AA1436" s="253"/>
      <c r="AB1436" s="253"/>
      <c r="AC1436" s="49"/>
      <c r="AD1436" s="49"/>
    </row>
    <row r="1437" spans="1:30" ht="12.75">
      <c r="A1437" s="2">
        <v>23</v>
      </c>
      <c r="B1437" s="452">
        <v>2791</v>
      </c>
      <c r="C1437" s="438">
        <v>5147</v>
      </c>
      <c r="D1437" s="438">
        <v>7558</v>
      </c>
      <c r="E1437" s="458">
        <v>9431</v>
      </c>
      <c r="F1437" s="439">
        <v>12464</v>
      </c>
      <c r="G1437" s="430">
        <v>15702</v>
      </c>
      <c r="H1437">
        <v>19698</v>
      </c>
      <c r="I1437" s="483">
        <v>20484</v>
      </c>
      <c r="J1437">
        <v>22731</v>
      </c>
      <c r="K1437" s="453">
        <v>18686</v>
      </c>
      <c r="L1437">
        <v>20550</v>
      </c>
      <c r="M1437">
        <v>22170</v>
      </c>
      <c r="O1437">
        <f t="shared" si="110"/>
        <v>2791</v>
      </c>
      <c r="P1437">
        <v>2356</v>
      </c>
      <c r="Q1437">
        <v>2411</v>
      </c>
      <c r="R1437">
        <v>1873</v>
      </c>
      <c r="S1437">
        <v>3033</v>
      </c>
      <c r="T1437">
        <v>3238</v>
      </c>
      <c r="U1437">
        <v>3996</v>
      </c>
      <c r="V1437">
        <v>786</v>
      </c>
      <c r="W1437">
        <v>2247</v>
      </c>
      <c r="X1437">
        <v>-4045</v>
      </c>
      <c r="Y1437">
        <v>1864</v>
      </c>
      <c r="Z1437">
        <v>1620</v>
      </c>
      <c r="AA1437" s="253"/>
      <c r="AB1437" s="253"/>
      <c r="AC1437" s="49"/>
      <c r="AD1437" s="49"/>
    </row>
    <row r="1438" spans="1:30" ht="13.5" thickBot="1">
      <c r="A1438" s="2">
        <v>24</v>
      </c>
      <c r="B1438" s="454">
        <v>1106</v>
      </c>
      <c r="C1438" s="441">
        <v>2325</v>
      </c>
      <c r="D1438" s="441">
        <v>4513</v>
      </c>
      <c r="E1438" s="459">
        <v>6518</v>
      </c>
      <c r="F1438" s="442">
        <v>9116</v>
      </c>
      <c r="G1438" s="430">
        <v>11339</v>
      </c>
      <c r="H1438">
        <v>13119</v>
      </c>
      <c r="I1438" s="483">
        <v>15260</v>
      </c>
      <c r="J1438">
        <v>17150</v>
      </c>
      <c r="K1438" s="455">
        <v>18806</v>
      </c>
      <c r="L1438">
        <v>20428</v>
      </c>
      <c r="M1438">
        <v>22302</v>
      </c>
      <c r="O1438">
        <f t="shared" si="110"/>
        <v>1106</v>
      </c>
      <c r="P1438">
        <v>1219</v>
      </c>
      <c r="Q1438">
        <v>2188</v>
      </c>
      <c r="R1438">
        <v>2005</v>
      </c>
      <c r="S1438">
        <v>2598</v>
      </c>
      <c r="T1438">
        <v>2223</v>
      </c>
      <c r="U1438">
        <v>1780</v>
      </c>
      <c r="V1438">
        <v>2141</v>
      </c>
      <c r="W1438">
        <v>1890</v>
      </c>
      <c r="X1438">
        <v>1656</v>
      </c>
      <c r="Y1438">
        <v>1622</v>
      </c>
      <c r="Z1438">
        <v>1874</v>
      </c>
      <c r="AA1438" s="253"/>
      <c r="AB1438" s="253"/>
      <c r="AC1438" s="49"/>
      <c r="AD1438" s="49"/>
    </row>
    <row r="1439" spans="1:30" ht="13.5" thickBot="1">
      <c r="A1439" s="7" t="s">
        <v>0</v>
      </c>
      <c r="B1439" s="456">
        <f>SUM(B1415:B1438)</f>
        <v>14437</v>
      </c>
      <c r="C1439" s="456">
        <f>SUM(C1415:C1438)</f>
        <v>30250</v>
      </c>
      <c r="D1439" s="456">
        <f>SUM(D1415:D1438)</f>
        <v>48483</v>
      </c>
      <c r="E1439" s="456">
        <f>SUM(E1415:E1438)</f>
        <v>64470</v>
      </c>
      <c r="F1439" s="456">
        <f>SUM(F1415:F1438)</f>
        <v>85630</v>
      </c>
      <c r="G1439" s="430">
        <v>101608</v>
      </c>
      <c r="H1439">
        <v>118082</v>
      </c>
      <c r="I1439" s="483">
        <v>133142</v>
      </c>
      <c r="J1439" s="456">
        <v>153376</v>
      </c>
      <c r="K1439" s="456">
        <v>162440</v>
      </c>
      <c r="L1439" s="456">
        <v>178533</v>
      </c>
      <c r="M1439" s="540">
        <v>195838</v>
      </c>
      <c r="O1439" s="443">
        <f aca="true" t="shared" si="111" ref="O1439:Y1439">SUM(O1415:O1438)</f>
        <v>14437</v>
      </c>
      <c r="P1439" s="443">
        <f t="shared" si="111"/>
        <v>15813</v>
      </c>
      <c r="Q1439" s="443">
        <f t="shared" si="111"/>
        <v>18233</v>
      </c>
      <c r="R1439" s="443">
        <f t="shared" si="111"/>
        <v>15987</v>
      </c>
      <c r="S1439" s="443">
        <f t="shared" si="111"/>
        <v>21160</v>
      </c>
      <c r="T1439" s="443">
        <f t="shared" si="111"/>
        <v>15978</v>
      </c>
      <c r="U1439" s="443">
        <v>16474</v>
      </c>
      <c r="V1439" s="443">
        <v>15060</v>
      </c>
      <c r="W1439" s="443">
        <v>20234</v>
      </c>
      <c r="X1439" s="443">
        <v>9064</v>
      </c>
      <c r="Y1439" s="443">
        <f t="shared" si="111"/>
        <v>16093</v>
      </c>
      <c r="Z1439" s="540">
        <v>17305</v>
      </c>
      <c r="AA1439" s="253"/>
      <c r="AB1439" s="253"/>
      <c r="AC1439" s="49"/>
      <c r="AD1439" s="49"/>
    </row>
    <row r="1440" spans="5:30" ht="12.75">
      <c r="E1440" s="253"/>
      <c r="AA1440" s="253"/>
      <c r="AB1440" s="253"/>
      <c r="AC1440" s="49"/>
      <c r="AD1440" s="49"/>
    </row>
    <row r="1441" spans="5:30" ht="12.75">
      <c r="E1441" s="253"/>
      <c r="AA1441" s="253"/>
      <c r="AB1441" s="253"/>
      <c r="AC1441" s="49"/>
      <c r="AD1441" s="49"/>
    </row>
    <row r="1442" spans="1:30" ht="12.75">
      <c r="A1442" s="249"/>
      <c r="B1442" s="249"/>
      <c r="C1442" s="249"/>
      <c r="D1442" s="249"/>
      <c r="E1442" s="253"/>
      <c r="F1442" s="249"/>
      <c r="G1442" s="249"/>
      <c r="H1442" s="249"/>
      <c r="I1442" s="249"/>
      <c r="J1442" s="249"/>
      <c r="K1442" s="249"/>
      <c r="L1442" s="249"/>
      <c r="M1442" s="249"/>
      <c r="N1442" s="249"/>
      <c r="O1442" s="249"/>
      <c r="P1442" s="249"/>
      <c r="Q1442" s="249"/>
      <c r="R1442" s="249"/>
      <c r="S1442" s="249"/>
      <c r="T1442" s="249"/>
      <c r="U1442" s="249"/>
      <c r="V1442" s="249"/>
      <c r="W1442" s="249"/>
      <c r="X1442" s="249"/>
      <c r="Y1442" s="249"/>
      <c r="Z1442" s="249"/>
      <c r="AA1442" s="253"/>
      <c r="AB1442" s="253"/>
      <c r="AC1442" s="49"/>
      <c r="AD1442" s="49"/>
    </row>
    <row r="1443" spans="1:30" ht="12.75">
      <c r="A1443" s="253"/>
      <c r="B1443" s="253"/>
      <c r="C1443" s="253"/>
      <c r="D1443" s="253"/>
      <c r="E1443" s="253"/>
      <c r="F1443" s="253"/>
      <c r="G1443" s="253"/>
      <c r="H1443" s="253"/>
      <c r="I1443" s="253"/>
      <c r="J1443" s="253"/>
      <c r="K1443" s="253"/>
      <c r="L1443" s="253"/>
      <c r="M1443" s="253"/>
      <c r="N1443" s="253"/>
      <c r="O1443" s="253"/>
      <c r="P1443" s="253"/>
      <c r="Q1443" s="253"/>
      <c r="R1443" s="253"/>
      <c r="S1443" s="253"/>
      <c r="T1443" s="253"/>
      <c r="U1443" s="253"/>
      <c r="V1443" s="253"/>
      <c r="W1443" s="253"/>
      <c r="X1443" s="253"/>
      <c r="Y1443" s="253"/>
      <c r="Z1443" s="253"/>
      <c r="AA1443" s="253"/>
      <c r="AB1443" s="253"/>
      <c r="AC1443" s="49"/>
      <c r="AD1443" s="49"/>
    </row>
    <row r="1444" spans="1:28" ht="12.75">
      <c r="A1444" s="254"/>
      <c r="B1444" s="255"/>
      <c r="C1444" s="253"/>
      <c r="D1444" s="253"/>
      <c r="E1444" s="253"/>
      <c r="F1444" s="253"/>
      <c r="G1444" s="253"/>
      <c r="H1444" s="253"/>
      <c r="I1444" s="253"/>
      <c r="J1444" s="253"/>
      <c r="K1444" s="253"/>
      <c r="L1444" s="253"/>
      <c r="M1444" s="253"/>
      <c r="N1444" s="253"/>
      <c r="O1444" s="255"/>
      <c r="P1444" s="253"/>
      <c r="Q1444" s="253"/>
      <c r="R1444" s="253"/>
      <c r="S1444" s="253"/>
      <c r="T1444" s="253"/>
      <c r="U1444" s="253"/>
      <c r="V1444" s="253"/>
      <c r="W1444" s="253"/>
      <c r="X1444" s="253"/>
      <c r="Y1444" s="253"/>
      <c r="Z1444" s="253"/>
      <c r="AA1444" s="249"/>
      <c r="AB1444" s="249"/>
    </row>
    <row r="1445" spans="1:26" ht="12.75">
      <c r="A1445" s="250"/>
      <c r="B1445" s="256"/>
      <c r="C1445" s="256"/>
      <c r="D1445" s="256"/>
      <c r="E1445" s="256"/>
      <c r="F1445" s="256"/>
      <c r="G1445" s="162"/>
      <c r="H1445" s="256"/>
      <c r="I1445" s="256"/>
      <c r="J1445" s="256"/>
      <c r="K1445" s="257"/>
      <c r="L1445" s="256"/>
      <c r="M1445" s="256"/>
      <c r="N1445" s="253"/>
      <c r="O1445" s="256"/>
      <c r="P1445" s="258"/>
      <c r="Q1445" s="258"/>
      <c r="R1445" s="258"/>
      <c r="S1445" s="258"/>
      <c r="T1445" s="258"/>
      <c r="U1445" s="258"/>
      <c r="V1445" s="258"/>
      <c r="W1445" s="258"/>
      <c r="X1445" s="258"/>
      <c r="Y1445" s="258"/>
      <c r="Z1445" s="258"/>
    </row>
    <row r="1446" spans="1:26" ht="12.75">
      <c r="A1446" s="250"/>
      <c r="B1446" s="256"/>
      <c r="C1446" s="256"/>
      <c r="D1446" s="256"/>
      <c r="E1446" s="256"/>
      <c r="F1446" s="256"/>
      <c r="G1446" s="162"/>
      <c r="H1446" s="256"/>
      <c r="I1446" s="256"/>
      <c r="J1446" s="256"/>
      <c r="K1446" s="257"/>
      <c r="L1446" s="256"/>
      <c r="M1446" s="256"/>
      <c r="N1446" s="253"/>
      <c r="O1446" s="256"/>
      <c r="P1446" s="258"/>
      <c r="Q1446" s="258"/>
      <c r="R1446" s="258"/>
      <c r="S1446" s="258"/>
      <c r="T1446" s="258"/>
      <c r="U1446" s="258"/>
      <c r="V1446" s="258"/>
      <c r="W1446" s="258"/>
      <c r="X1446" s="258"/>
      <c r="Y1446" s="258"/>
      <c r="Z1446" s="258"/>
    </row>
    <row r="1447" spans="1:26" ht="12.75">
      <c r="A1447" s="250"/>
      <c r="B1447" s="256"/>
      <c r="C1447" s="256"/>
      <c r="D1447" s="256"/>
      <c r="E1447" s="256"/>
      <c r="F1447" s="256"/>
      <c r="G1447" s="162"/>
      <c r="H1447" s="256"/>
      <c r="I1447" s="256"/>
      <c r="J1447" s="256"/>
      <c r="K1447" s="257"/>
      <c r="L1447" s="256"/>
      <c r="M1447" s="256"/>
      <c r="N1447" s="253"/>
      <c r="O1447" s="256"/>
      <c r="P1447" s="258"/>
      <c r="Q1447" s="258"/>
      <c r="R1447" s="258"/>
      <c r="S1447" s="258"/>
      <c r="T1447" s="258"/>
      <c r="U1447" s="258"/>
      <c r="V1447" s="258"/>
      <c r="W1447" s="258"/>
      <c r="X1447" s="258"/>
      <c r="Y1447" s="258"/>
      <c r="Z1447" s="258"/>
    </row>
    <row r="1448" spans="1:26" ht="12.75">
      <c r="A1448" s="250"/>
      <c r="B1448" s="256"/>
      <c r="C1448" s="256"/>
      <c r="D1448" s="256"/>
      <c r="E1448" s="256"/>
      <c r="F1448" s="256"/>
      <c r="G1448" s="162"/>
      <c r="H1448" s="256"/>
      <c r="I1448" s="256"/>
      <c r="J1448" s="256"/>
      <c r="K1448" s="257"/>
      <c r="L1448" s="256"/>
      <c r="M1448" s="256"/>
      <c r="N1448" s="253"/>
      <c r="O1448" s="256"/>
      <c r="P1448" s="258"/>
      <c r="Q1448" s="258"/>
      <c r="R1448" s="258"/>
      <c r="S1448" s="258"/>
      <c r="T1448" s="258"/>
      <c r="U1448" s="258"/>
      <c r="V1448" s="258"/>
      <c r="W1448" s="258"/>
      <c r="X1448" s="258"/>
      <c r="Y1448" s="258"/>
      <c r="Z1448" s="258"/>
    </row>
    <row r="1449" spans="1:26" ht="12.75">
      <c r="A1449" s="250"/>
      <c r="B1449" s="256"/>
      <c r="C1449" s="256"/>
      <c r="D1449" s="256"/>
      <c r="E1449" s="256"/>
      <c r="F1449" s="256"/>
      <c r="G1449" s="162"/>
      <c r="H1449" s="256"/>
      <c r="I1449" s="256"/>
      <c r="J1449" s="256"/>
      <c r="K1449" s="257"/>
      <c r="L1449" s="256"/>
      <c r="M1449" s="256"/>
      <c r="N1449" s="253"/>
      <c r="O1449" s="256"/>
      <c r="P1449" s="258"/>
      <c r="Q1449" s="258"/>
      <c r="R1449" s="258"/>
      <c r="S1449" s="258"/>
      <c r="T1449" s="258"/>
      <c r="U1449" s="258"/>
      <c r="V1449" s="258"/>
      <c r="W1449" s="258"/>
      <c r="X1449" s="258"/>
      <c r="Y1449" s="258"/>
      <c r="Z1449" s="258"/>
    </row>
    <row r="1450" spans="1:26" ht="12.75">
      <c r="A1450" s="250"/>
      <c r="B1450" s="256"/>
      <c r="C1450" s="256"/>
      <c r="D1450" s="256"/>
      <c r="E1450" s="256"/>
      <c r="F1450" s="256"/>
      <c r="G1450" s="162"/>
      <c r="H1450" s="256"/>
      <c r="I1450" s="256"/>
      <c r="J1450" s="256"/>
      <c r="K1450" s="257"/>
      <c r="L1450" s="256"/>
      <c r="M1450" s="256"/>
      <c r="N1450" s="253"/>
      <c r="O1450" s="256"/>
      <c r="P1450" s="258"/>
      <c r="Q1450" s="258"/>
      <c r="R1450" s="258"/>
      <c r="S1450" s="258"/>
      <c r="T1450" s="258"/>
      <c r="U1450" s="258"/>
      <c r="V1450" s="258"/>
      <c r="W1450" s="258"/>
      <c r="X1450" s="258"/>
      <c r="Y1450" s="258"/>
      <c r="Z1450" s="258"/>
    </row>
    <row r="1451" spans="1:26" ht="12.75">
      <c r="A1451" s="250"/>
      <c r="B1451" s="256"/>
      <c r="C1451" s="256"/>
      <c r="D1451" s="256"/>
      <c r="E1451" s="256"/>
      <c r="F1451" s="256"/>
      <c r="G1451" s="162"/>
      <c r="H1451" s="256"/>
      <c r="I1451" s="256"/>
      <c r="J1451" s="256"/>
      <c r="K1451" s="257"/>
      <c r="L1451" s="256"/>
      <c r="M1451" s="256"/>
      <c r="N1451" s="253"/>
      <c r="O1451" s="256"/>
      <c r="P1451" s="258"/>
      <c r="Q1451" s="258"/>
      <c r="R1451" s="258"/>
      <c r="S1451" s="258"/>
      <c r="T1451" s="258"/>
      <c r="U1451" s="258"/>
      <c r="V1451" s="258"/>
      <c r="W1451" s="258"/>
      <c r="X1451" s="258"/>
      <c r="Y1451" s="258"/>
      <c r="Z1451" s="258"/>
    </row>
    <row r="1452" spans="1:26" ht="12.75">
      <c r="A1452" s="250"/>
      <c r="B1452" s="256"/>
      <c r="C1452" s="256"/>
      <c r="D1452" s="256"/>
      <c r="E1452" s="256"/>
      <c r="F1452" s="256"/>
      <c r="G1452" s="162"/>
      <c r="H1452" s="256"/>
      <c r="I1452" s="256"/>
      <c r="J1452" s="256"/>
      <c r="K1452" s="257"/>
      <c r="L1452" s="256"/>
      <c r="M1452" s="256"/>
      <c r="N1452" s="253"/>
      <c r="O1452" s="256"/>
      <c r="P1452" s="258"/>
      <c r="Q1452" s="258"/>
      <c r="R1452" s="258"/>
      <c r="S1452" s="258"/>
      <c r="T1452" s="258"/>
      <c r="U1452" s="258"/>
      <c r="V1452" s="258"/>
      <c r="W1452" s="258"/>
      <c r="X1452" s="258"/>
      <c r="Y1452" s="258"/>
      <c r="Z1452" s="258"/>
    </row>
    <row r="1453" spans="1:26" ht="12.75">
      <c r="A1453" s="250"/>
      <c r="B1453" s="256"/>
      <c r="C1453" s="256"/>
      <c r="D1453" s="256"/>
      <c r="E1453" s="256"/>
      <c r="F1453" s="256"/>
      <c r="G1453" s="162"/>
      <c r="H1453" s="256"/>
      <c r="I1453" s="256"/>
      <c r="J1453" s="256"/>
      <c r="K1453" s="257"/>
      <c r="L1453" s="256"/>
      <c r="M1453" s="256"/>
      <c r="N1453" s="253"/>
      <c r="O1453" s="256"/>
      <c r="P1453" s="258"/>
      <c r="Q1453" s="258"/>
      <c r="R1453" s="258"/>
      <c r="S1453" s="258"/>
      <c r="T1453" s="258"/>
      <c r="U1453" s="258"/>
      <c r="V1453" s="258"/>
      <c r="W1453" s="258"/>
      <c r="X1453" s="258"/>
      <c r="Y1453" s="258"/>
      <c r="Z1453" s="258"/>
    </row>
    <row r="1454" spans="1:26" ht="12.75">
      <c r="A1454" s="250"/>
      <c r="B1454" s="256"/>
      <c r="C1454" s="256"/>
      <c r="D1454" s="256"/>
      <c r="E1454" s="256"/>
      <c r="F1454" s="256"/>
      <c r="G1454" s="162"/>
      <c r="H1454" s="256"/>
      <c r="I1454" s="256"/>
      <c r="J1454" s="256"/>
      <c r="K1454" s="257"/>
      <c r="L1454" s="256"/>
      <c r="M1454" s="256"/>
      <c r="N1454" s="253"/>
      <c r="O1454" s="256"/>
      <c r="P1454" s="258"/>
      <c r="Q1454" s="258"/>
      <c r="R1454" s="258"/>
      <c r="S1454" s="258"/>
      <c r="T1454" s="258"/>
      <c r="U1454" s="258"/>
      <c r="V1454" s="258"/>
      <c r="W1454" s="258"/>
      <c r="X1454" s="258"/>
      <c r="Y1454" s="258"/>
      <c r="Z1454" s="258"/>
    </row>
    <row r="1455" spans="1:26" ht="12.75">
      <c r="A1455" s="250"/>
      <c r="B1455" s="256"/>
      <c r="C1455" s="256"/>
      <c r="D1455" s="256"/>
      <c r="E1455" s="256"/>
      <c r="F1455" s="256"/>
      <c r="G1455" s="162"/>
      <c r="H1455" s="256"/>
      <c r="I1455" s="256"/>
      <c r="J1455" s="256"/>
      <c r="K1455" s="257"/>
      <c r="L1455" s="256"/>
      <c r="M1455" s="256"/>
      <c r="N1455" s="253"/>
      <c r="O1455" s="256"/>
      <c r="P1455" s="258"/>
      <c r="Q1455" s="258"/>
      <c r="R1455" s="258"/>
      <c r="S1455" s="258"/>
      <c r="T1455" s="258"/>
      <c r="U1455" s="258"/>
      <c r="V1455" s="258"/>
      <c r="W1455" s="258"/>
      <c r="X1455" s="258"/>
      <c r="Y1455" s="258"/>
      <c r="Z1455" s="258"/>
    </row>
    <row r="1456" spans="1:26" ht="12.75">
      <c r="A1456" s="250"/>
      <c r="B1456" s="256"/>
      <c r="C1456" s="256"/>
      <c r="D1456" s="256"/>
      <c r="E1456" s="256"/>
      <c r="F1456" s="256"/>
      <c r="G1456" s="162"/>
      <c r="H1456" s="256"/>
      <c r="I1456" s="256"/>
      <c r="J1456" s="256"/>
      <c r="K1456" s="257"/>
      <c r="L1456" s="256"/>
      <c r="M1456" s="256"/>
      <c r="N1456" s="253"/>
      <c r="O1456" s="256"/>
      <c r="P1456" s="258"/>
      <c r="Q1456" s="258"/>
      <c r="R1456" s="258"/>
      <c r="S1456" s="258"/>
      <c r="T1456" s="258"/>
      <c r="U1456" s="258"/>
      <c r="V1456" s="258"/>
      <c r="W1456" s="258"/>
      <c r="X1456" s="258"/>
      <c r="Y1456" s="258"/>
      <c r="Z1456" s="258"/>
    </row>
    <row r="1457" spans="1:26" ht="12.75">
      <c r="A1457" s="250"/>
      <c r="B1457" s="256"/>
      <c r="C1457" s="256"/>
      <c r="D1457" s="256"/>
      <c r="E1457" s="256"/>
      <c r="F1457" s="256"/>
      <c r="G1457" s="162"/>
      <c r="H1457" s="256"/>
      <c r="I1457" s="256"/>
      <c r="J1457" s="256"/>
      <c r="K1457" s="257"/>
      <c r="L1457" s="256"/>
      <c r="M1457" s="256"/>
      <c r="N1457" s="253"/>
      <c r="O1457" s="256"/>
      <c r="P1457" s="258"/>
      <c r="Q1457" s="258"/>
      <c r="R1457" s="258"/>
      <c r="S1457" s="258"/>
      <c r="T1457" s="258"/>
      <c r="U1457" s="258"/>
      <c r="V1457" s="258"/>
      <c r="W1457" s="258"/>
      <c r="X1457" s="258"/>
      <c r="Y1457" s="258"/>
      <c r="Z1457" s="258"/>
    </row>
    <row r="1458" spans="1:26" ht="12.75">
      <c r="A1458" s="250"/>
      <c r="B1458" s="256"/>
      <c r="C1458" s="256"/>
      <c r="D1458" s="256"/>
      <c r="E1458" s="256"/>
      <c r="F1458" s="256"/>
      <c r="G1458" s="162"/>
      <c r="H1458" s="256"/>
      <c r="I1458" s="256"/>
      <c r="J1458" s="256"/>
      <c r="K1458" s="257"/>
      <c r="L1458" s="256"/>
      <c r="M1458" s="256"/>
      <c r="N1458" s="253"/>
      <c r="O1458" s="256"/>
      <c r="P1458" s="258"/>
      <c r="Q1458" s="258"/>
      <c r="R1458" s="258"/>
      <c r="S1458" s="258"/>
      <c r="T1458" s="258"/>
      <c r="U1458" s="258"/>
      <c r="V1458" s="258"/>
      <c r="W1458" s="258"/>
      <c r="X1458" s="258"/>
      <c r="Y1458" s="258"/>
      <c r="Z1458" s="258"/>
    </row>
    <row r="1459" spans="1:26" ht="12.75">
      <c r="A1459" s="250"/>
      <c r="B1459" s="256"/>
      <c r="C1459" s="256"/>
      <c r="D1459" s="256"/>
      <c r="E1459" s="256"/>
      <c r="F1459" s="256"/>
      <c r="G1459" s="162"/>
      <c r="H1459" s="256"/>
      <c r="I1459" s="256"/>
      <c r="J1459" s="256"/>
      <c r="K1459" s="257"/>
      <c r="L1459" s="256"/>
      <c r="M1459" s="256"/>
      <c r="N1459" s="253"/>
      <c r="O1459" s="256"/>
      <c r="P1459" s="258"/>
      <c r="Q1459" s="258"/>
      <c r="R1459" s="258"/>
      <c r="S1459" s="258"/>
      <c r="T1459" s="258"/>
      <c r="U1459" s="258"/>
      <c r="V1459" s="258"/>
      <c r="W1459" s="258"/>
      <c r="X1459" s="258"/>
      <c r="Y1459" s="258"/>
      <c r="Z1459" s="258"/>
    </row>
    <row r="1460" spans="1:26" ht="12.75">
      <c r="A1460" s="250"/>
      <c r="B1460" s="256"/>
      <c r="C1460" s="256"/>
      <c r="D1460" s="256"/>
      <c r="E1460" s="256"/>
      <c r="F1460" s="256"/>
      <c r="G1460" s="162"/>
      <c r="H1460" s="256"/>
      <c r="I1460" s="256"/>
      <c r="J1460" s="256"/>
      <c r="K1460" s="257"/>
      <c r="L1460" s="256"/>
      <c r="M1460" s="256"/>
      <c r="N1460" s="253"/>
      <c r="O1460" s="256"/>
      <c r="P1460" s="258"/>
      <c r="Q1460" s="258"/>
      <c r="R1460" s="258"/>
      <c r="S1460" s="258"/>
      <c r="T1460" s="258"/>
      <c r="U1460" s="258"/>
      <c r="V1460" s="258"/>
      <c r="W1460" s="258"/>
      <c r="X1460" s="258"/>
      <c r="Y1460" s="258"/>
      <c r="Z1460" s="258"/>
    </row>
    <row r="1461" spans="1:26" ht="12.75">
      <c r="A1461" s="250"/>
      <c r="B1461" s="256"/>
      <c r="C1461" s="256"/>
      <c r="D1461" s="256"/>
      <c r="E1461" s="256"/>
      <c r="F1461" s="256"/>
      <c r="G1461" s="162"/>
      <c r="H1461" s="256"/>
      <c r="I1461" s="256"/>
      <c r="J1461" s="256"/>
      <c r="K1461" s="257"/>
      <c r="L1461" s="256"/>
      <c r="M1461" s="256"/>
      <c r="N1461" s="253"/>
      <c r="O1461" s="256"/>
      <c r="P1461" s="258"/>
      <c r="Q1461" s="258"/>
      <c r="R1461" s="258"/>
      <c r="S1461" s="258"/>
      <c r="T1461" s="258"/>
      <c r="U1461" s="258"/>
      <c r="V1461" s="258"/>
      <c r="W1461" s="258"/>
      <c r="X1461" s="258"/>
      <c r="Y1461" s="258"/>
      <c r="Z1461" s="258"/>
    </row>
    <row r="1462" spans="1:26" ht="12.75">
      <c r="A1462" s="250"/>
      <c r="B1462" s="256"/>
      <c r="C1462" s="256"/>
      <c r="D1462" s="256"/>
      <c r="E1462" s="256"/>
      <c r="F1462" s="256"/>
      <c r="G1462" s="162"/>
      <c r="H1462" s="256"/>
      <c r="I1462" s="256"/>
      <c r="J1462" s="256"/>
      <c r="K1462" s="257"/>
      <c r="L1462" s="256"/>
      <c r="M1462" s="256"/>
      <c r="N1462" s="253"/>
      <c r="O1462" s="256"/>
      <c r="P1462" s="258"/>
      <c r="Q1462" s="258"/>
      <c r="R1462" s="258"/>
      <c r="S1462" s="258"/>
      <c r="T1462" s="258"/>
      <c r="U1462" s="258"/>
      <c r="V1462" s="258"/>
      <c r="W1462" s="258"/>
      <c r="X1462" s="258"/>
      <c r="Y1462" s="258"/>
      <c r="Z1462" s="258"/>
    </row>
    <row r="1463" spans="1:26" ht="12.75">
      <c r="A1463" s="250"/>
      <c r="B1463" s="256"/>
      <c r="C1463" s="256"/>
      <c r="D1463" s="256"/>
      <c r="E1463" s="256"/>
      <c r="F1463" s="256"/>
      <c r="G1463" s="162"/>
      <c r="H1463" s="256"/>
      <c r="I1463" s="256"/>
      <c r="J1463" s="256"/>
      <c r="K1463" s="257"/>
      <c r="L1463" s="256"/>
      <c r="M1463" s="256"/>
      <c r="N1463" s="253"/>
      <c r="O1463" s="256"/>
      <c r="P1463" s="258"/>
      <c r="Q1463" s="258"/>
      <c r="R1463" s="258"/>
      <c r="S1463" s="258"/>
      <c r="T1463" s="258"/>
      <c r="U1463" s="258"/>
      <c r="V1463" s="258"/>
      <c r="W1463" s="258"/>
      <c r="X1463" s="258"/>
      <c r="Y1463" s="258"/>
      <c r="Z1463" s="258"/>
    </row>
    <row r="1464" spans="1:26" ht="12.75">
      <c r="A1464" s="250"/>
      <c r="B1464" s="256"/>
      <c r="C1464" s="256"/>
      <c r="D1464" s="256"/>
      <c r="E1464" s="256"/>
      <c r="F1464" s="256"/>
      <c r="G1464" s="162"/>
      <c r="H1464" s="256"/>
      <c r="I1464" s="256"/>
      <c r="J1464" s="256"/>
      <c r="K1464" s="257"/>
      <c r="L1464" s="256"/>
      <c r="M1464" s="256"/>
      <c r="N1464" s="253"/>
      <c r="O1464" s="256"/>
      <c r="P1464" s="258"/>
      <c r="Q1464" s="258"/>
      <c r="R1464" s="258"/>
      <c r="S1464" s="258"/>
      <c r="T1464" s="258"/>
      <c r="U1464" s="258"/>
      <c r="V1464" s="258"/>
      <c r="W1464" s="258"/>
      <c r="X1464" s="258"/>
      <c r="Y1464" s="258"/>
      <c r="Z1464" s="258"/>
    </row>
    <row r="1465" spans="1:26" ht="12.75">
      <c r="A1465" s="250"/>
      <c r="B1465" s="256"/>
      <c r="C1465" s="256"/>
      <c r="D1465" s="256"/>
      <c r="E1465" s="256"/>
      <c r="F1465" s="256"/>
      <c r="G1465" s="162"/>
      <c r="H1465" s="256"/>
      <c r="I1465" s="256"/>
      <c r="J1465" s="256"/>
      <c r="K1465" s="257"/>
      <c r="L1465" s="256"/>
      <c r="M1465" s="256"/>
      <c r="N1465" s="253"/>
      <c r="O1465" s="256"/>
      <c r="P1465" s="258"/>
      <c r="Q1465" s="258"/>
      <c r="R1465" s="258"/>
      <c r="S1465" s="258"/>
      <c r="T1465" s="258"/>
      <c r="U1465" s="258"/>
      <c r="V1465" s="258"/>
      <c r="W1465" s="258"/>
      <c r="X1465" s="258"/>
      <c r="Y1465" s="258"/>
      <c r="Z1465" s="258"/>
    </row>
    <row r="1466" spans="1:26" ht="12.75">
      <c r="A1466" s="250"/>
      <c r="B1466" s="256"/>
      <c r="C1466" s="256"/>
      <c r="D1466" s="256"/>
      <c r="E1466" s="256"/>
      <c r="F1466" s="256"/>
      <c r="G1466" s="162"/>
      <c r="H1466" s="256"/>
      <c r="I1466" s="256"/>
      <c r="J1466" s="256"/>
      <c r="K1466" s="257"/>
      <c r="L1466" s="256"/>
      <c r="M1466" s="256"/>
      <c r="N1466" s="253"/>
      <c r="O1466" s="256"/>
      <c r="P1466" s="258"/>
      <c r="Q1466" s="258"/>
      <c r="R1466" s="258"/>
      <c r="S1466" s="258"/>
      <c r="T1466" s="258"/>
      <c r="U1466" s="258"/>
      <c r="V1466" s="258"/>
      <c r="W1466" s="258"/>
      <c r="X1466" s="258"/>
      <c r="Y1466" s="258"/>
      <c r="Z1466" s="258"/>
    </row>
    <row r="1467" spans="1:26" ht="12.75">
      <c r="A1467" s="250"/>
      <c r="B1467" s="256"/>
      <c r="C1467" s="256"/>
      <c r="D1467" s="256"/>
      <c r="E1467" s="256"/>
      <c r="F1467" s="256"/>
      <c r="G1467" s="162"/>
      <c r="H1467" s="256"/>
      <c r="I1467" s="256"/>
      <c r="J1467" s="256"/>
      <c r="K1467" s="257"/>
      <c r="L1467" s="256"/>
      <c r="M1467" s="256"/>
      <c r="N1467" s="253"/>
      <c r="O1467" s="256"/>
      <c r="P1467" s="258"/>
      <c r="Q1467" s="258"/>
      <c r="R1467" s="258"/>
      <c r="S1467" s="258"/>
      <c r="T1467" s="258"/>
      <c r="U1467" s="258"/>
      <c r="V1467" s="258"/>
      <c r="W1467" s="258"/>
      <c r="X1467" s="258"/>
      <c r="Y1467" s="258"/>
      <c r="Z1467" s="258"/>
    </row>
    <row r="1468" spans="1:26" ht="12.75">
      <c r="A1468" s="250"/>
      <c r="B1468" s="256"/>
      <c r="C1468" s="256"/>
      <c r="D1468" s="256"/>
      <c r="E1468" s="256"/>
      <c r="F1468" s="256"/>
      <c r="G1468" s="162"/>
      <c r="H1468" s="256"/>
      <c r="I1468" s="256"/>
      <c r="J1468" s="256"/>
      <c r="K1468" s="257"/>
      <c r="L1468" s="256"/>
      <c r="M1468" s="256"/>
      <c r="N1468" s="253"/>
      <c r="O1468" s="256"/>
      <c r="P1468" s="258"/>
      <c r="Q1468" s="258"/>
      <c r="R1468" s="258"/>
      <c r="S1468" s="258"/>
      <c r="T1468" s="258"/>
      <c r="U1468" s="258"/>
      <c r="V1468" s="258"/>
      <c r="W1468" s="258"/>
      <c r="X1468" s="258"/>
      <c r="Y1468" s="258"/>
      <c r="Z1468" s="258"/>
    </row>
    <row r="1469" spans="1:26" ht="12.75">
      <c r="A1469" s="250"/>
      <c r="B1469" s="258"/>
      <c r="C1469" s="258"/>
      <c r="D1469" s="258"/>
      <c r="E1469" s="258"/>
      <c r="F1469" s="258"/>
      <c r="G1469" s="258"/>
      <c r="H1469" s="258"/>
      <c r="I1469" s="258"/>
      <c r="J1469" s="258"/>
      <c r="K1469" s="258"/>
      <c r="L1469" s="258"/>
      <c r="M1469" s="258"/>
      <c r="N1469" s="253"/>
      <c r="O1469" s="258"/>
      <c r="P1469" s="258"/>
      <c r="Q1469" s="258"/>
      <c r="R1469" s="258"/>
      <c r="S1469" s="259"/>
      <c r="T1469" s="258"/>
      <c r="U1469" s="258"/>
      <c r="V1469" s="258"/>
      <c r="W1469" s="258"/>
      <c r="X1469" s="258"/>
      <c r="Y1469" s="258"/>
      <c r="Z1469" s="258"/>
    </row>
    <row r="1470" spans="1:26" ht="12.75">
      <c r="A1470" s="250"/>
      <c r="B1470" s="253"/>
      <c r="C1470" s="253"/>
      <c r="D1470" s="253"/>
      <c r="E1470" s="253"/>
      <c r="F1470" s="253"/>
      <c r="G1470" s="253"/>
      <c r="H1470" s="253"/>
      <c r="I1470" s="253"/>
      <c r="J1470" s="253"/>
      <c r="K1470" s="253"/>
      <c r="L1470" s="253"/>
      <c r="M1470" s="253"/>
      <c r="N1470" s="253"/>
      <c r="O1470" s="253"/>
      <c r="P1470" s="253"/>
      <c r="Q1470" s="253"/>
      <c r="R1470" s="253"/>
      <c r="S1470" s="253"/>
      <c r="T1470" s="253"/>
      <c r="U1470" s="253"/>
      <c r="V1470" s="253"/>
      <c r="W1470" s="253"/>
      <c r="X1470" s="253"/>
      <c r="Y1470" s="253"/>
      <c r="Z1470" s="253"/>
    </row>
    <row r="1471" spans="1:26" ht="12.75">
      <c r="A1471" s="250"/>
      <c r="B1471" s="253"/>
      <c r="C1471" s="253"/>
      <c r="D1471" s="253"/>
      <c r="E1471" s="253"/>
      <c r="F1471" s="253"/>
      <c r="G1471" s="253"/>
      <c r="H1471" s="253"/>
      <c r="I1471" s="253"/>
      <c r="J1471" s="253"/>
      <c r="K1471" s="253"/>
      <c r="L1471" s="253"/>
      <c r="M1471" s="253"/>
      <c r="N1471" s="253"/>
      <c r="O1471" s="253"/>
      <c r="P1471" s="253"/>
      <c r="Q1471" s="253"/>
      <c r="R1471" s="253"/>
      <c r="S1471" s="253"/>
      <c r="T1471" s="253"/>
      <c r="U1471" s="253"/>
      <c r="V1471" s="253"/>
      <c r="W1471" s="253"/>
      <c r="X1471" s="253"/>
      <c r="Y1471" s="253"/>
      <c r="Z1471" s="253"/>
    </row>
    <row r="1472" spans="1:26" ht="12.75">
      <c r="A1472" s="250"/>
      <c r="B1472" s="253"/>
      <c r="C1472" s="253"/>
      <c r="D1472" s="253"/>
      <c r="E1472" s="253"/>
      <c r="F1472" s="253"/>
      <c r="G1472" s="253"/>
      <c r="H1472" s="253"/>
      <c r="I1472" s="253"/>
      <c r="J1472" s="253"/>
      <c r="K1472" s="253"/>
      <c r="L1472" s="253"/>
      <c r="M1472" s="253"/>
      <c r="N1472" s="253"/>
      <c r="O1472" s="253"/>
      <c r="P1472" s="253"/>
      <c r="Q1472" s="253"/>
      <c r="R1472" s="253"/>
      <c r="S1472" s="253"/>
      <c r="T1472" s="253"/>
      <c r="U1472" s="253"/>
      <c r="V1472" s="253"/>
      <c r="W1472" s="253"/>
      <c r="X1472" s="253"/>
      <c r="Y1472" s="253"/>
      <c r="Z1472" s="253"/>
    </row>
    <row r="1473" spans="1:26" ht="12.75">
      <c r="A1473" s="250"/>
      <c r="B1473" s="253"/>
      <c r="C1473" s="253"/>
      <c r="D1473" s="253"/>
      <c r="E1473" s="253"/>
      <c r="F1473" s="253"/>
      <c r="G1473" s="253"/>
      <c r="H1473" s="253"/>
      <c r="I1473" s="253"/>
      <c r="J1473" s="253"/>
      <c r="K1473" s="253"/>
      <c r="L1473" s="253"/>
      <c r="M1473" s="253"/>
      <c r="N1473" s="253"/>
      <c r="O1473" s="253"/>
      <c r="P1473" s="253"/>
      <c r="Q1473" s="253"/>
      <c r="R1473" s="253"/>
      <c r="S1473" s="253"/>
      <c r="T1473" s="253"/>
      <c r="U1473" s="253"/>
      <c r="V1473" s="253"/>
      <c r="W1473" s="253"/>
      <c r="X1473" s="253"/>
      <c r="Y1473" s="253"/>
      <c r="Z1473" s="253"/>
    </row>
    <row r="1474" spans="1:26" ht="12.75">
      <c r="A1474" s="250"/>
      <c r="B1474" s="255"/>
      <c r="C1474" s="253"/>
      <c r="D1474" s="253"/>
      <c r="E1474" s="249"/>
      <c r="F1474" s="253"/>
      <c r="G1474" s="253"/>
      <c r="H1474" s="253"/>
      <c r="I1474" s="253"/>
      <c r="J1474" s="253"/>
      <c r="K1474" s="253"/>
      <c r="L1474" s="253"/>
      <c r="M1474" s="253"/>
      <c r="N1474" s="253"/>
      <c r="O1474" s="255"/>
      <c r="P1474" s="253"/>
      <c r="Q1474" s="253"/>
      <c r="R1474" s="253"/>
      <c r="S1474" s="253"/>
      <c r="T1474" s="253"/>
      <c r="U1474" s="253"/>
      <c r="V1474" s="253"/>
      <c r="W1474" s="253"/>
      <c r="X1474" s="253"/>
      <c r="Y1474" s="253"/>
      <c r="Z1474" s="253"/>
    </row>
    <row r="1475" spans="1:26" ht="12.75">
      <c r="A1475" s="250"/>
      <c r="B1475" s="256"/>
      <c r="C1475" s="256"/>
      <c r="D1475" s="256"/>
      <c r="F1475" s="256"/>
      <c r="G1475" s="256"/>
      <c r="H1475" s="256"/>
      <c r="I1475" s="256"/>
      <c r="J1475" s="256"/>
      <c r="K1475" s="257"/>
      <c r="L1475" s="256"/>
      <c r="M1475" s="260"/>
      <c r="N1475" s="261"/>
      <c r="O1475" s="256"/>
      <c r="P1475" s="258"/>
      <c r="Q1475" s="258"/>
      <c r="R1475" s="258"/>
      <c r="S1475" s="258"/>
      <c r="T1475" s="258"/>
      <c r="U1475" s="258"/>
      <c r="V1475" s="258"/>
      <c r="W1475" s="258"/>
      <c r="X1475" s="258"/>
      <c r="Y1475" s="258"/>
      <c r="Z1475" s="258"/>
    </row>
    <row r="1476" spans="1:26" ht="12.75">
      <c r="A1476" s="250"/>
      <c r="B1476" s="256"/>
      <c r="C1476" s="256"/>
      <c r="D1476" s="256"/>
      <c r="F1476" s="256"/>
      <c r="G1476" s="256"/>
      <c r="H1476" s="256"/>
      <c r="I1476" s="256"/>
      <c r="J1476" s="256"/>
      <c r="K1476" s="257"/>
      <c r="L1476" s="256"/>
      <c r="M1476" s="260"/>
      <c r="N1476" s="261"/>
      <c r="O1476" s="256"/>
      <c r="P1476" s="258"/>
      <c r="Q1476" s="258"/>
      <c r="R1476" s="258"/>
      <c r="S1476" s="258"/>
      <c r="T1476" s="258"/>
      <c r="U1476" s="258"/>
      <c r="V1476" s="258"/>
      <c r="W1476" s="258"/>
      <c r="X1476" s="258"/>
      <c r="Y1476" s="258"/>
      <c r="Z1476" s="258"/>
    </row>
    <row r="1477" spans="1:26" ht="12.75">
      <c r="A1477" s="250"/>
      <c r="B1477" s="256"/>
      <c r="C1477" s="256"/>
      <c r="D1477" s="256"/>
      <c r="F1477" s="256"/>
      <c r="G1477" s="256"/>
      <c r="H1477" s="256"/>
      <c r="I1477" s="256"/>
      <c r="J1477" s="256"/>
      <c r="K1477" s="257"/>
      <c r="L1477" s="256"/>
      <c r="M1477" s="260"/>
      <c r="N1477" s="261"/>
      <c r="O1477" s="256"/>
      <c r="P1477" s="258"/>
      <c r="Q1477" s="258"/>
      <c r="R1477" s="258"/>
      <c r="S1477" s="258"/>
      <c r="T1477" s="258"/>
      <c r="U1477" s="258"/>
      <c r="V1477" s="258"/>
      <c r="W1477" s="258"/>
      <c r="X1477" s="258"/>
      <c r="Y1477" s="258"/>
      <c r="Z1477" s="258"/>
    </row>
    <row r="1478" spans="1:26" ht="12.75">
      <c r="A1478" s="250"/>
      <c r="B1478" s="256"/>
      <c r="C1478" s="256"/>
      <c r="D1478" s="256"/>
      <c r="F1478" s="256"/>
      <c r="G1478" s="256"/>
      <c r="H1478" s="256"/>
      <c r="I1478" s="256"/>
      <c r="J1478" s="256"/>
      <c r="K1478" s="257"/>
      <c r="L1478" s="256"/>
      <c r="M1478" s="260"/>
      <c r="N1478" s="261"/>
      <c r="O1478" s="256"/>
      <c r="P1478" s="258"/>
      <c r="Q1478" s="258"/>
      <c r="R1478" s="258"/>
      <c r="S1478" s="258"/>
      <c r="T1478" s="258"/>
      <c r="U1478" s="258"/>
      <c r="V1478" s="258"/>
      <c r="W1478" s="258"/>
      <c r="X1478" s="258"/>
      <c r="Y1478" s="258"/>
      <c r="Z1478" s="258"/>
    </row>
    <row r="1479" spans="1:26" ht="12.75">
      <c r="A1479" s="250"/>
      <c r="B1479" s="256"/>
      <c r="C1479" s="256"/>
      <c r="D1479" s="256"/>
      <c r="F1479" s="256"/>
      <c r="G1479" s="256"/>
      <c r="H1479" s="256"/>
      <c r="I1479" s="256"/>
      <c r="J1479" s="256"/>
      <c r="K1479" s="257"/>
      <c r="L1479" s="256"/>
      <c r="M1479" s="260"/>
      <c r="N1479" s="261"/>
      <c r="O1479" s="256"/>
      <c r="P1479" s="258"/>
      <c r="Q1479" s="258"/>
      <c r="R1479" s="258"/>
      <c r="S1479" s="258"/>
      <c r="T1479" s="258"/>
      <c r="U1479" s="258"/>
      <c r="V1479" s="258"/>
      <c r="W1479" s="258"/>
      <c r="X1479" s="258"/>
      <c r="Y1479" s="258"/>
      <c r="Z1479" s="258"/>
    </row>
    <row r="1480" spans="1:26" ht="12.75">
      <c r="A1480" s="250"/>
      <c r="B1480" s="256"/>
      <c r="C1480" s="256"/>
      <c r="D1480" s="256"/>
      <c r="F1480" s="256"/>
      <c r="G1480" s="256"/>
      <c r="H1480" s="256"/>
      <c r="I1480" s="256"/>
      <c r="J1480" s="256"/>
      <c r="K1480" s="257"/>
      <c r="L1480" s="256"/>
      <c r="M1480" s="260"/>
      <c r="N1480" s="261"/>
      <c r="O1480" s="256"/>
      <c r="P1480" s="258"/>
      <c r="Q1480" s="258"/>
      <c r="R1480" s="258"/>
      <c r="S1480" s="258"/>
      <c r="T1480" s="258"/>
      <c r="U1480" s="258"/>
      <c r="V1480" s="258"/>
      <c r="W1480" s="258"/>
      <c r="X1480" s="258"/>
      <c r="Y1480" s="258"/>
      <c r="Z1480" s="258"/>
    </row>
    <row r="1481" spans="1:26" ht="12.75">
      <c r="A1481" s="250"/>
      <c r="B1481" s="256"/>
      <c r="C1481" s="256"/>
      <c r="D1481" s="256"/>
      <c r="F1481" s="256"/>
      <c r="G1481" s="256"/>
      <c r="H1481" s="256"/>
      <c r="I1481" s="256"/>
      <c r="J1481" s="256"/>
      <c r="K1481" s="257"/>
      <c r="L1481" s="256"/>
      <c r="M1481" s="260"/>
      <c r="N1481" s="261"/>
      <c r="O1481" s="256"/>
      <c r="P1481" s="258"/>
      <c r="Q1481" s="258"/>
      <c r="R1481" s="258"/>
      <c r="S1481" s="258"/>
      <c r="T1481" s="258"/>
      <c r="U1481" s="258"/>
      <c r="V1481" s="258"/>
      <c r="W1481" s="258"/>
      <c r="X1481" s="258"/>
      <c r="Y1481" s="258"/>
      <c r="Z1481" s="258"/>
    </row>
    <row r="1482" spans="1:26" ht="12.75">
      <c r="A1482" s="250"/>
      <c r="B1482" s="256"/>
      <c r="C1482" s="256"/>
      <c r="D1482" s="256"/>
      <c r="F1482" s="256"/>
      <c r="G1482" s="256"/>
      <c r="H1482" s="256"/>
      <c r="I1482" s="256"/>
      <c r="J1482" s="256"/>
      <c r="K1482" s="257"/>
      <c r="L1482" s="256"/>
      <c r="M1482" s="260"/>
      <c r="N1482" s="261"/>
      <c r="O1482" s="256"/>
      <c r="P1482" s="258"/>
      <c r="Q1482" s="258"/>
      <c r="R1482" s="258"/>
      <c r="S1482" s="258"/>
      <c r="T1482" s="258"/>
      <c r="U1482" s="258"/>
      <c r="V1482" s="258"/>
      <c r="W1482" s="258"/>
      <c r="X1482" s="258"/>
      <c r="Y1482" s="258"/>
      <c r="Z1482" s="258"/>
    </row>
    <row r="1483" spans="1:26" ht="12.75">
      <c r="A1483" s="250"/>
      <c r="B1483" s="256"/>
      <c r="C1483" s="256"/>
      <c r="D1483" s="256"/>
      <c r="F1483" s="256"/>
      <c r="G1483" s="256"/>
      <c r="H1483" s="256"/>
      <c r="I1483" s="256"/>
      <c r="J1483" s="256"/>
      <c r="K1483" s="257"/>
      <c r="L1483" s="256"/>
      <c r="M1483" s="260"/>
      <c r="N1483" s="261"/>
      <c r="O1483" s="256"/>
      <c r="P1483" s="258"/>
      <c r="Q1483" s="258"/>
      <c r="R1483" s="258"/>
      <c r="S1483" s="258"/>
      <c r="T1483" s="258"/>
      <c r="U1483" s="258"/>
      <c r="V1483" s="258"/>
      <c r="W1483" s="258"/>
      <c r="X1483" s="258"/>
      <c r="Y1483" s="258"/>
      <c r="Z1483" s="258"/>
    </row>
    <row r="1484" spans="1:26" ht="12.75">
      <c r="A1484" s="250"/>
      <c r="B1484" s="256"/>
      <c r="C1484" s="256"/>
      <c r="D1484" s="256"/>
      <c r="F1484" s="256"/>
      <c r="G1484" s="256"/>
      <c r="H1484" s="256"/>
      <c r="I1484" s="256"/>
      <c r="J1484" s="256"/>
      <c r="K1484" s="257"/>
      <c r="L1484" s="256"/>
      <c r="M1484" s="260"/>
      <c r="N1484" s="261"/>
      <c r="O1484" s="256"/>
      <c r="P1484" s="258"/>
      <c r="Q1484" s="258"/>
      <c r="R1484" s="258"/>
      <c r="S1484" s="258"/>
      <c r="T1484" s="258"/>
      <c r="U1484" s="258"/>
      <c r="V1484" s="258"/>
      <c r="W1484" s="258"/>
      <c r="X1484" s="258"/>
      <c r="Y1484" s="258"/>
      <c r="Z1484" s="258"/>
    </row>
    <row r="1485" spans="1:26" ht="12.75">
      <c r="A1485" s="250"/>
      <c r="B1485" s="256"/>
      <c r="C1485" s="256"/>
      <c r="D1485" s="256"/>
      <c r="F1485" s="256"/>
      <c r="G1485" s="256"/>
      <c r="H1485" s="256"/>
      <c r="I1485" s="256"/>
      <c r="J1485" s="256"/>
      <c r="K1485" s="257"/>
      <c r="L1485" s="256"/>
      <c r="M1485" s="260"/>
      <c r="N1485" s="261"/>
      <c r="O1485" s="256"/>
      <c r="P1485" s="258"/>
      <c r="Q1485" s="258"/>
      <c r="R1485" s="258"/>
      <c r="S1485" s="258"/>
      <c r="T1485" s="258"/>
      <c r="U1485" s="258"/>
      <c r="V1485" s="258"/>
      <c r="W1485" s="258"/>
      <c r="X1485" s="258"/>
      <c r="Y1485" s="258"/>
      <c r="Z1485" s="258"/>
    </row>
    <row r="1486" spans="1:26" ht="12.75">
      <c r="A1486" s="250"/>
      <c r="B1486" s="256"/>
      <c r="C1486" s="256"/>
      <c r="D1486" s="256"/>
      <c r="F1486" s="256"/>
      <c r="G1486" s="256"/>
      <c r="H1486" s="256"/>
      <c r="I1486" s="256"/>
      <c r="J1486" s="256"/>
      <c r="K1486" s="257"/>
      <c r="L1486" s="256"/>
      <c r="M1486" s="260"/>
      <c r="N1486" s="261"/>
      <c r="O1486" s="256"/>
      <c r="P1486" s="258"/>
      <c r="Q1486" s="258"/>
      <c r="R1486" s="258"/>
      <c r="S1486" s="258"/>
      <c r="T1486" s="258"/>
      <c r="U1486" s="258"/>
      <c r="V1486" s="258"/>
      <c r="W1486" s="258"/>
      <c r="X1486" s="258"/>
      <c r="Y1486" s="258"/>
      <c r="Z1486" s="258"/>
    </row>
    <row r="1487" spans="1:26" ht="12.75">
      <c r="A1487" s="250"/>
      <c r="B1487" s="256"/>
      <c r="C1487" s="256"/>
      <c r="D1487" s="256"/>
      <c r="F1487" s="256"/>
      <c r="G1487" s="256"/>
      <c r="H1487" s="256"/>
      <c r="I1487" s="256"/>
      <c r="J1487" s="256"/>
      <c r="K1487" s="257"/>
      <c r="L1487" s="256"/>
      <c r="M1487" s="260"/>
      <c r="N1487" s="261"/>
      <c r="O1487" s="256"/>
      <c r="P1487" s="258"/>
      <c r="Q1487" s="258"/>
      <c r="R1487" s="258"/>
      <c r="S1487" s="258"/>
      <c r="T1487" s="258"/>
      <c r="U1487" s="258"/>
      <c r="V1487" s="258"/>
      <c r="W1487" s="258"/>
      <c r="X1487" s="258"/>
      <c r="Y1487" s="258"/>
      <c r="Z1487" s="258"/>
    </row>
    <row r="1488" spans="1:26" ht="12.75">
      <c r="A1488" s="250"/>
      <c r="B1488" s="256"/>
      <c r="C1488" s="256"/>
      <c r="D1488" s="256"/>
      <c r="F1488" s="256"/>
      <c r="G1488" s="256"/>
      <c r="H1488" s="256"/>
      <c r="I1488" s="256"/>
      <c r="J1488" s="256"/>
      <c r="K1488" s="257"/>
      <c r="L1488" s="256"/>
      <c r="M1488" s="260"/>
      <c r="N1488" s="261"/>
      <c r="O1488" s="256"/>
      <c r="P1488" s="258"/>
      <c r="Q1488" s="258"/>
      <c r="R1488" s="258"/>
      <c r="S1488" s="258"/>
      <c r="T1488" s="258"/>
      <c r="U1488" s="258"/>
      <c r="V1488" s="258"/>
      <c r="W1488" s="258"/>
      <c r="X1488" s="258"/>
      <c r="Y1488" s="258"/>
      <c r="Z1488" s="258"/>
    </row>
    <row r="1489" spans="1:26" ht="12.75">
      <c r="A1489" s="250"/>
      <c r="B1489" s="256"/>
      <c r="C1489" s="256"/>
      <c r="D1489" s="256"/>
      <c r="F1489" s="256"/>
      <c r="G1489" s="256"/>
      <c r="H1489" s="256"/>
      <c r="I1489" s="256"/>
      <c r="J1489" s="256"/>
      <c r="K1489" s="257"/>
      <c r="L1489" s="256"/>
      <c r="M1489" s="260"/>
      <c r="N1489" s="261"/>
      <c r="O1489" s="256"/>
      <c r="P1489" s="258"/>
      <c r="Q1489" s="258"/>
      <c r="R1489" s="258"/>
      <c r="S1489" s="258"/>
      <c r="T1489" s="258"/>
      <c r="U1489" s="258"/>
      <c r="V1489" s="258"/>
      <c r="W1489" s="258"/>
      <c r="X1489" s="258"/>
      <c r="Y1489" s="258"/>
      <c r="Z1489" s="258"/>
    </row>
    <row r="1490" spans="1:26" ht="12.75">
      <c r="A1490" s="250"/>
      <c r="B1490" s="256"/>
      <c r="C1490" s="256"/>
      <c r="D1490" s="256"/>
      <c r="F1490" s="256"/>
      <c r="G1490" s="256"/>
      <c r="H1490" s="256"/>
      <c r="I1490" s="256"/>
      <c r="J1490" s="256"/>
      <c r="K1490" s="257"/>
      <c r="L1490" s="256"/>
      <c r="M1490" s="260"/>
      <c r="N1490" s="261"/>
      <c r="O1490" s="256"/>
      <c r="P1490" s="258"/>
      <c r="Q1490" s="258"/>
      <c r="R1490" s="258"/>
      <c r="S1490" s="258"/>
      <c r="T1490" s="258"/>
      <c r="U1490" s="258"/>
      <c r="V1490" s="258"/>
      <c r="W1490" s="258"/>
      <c r="X1490" s="258"/>
      <c r="Y1490" s="258"/>
      <c r="Z1490" s="258"/>
    </row>
    <row r="1491" spans="1:26" ht="12.75">
      <c r="A1491" s="250"/>
      <c r="B1491" s="256"/>
      <c r="C1491" s="256"/>
      <c r="D1491" s="256"/>
      <c r="F1491" s="256"/>
      <c r="G1491" s="256"/>
      <c r="H1491" s="256"/>
      <c r="I1491" s="256"/>
      <c r="J1491" s="256"/>
      <c r="K1491" s="257"/>
      <c r="L1491" s="256"/>
      <c r="M1491" s="260"/>
      <c r="N1491" s="261"/>
      <c r="O1491" s="256"/>
      <c r="P1491" s="258"/>
      <c r="Q1491" s="258"/>
      <c r="R1491" s="258"/>
      <c r="S1491" s="258"/>
      <c r="T1491" s="258"/>
      <c r="U1491" s="258"/>
      <c r="V1491" s="258"/>
      <c r="W1491" s="258"/>
      <c r="X1491" s="258"/>
      <c r="Y1491" s="258"/>
      <c r="Z1491" s="258"/>
    </row>
    <row r="1492" spans="1:26" ht="12.75">
      <c r="A1492" s="250"/>
      <c r="B1492" s="256"/>
      <c r="C1492" s="256"/>
      <c r="D1492" s="256"/>
      <c r="F1492" s="256"/>
      <c r="G1492" s="256"/>
      <c r="H1492" s="256"/>
      <c r="I1492" s="256"/>
      <c r="J1492" s="256"/>
      <c r="K1492" s="257"/>
      <c r="L1492" s="256"/>
      <c r="M1492" s="260"/>
      <c r="N1492" s="261"/>
      <c r="O1492" s="256"/>
      <c r="P1492" s="258"/>
      <c r="Q1492" s="258"/>
      <c r="R1492" s="258"/>
      <c r="S1492" s="258"/>
      <c r="T1492" s="258"/>
      <c r="U1492" s="258"/>
      <c r="V1492" s="258"/>
      <c r="W1492" s="258"/>
      <c r="X1492" s="258"/>
      <c r="Y1492" s="258"/>
      <c r="Z1492" s="258"/>
    </row>
    <row r="1493" spans="1:26" ht="12.75">
      <c r="A1493" s="250"/>
      <c r="B1493" s="256"/>
      <c r="C1493" s="256"/>
      <c r="D1493" s="256"/>
      <c r="F1493" s="256"/>
      <c r="G1493" s="256"/>
      <c r="H1493" s="256"/>
      <c r="I1493" s="256"/>
      <c r="J1493" s="256"/>
      <c r="K1493" s="257"/>
      <c r="L1493" s="256"/>
      <c r="M1493" s="260"/>
      <c r="N1493" s="261"/>
      <c r="O1493" s="256"/>
      <c r="P1493" s="258"/>
      <c r="Q1493" s="258"/>
      <c r="R1493" s="258"/>
      <c r="S1493" s="258"/>
      <c r="T1493" s="258"/>
      <c r="U1493" s="258"/>
      <c r="V1493" s="258"/>
      <c r="W1493" s="258"/>
      <c r="X1493" s="258"/>
      <c r="Y1493" s="258"/>
      <c r="Z1493" s="258"/>
    </row>
    <row r="1494" spans="1:26" ht="12.75">
      <c r="A1494" s="250"/>
      <c r="B1494" s="256"/>
      <c r="C1494" s="256"/>
      <c r="D1494" s="256"/>
      <c r="F1494" s="256"/>
      <c r="G1494" s="256"/>
      <c r="H1494" s="256"/>
      <c r="I1494" s="256"/>
      <c r="J1494" s="256"/>
      <c r="K1494" s="257"/>
      <c r="L1494" s="256"/>
      <c r="M1494" s="260"/>
      <c r="N1494" s="261"/>
      <c r="O1494" s="256"/>
      <c r="P1494" s="258"/>
      <c r="Q1494" s="258"/>
      <c r="R1494" s="258"/>
      <c r="S1494" s="258"/>
      <c r="T1494" s="258"/>
      <c r="U1494" s="258"/>
      <c r="V1494" s="258"/>
      <c r="W1494" s="258"/>
      <c r="X1494" s="258"/>
      <c r="Y1494" s="258"/>
      <c r="Z1494" s="258"/>
    </row>
    <row r="1495" spans="1:26" ht="12.75">
      <c r="A1495" s="250"/>
      <c r="B1495" s="256"/>
      <c r="C1495" s="256"/>
      <c r="D1495" s="256"/>
      <c r="F1495" s="256"/>
      <c r="G1495" s="256"/>
      <c r="H1495" s="256"/>
      <c r="I1495" s="256"/>
      <c r="J1495" s="256"/>
      <c r="K1495" s="257"/>
      <c r="L1495" s="256"/>
      <c r="M1495" s="260"/>
      <c r="N1495" s="261"/>
      <c r="O1495" s="256"/>
      <c r="P1495" s="258"/>
      <c r="Q1495" s="258"/>
      <c r="R1495" s="258"/>
      <c r="S1495" s="258"/>
      <c r="T1495" s="258"/>
      <c r="U1495" s="258"/>
      <c r="V1495" s="258"/>
      <c r="W1495" s="258"/>
      <c r="X1495" s="258"/>
      <c r="Y1495" s="258"/>
      <c r="Z1495" s="258"/>
    </row>
    <row r="1496" spans="1:26" ht="12.75">
      <c r="A1496" s="250"/>
      <c r="B1496" s="256"/>
      <c r="C1496" s="256"/>
      <c r="D1496" s="256"/>
      <c r="F1496" s="256"/>
      <c r="G1496" s="256"/>
      <c r="H1496" s="256"/>
      <c r="I1496" s="256"/>
      <c r="J1496" s="256"/>
      <c r="K1496" s="257"/>
      <c r="L1496" s="256"/>
      <c r="M1496" s="260"/>
      <c r="N1496" s="261"/>
      <c r="O1496" s="256"/>
      <c r="P1496" s="258"/>
      <c r="Q1496" s="258"/>
      <c r="R1496" s="258"/>
      <c r="S1496" s="258"/>
      <c r="T1496" s="258"/>
      <c r="U1496" s="258"/>
      <c r="V1496" s="258"/>
      <c r="W1496" s="258"/>
      <c r="X1496" s="258"/>
      <c r="Y1496" s="258"/>
      <c r="Z1496" s="258"/>
    </row>
    <row r="1497" spans="1:26" ht="12.75">
      <c r="A1497" s="250"/>
      <c r="B1497" s="256"/>
      <c r="C1497" s="256"/>
      <c r="D1497" s="256"/>
      <c r="F1497" s="256"/>
      <c r="G1497" s="256"/>
      <c r="H1497" s="256"/>
      <c r="I1497" s="256"/>
      <c r="J1497" s="256"/>
      <c r="K1497" s="257"/>
      <c r="L1497" s="256"/>
      <c r="M1497" s="260"/>
      <c r="N1497" s="261"/>
      <c r="O1497" s="256"/>
      <c r="P1497" s="258"/>
      <c r="Q1497" s="258"/>
      <c r="R1497" s="258"/>
      <c r="S1497" s="258"/>
      <c r="T1497" s="258"/>
      <c r="U1497" s="258"/>
      <c r="V1497" s="258"/>
      <c r="W1497" s="258"/>
      <c r="X1497" s="258"/>
      <c r="Y1497" s="258"/>
      <c r="Z1497" s="258"/>
    </row>
    <row r="1498" spans="1:26" ht="12.75">
      <c r="A1498" s="250"/>
      <c r="B1498" s="256"/>
      <c r="C1498" s="256"/>
      <c r="D1498" s="256"/>
      <c r="F1498" s="256"/>
      <c r="G1498" s="256"/>
      <c r="H1498" s="256"/>
      <c r="I1498" s="256"/>
      <c r="J1498" s="256"/>
      <c r="K1498" s="257"/>
      <c r="L1498" s="256"/>
      <c r="M1498" s="260"/>
      <c r="N1498" s="261"/>
      <c r="O1498" s="256"/>
      <c r="P1498" s="258"/>
      <c r="Q1498" s="258"/>
      <c r="R1498" s="258"/>
      <c r="S1498" s="258"/>
      <c r="T1498" s="258"/>
      <c r="U1498" s="258"/>
      <c r="V1498" s="258"/>
      <c r="W1498" s="258"/>
      <c r="X1498" s="258"/>
      <c r="Y1498" s="258"/>
      <c r="Z1498" s="258"/>
    </row>
    <row r="1499" spans="1:26" ht="12.75">
      <c r="A1499" s="250"/>
      <c r="B1499" s="258"/>
      <c r="C1499" s="258"/>
      <c r="D1499" s="258"/>
      <c r="F1499" s="258"/>
      <c r="G1499" s="258"/>
      <c r="H1499" s="258"/>
      <c r="I1499" s="258"/>
      <c r="J1499" s="258"/>
      <c r="K1499" s="258"/>
      <c r="L1499" s="258"/>
      <c r="M1499" s="258"/>
      <c r="N1499" s="253"/>
      <c r="O1499" s="258"/>
      <c r="P1499" s="258"/>
      <c r="Q1499" s="258"/>
      <c r="R1499" s="258"/>
      <c r="S1499" s="258"/>
      <c r="T1499" s="258"/>
      <c r="U1499" s="258"/>
      <c r="V1499" s="258"/>
      <c r="W1499" s="258"/>
      <c r="X1499" s="258"/>
      <c r="Y1499" s="258"/>
      <c r="Z1499" s="258"/>
    </row>
    <row r="1500" spans="1:26" ht="12.75">
      <c r="A1500" s="253"/>
      <c r="B1500" s="253"/>
      <c r="C1500" s="253"/>
      <c r="D1500" s="253"/>
      <c r="F1500" s="253"/>
      <c r="G1500" s="253"/>
      <c r="H1500" s="253"/>
      <c r="I1500" s="253"/>
      <c r="J1500" s="253"/>
      <c r="K1500" s="253"/>
      <c r="L1500" s="253"/>
      <c r="M1500" s="253"/>
      <c r="N1500" s="253"/>
      <c r="O1500" s="253"/>
      <c r="P1500" s="253"/>
      <c r="Q1500" s="253"/>
      <c r="R1500" s="253"/>
      <c r="S1500" s="253"/>
      <c r="T1500" s="253"/>
      <c r="U1500" s="253"/>
      <c r="V1500" s="253"/>
      <c r="W1500" s="253"/>
      <c r="X1500" s="253"/>
      <c r="Y1500" s="253"/>
      <c r="Z1500" s="253"/>
    </row>
    <row r="1501" spans="1:26" ht="12.75">
      <c r="A1501" s="253"/>
      <c r="B1501" s="253"/>
      <c r="C1501" s="253"/>
      <c r="D1501" s="253"/>
      <c r="F1501" s="253"/>
      <c r="G1501" s="253"/>
      <c r="H1501" s="253"/>
      <c r="I1501" s="253"/>
      <c r="J1501" s="253"/>
      <c r="K1501" s="253"/>
      <c r="L1501" s="253"/>
      <c r="M1501" s="253"/>
      <c r="N1501" s="253"/>
      <c r="O1501" s="253"/>
      <c r="P1501" s="253"/>
      <c r="Q1501" s="253"/>
      <c r="R1501" s="253"/>
      <c r="S1501" s="253"/>
      <c r="T1501" s="253"/>
      <c r="U1501" s="253"/>
      <c r="V1501" s="253"/>
      <c r="W1501" s="253"/>
      <c r="X1501" s="253"/>
      <c r="Y1501" s="253"/>
      <c r="Z1501" s="253"/>
    </row>
    <row r="1502" spans="1:26" ht="12.75">
      <c r="A1502" s="253"/>
      <c r="B1502" s="253"/>
      <c r="C1502" s="253"/>
      <c r="D1502" s="253"/>
      <c r="F1502" s="253"/>
      <c r="G1502" s="253"/>
      <c r="H1502" s="253"/>
      <c r="I1502" s="253"/>
      <c r="J1502" s="253"/>
      <c r="K1502" s="253"/>
      <c r="L1502" s="253"/>
      <c r="M1502" s="253"/>
      <c r="N1502" s="253"/>
      <c r="O1502" s="253"/>
      <c r="P1502" s="253"/>
      <c r="Q1502" s="253"/>
      <c r="R1502" s="253"/>
      <c r="S1502" s="253"/>
      <c r="T1502" s="253"/>
      <c r="U1502" s="253"/>
      <c r="V1502" s="253"/>
      <c r="W1502" s="253"/>
      <c r="X1502" s="253"/>
      <c r="Y1502" s="253"/>
      <c r="Z1502" s="253"/>
    </row>
    <row r="1503" spans="1:26" ht="12.75">
      <c r="A1503" s="253"/>
      <c r="B1503" s="253"/>
      <c r="C1503" s="253"/>
      <c r="D1503" s="253"/>
      <c r="F1503" s="253"/>
      <c r="G1503" s="253"/>
      <c r="H1503" s="253"/>
      <c r="I1503" s="253"/>
      <c r="J1503" s="253"/>
      <c r="K1503" s="253"/>
      <c r="L1503" s="253"/>
      <c r="M1503" s="253"/>
      <c r="N1503" s="253"/>
      <c r="O1503" s="253"/>
      <c r="P1503" s="253"/>
      <c r="Q1503" s="253"/>
      <c r="R1503" s="253"/>
      <c r="S1503" s="253"/>
      <c r="T1503" s="253"/>
      <c r="U1503" s="253"/>
      <c r="V1503" s="253"/>
      <c r="W1503" s="253"/>
      <c r="X1503" s="253"/>
      <c r="Y1503" s="253"/>
      <c r="Z1503" s="253"/>
    </row>
    <row r="1504" spans="1:26" ht="12.75">
      <c r="A1504" s="249"/>
      <c r="B1504" s="249"/>
      <c r="C1504" s="249"/>
      <c r="D1504" s="249"/>
      <c r="F1504" s="249"/>
      <c r="G1504" s="249"/>
      <c r="H1504" s="249"/>
      <c r="I1504" s="249"/>
      <c r="J1504" s="249"/>
      <c r="K1504" s="249"/>
      <c r="L1504" s="249"/>
      <c r="M1504" s="249"/>
      <c r="N1504" s="249"/>
      <c r="O1504" s="249"/>
      <c r="P1504" s="249"/>
      <c r="Q1504" s="249"/>
      <c r="R1504" s="249"/>
      <c r="S1504" s="249"/>
      <c r="T1504" s="249"/>
      <c r="U1504" s="249"/>
      <c r="V1504" s="249"/>
      <c r="W1504" s="249"/>
      <c r="X1504" s="249"/>
      <c r="Y1504" s="249"/>
      <c r="Z1504" s="249"/>
    </row>
  </sheetData>
  <mergeCells count="2">
    <mergeCell ref="B2:M2"/>
    <mergeCell ref="O2:Z2"/>
  </mergeCells>
  <conditionalFormatting sqref="S1175:Z1198">
    <cfRule type="expression" priority="1" dxfId="0" stopIfTrue="1">
      <formula>$E$2=$A1175</formula>
    </cfRule>
  </conditionalFormatting>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F39"/>
  <sheetViews>
    <sheetView showGridLines="0" zoomScale="75" zoomScaleNormal="75" workbookViewId="0" topLeftCell="A1">
      <selection activeCell="P21" sqref="P21"/>
    </sheetView>
  </sheetViews>
  <sheetFormatPr defaultColWidth="9.140625" defaultRowHeight="12.75"/>
  <cols>
    <col min="1" max="1" width="3.57421875" style="0" customWidth="1"/>
    <col min="2" max="2" width="63.57421875" style="0" customWidth="1"/>
    <col min="3" max="27" width="2.7109375" style="0" customWidth="1"/>
    <col min="28" max="28" width="4.28125" style="1" customWidth="1"/>
    <col min="29" max="32" width="4.7109375" style="1" customWidth="1"/>
  </cols>
  <sheetData>
    <row r="1" spans="1:26" ht="12.75" customHeight="1">
      <c r="A1" s="613" t="s">
        <v>87</v>
      </c>
      <c r="B1" s="614"/>
      <c r="C1" s="20">
        <v>1</v>
      </c>
      <c r="D1" s="20">
        <v>1</v>
      </c>
      <c r="E1" s="20">
        <v>2</v>
      </c>
      <c r="F1" s="20">
        <v>2</v>
      </c>
      <c r="G1" s="20">
        <v>3</v>
      </c>
      <c r="H1" s="20">
        <v>3</v>
      </c>
      <c r="I1" s="20">
        <v>4</v>
      </c>
      <c r="J1" s="20">
        <v>4</v>
      </c>
      <c r="K1" s="20">
        <v>5</v>
      </c>
      <c r="L1" s="20">
        <v>5</v>
      </c>
      <c r="M1" s="20">
        <v>6</v>
      </c>
      <c r="N1" s="20">
        <v>6</v>
      </c>
      <c r="O1" s="20">
        <v>7</v>
      </c>
      <c r="P1" s="20">
        <v>7</v>
      </c>
      <c r="Q1" s="20">
        <v>8</v>
      </c>
      <c r="R1" s="20">
        <v>8</v>
      </c>
      <c r="S1" s="20">
        <v>9</v>
      </c>
      <c r="T1" s="20">
        <v>9</v>
      </c>
      <c r="U1" s="20">
        <v>10</v>
      </c>
      <c r="V1" s="20">
        <v>10</v>
      </c>
      <c r="W1" s="20">
        <v>11</v>
      </c>
      <c r="X1" s="20">
        <v>11</v>
      </c>
      <c r="Y1" s="20">
        <v>12</v>
      </c>
      <c r="Z1" s="20">
        <v>12</v>
      </c>
    </row>
    <row r="2" spans="1:26" ht="12.75" customHeight="1">
      <c r="A2" s="615"/>
      <c r="B2" s="616"/>
      <c r="C2" s="610" t="s">
        <v>64</v>
      </c>
      <c r="D2" s="611"/>
      <c r="E2" s="610" t="s">
        <v>65</v>
      </c>
      <c r="F2" s="611"/>
      <c r="G2" s="610" t="s">
        <v>66</v>
      </c>
      <c r="H2" s="611"/>
      <c r="I2" s="610" t="s">
        <v>67</v>
      </c>
      <c r="J2" s="611"/>
      <c r="K2" s="610" t="s">
        <v>68</v>
      </c>
      <c r="L2" s="611"/>
      <c r="M2" s="610" t="s">
        <v>69</v>
      </c>
      <c r="N2" s="611"/>
      <c r="O2" s="610" t="s">
        <v>70</v>
      </c>
      <c r="P2" s="611"/>
      <c r="Q2" s="610" t="s">
        <v>71</v>
      </c>
      <c r="R2" s="611"/>
      <c r="S2" s="610" t="s">
        <v>72</v>
      </c>
      <c r="T2" s="611"/>
      <c r="U2" s="610" t="s">
        <v>73</v>
      </c>
      <c r="V2" s="611"/>
      <c r="W2" s="610" t="s">
        <v>74</v>
      </c>
      <c r="X2" s="611"/>
      <c r="Y2" s="610" t="s">
        <v>75</v>
      </c>
      <c r="Z2" s="611"/>
    </row>
    <row r="3" spans="1:32" ht="12.75" customHeight="1">
      <c r="A3" s="615"/>
      <c r="B3" s="616"/>
      <c r="C3" s="607" t="s">
        <v>76</v>
      </c>
      <c r="D3" s="609"/>
      <c r="E3" s="607" t="s">
        <v>77</v>
      </c>
      <c r="F3" s="609"/>
      <c r="G3" s="607" t="s">
        <v>63</v>
      </c>
      <c r="H3" s="609"/>
      <c r="I3" s="607" t="s">
        <v>78</v>
      </c>
      <c r="J3" s="609"/>
      <c r="K3" s="607" t="s">
        <v>79</v>
      </c>
      <c r="L3" s="609"/>
      <c r="M3" s="607" t="s">
        <v>80</v>
      </c>
      <c r="N3" s="609"/>
      <c r="O3" s="607" t="s">
        <v>81</v>
      </c>
      <c r="P3" s="609"/>
      <c r="Q3" s="607" t="s">
        <v>82</v>
      </c>
      <c r="R3" s="609"/>
      <c r="S3" s="607" t="s">
        <v>83</v>
      </c>
      <c r="T3" s="609"/>
      <c r="U3" s="607" t="s">
        <v>84</v>
      </c>
      <c r="V3" s="609"/>
      <c r="W3" s="607" t="s">
        <v>85</v>
      </c>
      <c r="X3" s="609"/>
      <c r="Y3" s="607" t="s">
        <v>86</v>
      </c>
      <c r="Z3" s="609"/>
      <c r="AB3" s="610" t="s">
        <v>196</v>
      </c>
      <c r="AC3" s="612"/>
      <c r="AD3" s="612"/>
      <c r="AE3" s="612"/>
      <c r="AF3" s="611"/>
    </row>
    <row r="4" spans="1:32" ht="12.75" customHeight="1">
      <c r="A4" s="617"/>
      <c r="B4" s="618"/>
      <c r="C4" s="18" t="s">
        <v>62</v>
      </c>
      <c r="D4" s="20" t="s">
        <v>63</v>
      </c>
      <c r="E4" s="18" t="s">
        <v>62</v>
      </c>
      <c r="F4" s="20" t="s">
        <v>63</v>
      </c>
      <c r="G4" s="18" t="s">
        <v>62</v>
      </c>
      <c r="H4" s="20" t="s">
        <v>63</v>
      </c>
      <c r="I4" s="18" t="s">
        <v>62</v>
      </c>
      <c r="J4" s="20" t="s">
        <v>63</v>
      </c>
      <c r="K4" s="18" t="s">
        <v>62</v>
      </c>
      <c r="L4" s="20" t="s">
        <v>63</v>
      </c>
      <c r="M4" s="18" t="s">
        <v>62</v>
      </c>
      <c r="N4" s="20" t="s">
        <v>63</v>
      </c>
      <c r="O4" s="18" t="s">
        <v>62</v>
      </c>
      <c r="P4" s="20" t="s">
        <v>63</v>
      </c>
      <c r="Q4" s="18" t="s">
        <v>62</v>
      </c>
      <c r="R4" s="20" t="s">
        <v>63</v>
      </c>
      <c r="S4" s="18" t="s">
        <v>62</v>
      </c>
      <c r="T4" s="20" t="s">
        <v>63</v>
      </c>
      <c r="U4" s="18" t="s">
        <v>62</v>
      </c>
      <c r="V4" s="20" t="s">
        <v>63</v>
      </c>
      <c r="W4" s="18" t="s">
        <v>62</v>
      </c>
      <c r="X4" s="20" t="s">
        <v>63</v>
      </c>
      <c r="Y4" s="18" t="s">
        <v>62</v>
      </c>
      <c r="Z4" s="20" t="s">
        <v>63</v>
      </c>
      <c r="AB4" s="19" t="s">
        <v>192</v>
      </c>
      <c r="AC4" s="25" t="s">
        <v>191</v>
      </c>
      <c r="AD4" s="25" t="s">
        <v>193</v>
      </c>
      <c r="AE4" s="25" t="s">
        <v>194</v>
      </c>
      <c r="AF4" s="25" t="s">
        <v>195</v>
      </c>
    </row>
    <row r="5" spans="1:32" ht="12.75">
      <c r="A5" s="6">
        <v>1</v>
      </c>
      <c r="B5" s="27" t="str">
        <f ca="1">OFFSET(TITLES!$B$4,'DATA CK'!A5,0)</f>
        <v>WELFARE ENTERED EMPLOYMENT RATE</v>
      </c>
      <c r="C5" s="1">
        <f ca="1">IF(OFFSET(DATA!$A$29,60*($A5-1)+IF(C$4="N",0,30),C$1)&gt;0,1,0)</f>
        <v>1</v>
      </c>
      <c r="D5" s="1">
        <f ca="1">IF(OFFSET(DATA!$A$29,60*($A5-1)+IF(D$4="N",0,30),D$1)&gt;0,1,0)</f>
        <v>1</v>
      </c>
      <c r="E5" s="1">
        <f ca="1">IF(OFFSET(DATA!$A$29,60*($A5-1)+IF(E$4="N",0,30),E$1)&gt;0,1,0)</f>
        <v>1</v>
      </c>
      <c r="F5" s="1">
        <f ca="1">IF(OFFSET(DATA!$A$29,60*($A5-1)+IF(F$4="N",0,30),F$1)&gt;0,1,0)</f>
        <v>1</v>
      </c>
      <c r="G5" s="1">
        <f ca="1">IF(OFFSET(DATA!$A$29,60*($A5-1)+IF(G$4="N",0,30),G$1)&gt;0,1,0)</f>
        <v>1</v>
      </c>
      <c r="H5" s="1">
        <f ca="1">IF(OFFSET(DATA!$A$29,60*($A5-1)+IF(H$4="N",0,30),H$1)&gt;0,1,0)</f>
        <v>1</v>
      </c>
      <c r="I5" s="1">
        <f ca="1">IF(OFFSET(DATA!$A$29,60*($A5-1)+IF(I$4="N",0,30),I$1)&gt;0,1,0)</f>
        <v>1</v>
      </c>
      <c r="J5" s="1">
        <f ca="1">IF(OFFSET(DATA!$A$29,60*($A5-1)+IF(J$4="N",0,30),J$1)&gt;0,1,0)</f>
        <v>1</v>
      </c>
      <c r="K5" s="1">
        <f ca="1">IF(OFFSET(DATA!$A$29,60*($A5-1)+IF(K$4="N",0,30),K$1)&gt;0,1,0)</f>
        <v>1</v>
      </c>
      <c r="L5" s="1">
        <f ca="1">IF(OFFSET(DATA!$A$29,60*($A5-1)+IF(L$4="N",0,30),L$1)&gt;0,1,0)</f>
        <v>1</v>
      </c>
      <c r="M5" s="1">
        <f ca="1">IF(OFFSET(DATA!$A$29,60*($A5-1)+IF(M$4="N",0,30),M$1)&gt;0,1,0)</f>
        <v>1</v>
      </c>
      <c r="N5" s="1">
        <f ca="1">IF(OFFSET(DATA!$A$29,60*($A5-1)+IF(N$4="N",0,30),N$1)&gt;0,1,0)</f>
        <v>1</v>
      </c>
      <c r="O5" s="1">
        <f ca="1">IF(OFFSET(DATA!$A$29,60*($A5-1)+IF(O$4="N",0,30),O$1)&gt;0,1,0)</f>
        <v>1</v>
      </c>
      <c r="P5" s="1">
        <f ca="1">IF(OFFSET(DATA!$A$29,60*($A5-1)+IF(P$4="N",0,30),P$1)&gt;0,1,0)</f>
        <v>1</v>
      </c>
      <c r="Q5" s="1">
        <f ca="1">IF(OFFSET(DATA!$A$29,60*($A5-1)+IF(Q$4="N",0,30),Q$1)&gt;0,1,0)</f>
        <v>1</v>
      </c>
      <c r="R5" s="1">
        <f ca="1">IF(OFFSET(DATA!$A$29,60*($A5-1)+IF(R$4="N",0,30),R$1)&gt;0,1,0)</f>
        <v>1</v>
      </c>
      <c r="S5" s="1">
        <f ca="1">IF(OFFSET(DATA!$A$29,60*($A5-1)+IF(S$4="N",0,30),S$1)&gt;0,1,0)</f>
        <v>1</v>
      </c>
      <c r="T5" s="1">
        <f ca="1">IF(OFFSET(DATA!$A$29,60*($A5-1)+IF(T$4="N",0,30),T$1)&gt;0,1,0)</f>
        <v>1</v>
      </c>
      <c r="U5" s="1">
        <f ca="1">IF(OFFSET(DATA!$A$29,60*($A5-1)+IF(U$4="N",0,30),U$1)&gt;0,1,0)</f>
        <v>1</v>
      </c>
      <c r="V5" s="1">
        <f ca="1">IF(OFFSET(DATA!$A$29,60*($A5-1)+IF(V$4="N",0,30),V$1)&gt;0,1,0)</f>
        <v>1</v>
      </c>
      <c r="W5" s="1">
        <f ca="1">IF(OFFSET(DATA!$A$29,60*($A5-1)+IF(W$4="N",0,30),W$1)&gt;0,1,0)</f>
        <v>1</v>
      </c>
      <c r="X5" s="1">
        <f ca="1">IF(OFFSET(DATA!$A$29,60*($A5-1)+IF(X$4="N",0,30),X$1)&gt;0,1,0)</f>
        <v>1</v>
      </c>
      <c r="Y5" s="1">
        <f ca="1">IF(OFFSET(DATA!$A$29,60*($A5-1)+IF(Y$4="N",0,30),Y$1)&gt;0,1,0)</f>
        <v>1</v>
      </c>
      <c r="Z5" s="1">
        <f ca="1">IF(OFFSET(DATA!$A$29,60*($A5-1)+IF(Z$4="N",0,30),Z$1)&gt;0,1,0)</f>
        <v>1</v>
      </c>
      <c r="AB5" s="6">
        <v>1</v>
      </c>
      <c r="AC5" s="17">
        <f ca="1">IF(OR($AB5=2,$AB5=3,$AB5=4),COUNTA(OFFSET(DATA!$B$5,60*($A5-1),0,24,12)),0)</f>
        <v>0</v>
      </c>
      <c r="AD5" s="17">
        <f ca="1">IF(OR($AB5=1,$AB5=4),COUNTA(OFFSET(DATA!$B$5,60*($A5-1),13,24,12)),0)</f>
        <v>288</v>
      </c>
      <c r="AE5" s="17">
        <f ca="1">IF(OR($AB5=2,$AB5=5),COUNTA(OFFSET(DATA!$B$5,60*($A5-1)+30,0,24,12)),0)</f>
        <v>0</v>
      </c>
      <c r="AF5" s="17">
        <f ca="1">IF($AB5=1,COUNTA(OFFSET(DATA!$B$5,60*($A5-1)+30,13,24,12)),0)</f>
        <v>288</v>
      </c>
    </row>
    <row r="6" spans="1:32" ht="12.75">
      <c r="A6" s="6">
        <v>2</v>
      </c>
      <c r="B6" s="27" t="str">
        <f ca="1">OFFSET(TITLES!$B$4,'DATA CK'!A6,0)</f>
        <v>WELFARE TRANSITION ENTERED EMPLOYMENT WAGE RATE</v>
      </c>
      <c r="C6" s="1">
        <f ca="1">IF(OFFSET(DATA!$A$29,60*($A6-1)+IF(C$4="N",0,30),C$1)&gt;0,1,0)</f>
        <v>1</v>
      </c>
      <c r="D6" s="1">
        <f ca="1">IF(OFFSET(DATA!$A$29,60*($A6-1)+IF(D$4="N",0,30),D$1)&gt;0,1,0)</f>
        <v>1</v>
      </c>
      <c r="E6" s="1">
        <f ca="1">IF(OFFSET(DATA!$A$29,60*($A6-1)+IF(E$4="N",0,30),E$1)&gt;0,1,0)</f>
        <v>1</v>
      </c>
      <c r="F6" s="1">
        <f ca="1">IF(OFFSET(DATA!$A$29,60*($A6-1)+IF(F$4="N",0,30),F$1)&gt;0,1,0)</f>
        <v>1</v>
      </c>
      <c r="G6" s="1">
        <f ca="1">IF(OFFSET(DATA!$A$29,60*($A6-1)+IF(G$4="N",0,30),G$1)&gt;0,1,0)</f>
        <v>1</v>
      </c>
      <c r="H6" s="1">
        <f ca="1">IF(OFFSET(DATA!$A$29,60*($A6-1)+IF(H$4="N",0,30),H$1)&gt;0,1,0)</f>
        <v>1</v>
      </c>
      <c r="I6" s="1">
        <f ca="1">IF(OFFSET(DATA!$A$29,60*($A6-1)+IF(I$4="N",0,30),I$1)&gt;0,1,0)</f>
        <v>1</v>
      </c>
      <c r="J6" s="1">
        <f ca="1">IF(OFFSET(DATA!$A$29,60*($A6-1)+IF(J$4="N",0,30),J$1)&gt;0,1,0)</f>
        <v>1</v>
      </c>
      <c r="K6" s="1">
        <f ca="1">IF(OFFSET(DATA!$A$29,60*($A6-1)+IF(K$4="N",0,30),K$1)&gt;0,1,0)</f>
        <v>1</v>
      </c>
      <c r="L6" s="1">
        <f ca="1">IF(OFFSET(DATA!$A$29,60*($A6-1)+IF(L$4="N",0,30),L$1)&gt;0,1,0)</f>
        <v>1</v>
      </c>
      <c r="M6" s="1">
        <f ca="1">IF(OFFSET(DATA!$A$29,60*($A6-1)+IF(M$4="N",0,30),M$1)&gt;0,1,0)</f>
        <v>1</v>
      </c>
      <c r="N6" s="1">
        <f ca="1">IF(OFFSET(DATA!$A$29,60*($A6-1)+IF(N$4="N",0,30),N$1)&gt;0,1,0)</f>
        <v>1</v>
      </c>
      <c r="O6" s="1">
        <f ca="1">IF(OFFSET(DATA!$A$29,60*($A6-1)+IF(O$4="N",0,30),O$1)&gt;0,1,0)</f>
        <v>1</v>
      </c>
      <c r="P6" s="1">
        <f ca="1">IF(OFFSET(DATA!$A$29,60*($A6-1)+IF(P$4="N",0,30),P$1)&gt;0,1,0)</f>
        <v>1</v>
      </c>
      <c r="Q6" s="1">
        <f ca="1">IF(OFFSET(DATA!$A$29,60*($A6-1)+IF(Q$4="N",0,30),Q$1)&gt;0,1,0)</f>
        <v>1</v>
      </c>
      <c r="R6" s="1">
        <f ca="1">IF(OFFSET(DATA!$A$29,60*($A6-1)+IF(R$4="N",0,30),R$1)&gt;0,1,0)</f>
        <v>1</v>
      </c>
      <c r="S6" s="1">
        <f ca="1">IF(OFFSET(DATA!$A$29,60*($A6-1)+IF(S$4="N",0,30),S$1)&gt;0,1,0)</f>
        <v>1</v>
      </c>
      <c r="T6" s="1">
        <f ca="1">IF(OFFSET(DATA!$A$29,60*($A6-1)+IF(T$4="N",0,30),T$1)&gt;0,1,0)</f>
        <v>1</v>
      </c>
      <c r="U6" s="1">
        <f ca="1">IF(OFFSET(DATA!$A$29,60*($A6-1)+IF(U$4="N",0,30),U$1)&gt;0,1,0)</f>
        <v>1</v>
      </c>
      <c r="V6" s="1">
        <f ca="1">IF(OFFSET(DATA!$A$29,60*($A6-1)+IF(V$4="N",0,30),V$1)&gt;0,1,0)</f>
        <v>1</v>
      </c>
      <c r="W6" s="1">
        <f ca="1">IF(OFFSET(DATA!$A$29,60*($A6-1)+IF(W$4="N",0,30),W$1)&gt;0,1,0)</f>
        <v>1</v>
      </c>
      <c r="X6" s="1">
        <f ca="1">IF(OFFSET(DATA!$A$29,60*($A6-1)+IF(X$4="N",0,30),X$1)&gt;0,1,0)</f>
        <v>1</v>
      </c>
      <c r="Y6" s="1">
        <f ca="1">IF(OFFSET(DATA!$A$29,60*($A6-1)+IF(Y$4="N",0,30),Y$1)&gt;0,1,0)</f>
        <v>1</v>
      </c>
      <c r="Z6" s="1">
        <f ca="1">IF(OFFSET(DATA!$A$29,60*($A6-1)+IF(Z$4="N",0,30),Z$1)&gt;0,1,0)</f>
        <v>1</v>
      </c>
      <c r="AB6" s="6">
        <v>2</v>
      </c>
      <c r="AC6" s="17">
        <f ca="1">IF(OR($AB6=2,$AB6=3,$AB6=4),COUNTA(OFFSET(DATA!$B$5,60*($A6-1),0,24,12)),0)</f>
        <v>288</v>
      </c>
      <c r="AD6" s="17">
        <f ca="1">IF(OR($AB6=1,$AB6=4),COUNTA(OFFSET(DATA!$B$5,60*($A6-1),13,24,12)),0)</f>
        <v>0</v>
      </c>
      <c r="AE6" s="17">
        <f ca="1">IF(OR($AB6=2,$AB6=5),COUNTA(OFFSET(DATA!$B$5,60*($A6-1)+30,0,24,12)),0)</f>
        <v>288</v>
      </c>
      <c r="AF6" s="17">
        <f ca="1">IF($AB6=1,COUNTA(OFFSET(DATA!$B$5,60*($A6-1)+30,13,24,12)),0)</f>
        <v>0</v>
      </c>
    </row>
    <row r="7" spans="1:32" ht="12.75">
      <c r="A7" s="6">
        <v>3</v>
      </c>
      <c r="B7" s="27" t="str">
        <f ca="1">OFFSET(TITLES!$B$4,'DATA CK'!A7,0)</f>
        <v>WELFARE FEDERAL PARTICIPATION RATE</v>
      </c>
      <c r="C7" s="1">
        <f ca="1">IF(OFFSET(DATA!$A$29,60*($A7-1)+IF(C$4="N",0,30),C$1)&gt;0,1,0)</f>
        <v>1</v>
      </c>
      <c r="D7" s="1">
        <f ca="1">IF(OFFSET(DATA!$A$29,60*($A7-1)+IF(D$4="N",0,30),D$1)&gt;0,1,0)</f>
        <v>1</v>
      </c>
      <c r="E7" s="1">
        <f ca="1">IF(OFFSET(DATA!$A$29,60*($A7-1)+IF(E$4="N",0,30),E$1)&gt;0,1,0)</f>
        <v>1</v>
      </c>
      <c r="F7" s="1">
        <f ca="1">IF(OFFSET(DATA!$A$29,60*($A7-1)+IF(F$4="N",0,30),F$1)&gt;0,1,0)</f>
        <v>1</v>
      </c>
      <c r="G7" s="1">
        <f ca="1">IF(OFFSET(DATA!$A$29,60*($A7-1)+IF(G$4="N",0,30),G$1)&gt;0,1,0)</f>
        <v>1</v>
      </c>
      <c r="H7" s="1">
        <f ca="1">IF(OFFSET(DATA!$A$29,60*($A7-1)+IF(H$4="N",0,30),H$1)&gt;0,1,0)</f>
        <v>1</v>
      </c>
      <c r="I7" s="1">
        <f ca="1">IF(OFFSET(DATA!$A$29,60*($A7-1)+IF(I$4="N",0,30),I$1)&gt;0,1,0)</f>
        <v>1</v>
      </c>
      <c r="J7" s="1">
        <f ca="1">IF(OFFSET(DATA!$A$29,60*($A7-1)+IF(J$4="N",0,30),J$1)&gt;0,1,0)</f>
        <v>1</v>
      </c>
      <c r="K7" s="1">
        <f ca="1">IF(OFFSET(DATA!$A$29,60*($A7-1)+IF(K$4="N",0,30),K$1)&gt;0,1,0)</f>
        <v>1</v>
      </c>
      <c r="L7" s="1">
        <f ca="1">IF(OFFSET(DATA!$A$29,60*($A7-1)+IF(L$4="N",0,30),L$1)&gt;0,1,0)</f>
        <v>1</v>
      </c>
      <c r="M7" s="1">
        <f ca="1">IF(OFFSET(DATA!$A$29,60*($A7-1)+IF(M$4="N",0,30),M$1)&gt;0,1,0)</f>
        <v>1</v>
      </c>
      <c r="N7" s="1">
        <f ca="1">IF(OFFSET(DATA!$A$29,60*($A7-1)+IF(N$4="N",0,30),N$1)&gt;0,1,0)</f>
        <v>1</v>
      </c>
      <c r="O7" s="1">
        <f ca="1">IF(OFFSET(DATA!$A$29,60*($A7-1)+IF(O$4="N",0,30),O$1)&gt;0,1,0)</f>
        <v>1</v>
      </c>
      <c r="P7" s="1">
        <f ca="1">IF(OFFSET(DATA!$A$29,60*($A7-1)+IF(P$4="N",0,30),P$1)&gt;0,1,0)</f>
        <v>1</v>
      </c>
      <c r="Q7" s="1">
        <f ca="1">IF(OFFSET(DATA!$A$29,60*($A7-1)+IF(Q$4="N",0,30),Q$1)&gt;0,1,0)</f>
        <v>1</v>
      </c>
      <c r="R7" s="1">
        <f ca="1">IF(OFFSET(DATA!$A$29,60*($A7-1)+IF(R$4="N",0,30),R$1)&gt;0,1,0)</f>
        <v>1</v>
      </c>
      <c r="S7" s="1">
        <f ca="1">IF(OFFSET(DATA!$A$29,60*($A7-1)+IF(S$4="N",0,30),S$1)&gt;0,1,0)</f>
        <v>1</v>
      </c>
      <c r="T7" s="1">
        <f ca="1">IF(OFFSET(DATA!$A$29,60*($A7-1)+IF(T$4="N",0,30),T$1)&gt;0,1,0)</f>
        <v>1</v>
      </c>
      <c r="U7" s="1">
        <f ca="1">IF(OFFSET(DATA!$A$29,60*($A7-1)+IF(U$4="N",0,30),U$1)&gt;0,1,0)</f>
        <v>1</v>
      </c>
      <c r="V7" s="1">
        <f ca="1">IF(OFFSET(DATA!$A$29,60*($A7-1)+IF(V$4="N",0,30),V$1)&gt;0,1,0)</f>
        <v>1</v>
      </c>
      <c r="W7" s="1">
        <f ca="1">IF(OFFSET(DATA!$A$29,60*($A7-1)+IF(W$4="N",0,30),W$1)&gt;0,1,0)</f>
        <v>1</v>
      </c>
      <c r="X7" s="1">
        <f ca="1">IF(OFFSET(DATA!$A$29,60*($A7-1)+IF(X$4="N",0,30),X$1)&gt;0,1,0)</f>
        <v>1</v>
      </c>
      <c r="Y7" s="1">
        <f ca="1">IF(OFFSET(DATA!$A$29,60*($A7-1)+IF(Y$4="N",0,30),Y$1)&gt;0,1,0)</f>
        <v>1</v>
      </c>
      <c r="Z7" s="1">
        <f ca="1">IF(OFFSET(DATA!$A$29,60*($A7-1)+IF(Z$4="N",0,30),Z$1)&gt;0,1,0)</f>
        <v>1</v>
      </c>
      <c r="AB7" s="6">
        <v>1</v>
      </c>
      <c r="AC7" s="17">
        <f ca="1">IF(OR($AB7=2,$AB7=3,$AB7=4),COUNTA(OFFSET(DATA!$B$5,60*($A7-1),0,24,12)),0)</f>
        <v>0</v>
      </c>
      <c r="AD7" s="17">
        <f ca="1">IF(OR($AB7=1,$AB7=4),COUNTA(OFFSET(DATA!$B$5,60*($A7-1),13,24,12)),0)</f>
        <v>288</v>
      </c>
      <c r="AE7" s="17">
        <f ca="1">IF(OR($AB7=2,$AB7=5),COUNTA(OFFSET(DATA!$B$5,60*($A7-1)+30,0,24,12)),0)</f>
        <v>0</v>
      </c>
      <c r="AF7" s="17">
        <f ca="1">IF($AB7=1,COUNTA(OFFSET(DATA!$B$5,60*($A7-1)+30,13,24,12)),0)</f>
        <v>288</v>
      </c>
    </row>
    <row r="8" spans="1:32" ht="12.75">
      <c r="A8" s="6">
        <v>4</v>
      </c>
      <c r="B8" s="27" t="str">
        <f ca="1">OFFSET(TITLES!$B$4,'DATA CK'!A8,0)</f>
        <v>WIA ADULT EMPLOYED WORKER OUTCOME  RATE</v>
      </c>
      <c r="C8" s="1">
        <f ca="1">IF(OFFSET(DATA!$A$29,60*($A8-1)+IF(C$4="N",0,30),C$1)&gt;0,1,0)</f>
        <v>1</v>
      </c>
      <c r="D8" s="1">
        <f ca="1">IF(OFFSET(DATA!$A$29,60*($A8-1)+IF(D$4="N",0,30),D$1)&gt;0,1,0)</f>
        <v>1</v>
      </c>
      <c r="E8" s="1">
        <f ca="1">IF(OFFSET(DATA!$A$29,60*($A8-1)+IF(E$4="N",0,30),E$1)&gt;0,1,0)</f>
        <v>1</v>
      </c>
      <c r="F8" s="1">
        <f ca="1">IF(OFFSET(DATA!$A$29,60*($A8-1)+IF(F$4="N",0,30),F$1)&gt;0,1,0)</f>
        <v>1</v>
      </c>
      <c r="G8" s="1">
        <f ca="1">IF(OFFSET(DATA!$A$29,60*($A8-1)+IF(G$4="N",0,30),G$1)&gt;0,1,0)</f>
        <v>1</v>
      </c>
      <c r="H8" s="1">
        <f ca="1">IF(OFFSET(DATA!$A$29,60*($A8-1)+IF(H$4="N",0,30),H$1)&gt;0,1,0)</f>
        <v>1</v>
      </c>
      <c r="I8" s="1">
        <f ca="1">IF(OFFSET(DATA!$A$29,60*($A8-1)+IF(I$4="N",0,30),I$1)&gt;0,1,0)</f>
        <v>1</v>
      </c>
      <c r="J8" s="1">
        <f ca="1">IF(OFFSET(DATA!$A$29,60*($A8-1)+IF(J$4="N",0,30),J$1)&gt;0,1,0)</f>
        <v>1</v>
      </c>
      <c r="K8" s="1">
        <f ca="1">IF(OFFSET(DATA!$A$29,60*($A8-1)+IF(K$4="N",0,30),K$1)&gt;0,1,0)</f>
        <v>1</v>
      </c>
      <c r="L8" s="1">
        <f ca="1">IF(OFFSET(DATA!$A$29,60*($A8-1)+IF(L$4="N",0,30),L$1)&gt;0,1,0)</f>
        <v>1</v>
      </c>
      <c r="M8" s="1">
        <f ca="1">IF(OFFSET(DATA!$A$29,60*($A8-1)+IF(M$4="N",0,30),M$1)&gt;0,1,0)</f>
        <v>1</v>
      </c>
      <c r="N8" s="1">
        <f ca="1">IF(OFFSET(DATA!$A$29,60*($A8-1)+IF(N$4="N",0,30),N$1)&gt;0,1,0)</f>
        <v>1</v>
      </c>
      <c r="O8" s="1">
        <f ca="1">IF(OFFSET(DATA!$A$29,60*($A8-1)+IF(O$4="N",0,30),O$1)&gt;0,1,0)</f>
        <v>1</v>
      </c>
      <c r="P8" s="1">
        <f ca="1">IF(OFFSET(DATA!$A$29,60*($A8-1)+IF(P$4="N",0,30),P$1)&gt;0,1,0)</f>
        <v>1</v>
      </c>
      <c r="Q8" s="1">
        <f ca="1">IF(OFFSET(DATA!$A$29,60*($A8-1)+IF(Q$4="N",0,30),Q$1)&gt;0,1,0)</f>
        <v>1</v>
      </c>
      <c r="R8" s="1">
        <f ca="1">IF(OFFSET(DATA!$A$29,60*($A8-1)+IF(R$4="N",0,30),R$1)&gt;0,1,0)</f>
        <v>1</v>
      </c>
      <c r="S8" s="1">
        <f ca="1">IF(OFFSET(DATA!$A$29,60*($A8-1)+IF(S$4="N",0,30),S$1)&gt;0,1,0)</f>
        <v>1</v>
      </c>
      <c r="T8" s="1">
        <f ca="1">IF(OFFSET(DATA!$A$29,60*($A8-1)+IF(T$4="N",0,30),T$1)&gt;0,1,0)</f>
        <v>1</v>
      </c>
      <c r="U8" s="1">
        <f ca="1">IF(OFFSET(DATA!$A$29,60*($A8-1)+IF(U$4="N",0,30),U$1)&gt;0,1,0)</f>
        <v>1</v>
      </c>
      <c r="V8" s="1">
        <f ca="1">IF(OFFSET(DATA!$A$29,60*($A8-1)+IF(V$4="N",0,30),V$1)&gt;0,1,0)</f>
        <v>1</v>
      </c>
      <c r="W8" s="1">
        <f ca="1">IF(OFFSET(DATA!$A$29,60*($A8-1)+IF(W$4="N",0,30),W$1)&gt;0,1,0)</f>
        <v>1</v>
      </c>
      <c r="X8" s="1">
        <f ca="1">IF(OFFSET(DATA!$A$29,60*($A8-1)+IF(X$4="N",0,30),X$1)&gt;0,1,0)</f>
        <v>1</v>
      </c>
      <c r="Y8" s="1">
        <f ca="1">IF(OFFSET(DATA!$A$29,60*($A8-1)+IF(Y$4="N",0,30),Y$1)&gt;0,1,0)</f>
        <v>1</v>
      </c>
      <c r="Z8" s="1">
        <f ca="1">IF(OFFSET(DATA!$A$29,60*($A8-1)+IF(Z$4="N",0,30),Z$1)&gt;0,1,0)</f>
        <v>1</v>
      </c>
      <c r="AB8" s="6">
        <v>2</v>
      </c>
      <c r="AC8" s="17">
        <f ca="1">IF(OR($AB8=2,$AB8=3,$AB8=4),COUNTA(OFFSET(DATA!$B$5,60*($A8-1),0,24,12)),0)</f>
        <v>288</v>
      </c>
      <c r="AD8" s="17">
        <f ca="1">IF(OR($AB8=1,$AB8=4),COUNTA(OFFSET(DATA!$B$5,60*($A8-1),13,24,12)),0)</f>
        <v>0</v>
      </c>
      <c r="AE8" s="17">
        <f ca="1">IF(OR($AB8=2,$AB8=5),COUNTA(OFFSET(DATA!$B$5,60*($A8-1)+30,0,24,12)),0)</f>
        <v>288</v>
      </c>
      <c r="AF8" s="17">
        <f ca="1">IF($AB8=1,COUNTA(OFFSET(DATA!$B$5,60*($A8-1)+30,13,24,12)),0)</f>
        <v>0</v>
      </c>
    </row>
    <row r="9" spans="1:32" ht="12.75">
      <c r="A9" s="6">
        <v>5</v>
      </c>
      <c r="B9" s="27" t="str">
        <f ca="1">OFFSET(TITLES!$B$4,'DATA CK'!A9,0)</f>
        <v>WIA ADULT ENTERED EMPLOYMENT RATE</v>
      </c>
      <c r="C9" s="1">
        <f ca="1">IF(OFFSET(DATA!$A$29,60*($A9-1)+IF(C$4="N",0,30),C$1)&gt;0,1,0)</f>
        <v>1</v>
      </c>
      <c r="D9" s="1">
        <f ca="1">IF(OFFSET(DATA!$A$29,60*($A9-1)+IF(D$4="N",0,30),D$1)&gt;0,1,0)</f>
        <v>1</v>
      </c>
      <c r="E9" s="1">
        <f ca="1">IF(OFFSET(DATA!$A$29,60*($A9-1)+IF(E$4="N",0,30),E$1)&gt;0,1,0)</f>
        <v>1</v>
      </c>
      <c r="F9" s="1">
        <f ca="1">IF(OFFSET(DATA!$A$29,60*($A9-1)+IF(F$4="N",0,30),F$1)&gt;0,1,0)</f>
        <v>1</v>
      </c>
      <c r="G9" s="1">
        <f ca="1">IF(OFFSET(DATA!$A$29,60*($A9-1)+IF(G$4="N",0,30),G$1)&gt;0,1,0)</f>
        <v>1</v>
      </c>
      <c r="H9" s="1">
        <f ca="1">IF(OFFSET(DATA!$A$29,60*($A9-1)+IF(H$4="N",0,30),H$1)&gt;0,1,0)</f>
        <v>1</v>
      </c>
      <c r="I9" s="1">
        <f ca="1">IF(OFFSET(DATA!$A$29,60*($A9-1)+IF(I$4="N",0,30),I$1)&gt;0,1,0)</f>
        <v>1</v>
      </c>
      <c r="J9" s="1">
        <f ca="1">IF(OFFSET(DATA!$A$29,60*($A9-1)+IF(J$4="N",0,30),J$1)&gt;0,1,0)</f>
        <v>1</v>
      </c>
      <c r="K9" s="1">
        <f ca="1">IF(OFFSET(DATA!$A$29,60*($A9-1)+IF(K$4="N",0,30),K$1)&gt;0,1,0)</f>
        <v>1</v>
      </c>
      <c r="L9" s="1">
        <f ca="1">IF(OFFSET(DATA!$A$29,60*($A9-1)+IF(L$4="N",0,30),L$1)&gt;0,1,0)</f>
        <v>1</v>
      </c>
      <c r="M9" s="1">
        <f ca="1">IF(OFFSET(DATA!$A$29,60*($A9-1)+IF(M$4="N",0,30),M$1)&gt;0,1,0)</f>
        <v>1</v>
      </c>
      <c r="N9" s="1">
        <f ca="1">IF(OFFSET(DATA!$A$29,60*($A9-1)+IF(N$4="N",0,30),N$1)&gt;0,1,0)</f>
        <v>1</v>
      </c>
      <c r="O9" s="1">
        <f ca="1">IF(OFFSET(DATA!$A$29,60*($A9-1)+IF(O$4="N",0,30),O$1)&gt;0,1,0)</f>
        <v>1</v>
      </c>
      <c r="P9" s="1">
        <f ca="1">IF(OFFSET(DATA!$A$29,60*($A9-1)+IF(P$4="N",0,30),P$1)&gt;0,1,0)</f>
        <v>1</v>
      </c>
      <c r="Q9" s="1">
        <f ca="1">IF(OFFSET(DATA!$A$29,60*($A9-1)+IF(Q$4="N",0,30),Q$1)&gt;0,1,0)</f>
        <v>1</v>
      </c>
      <c r="R9" s="1">
        <f ca="1">IF(OFFSET(DATA!$A$29,60*($A9-1)+IF(R$4="N",0,30),R$1)&gt;0,1,0)</f>
        <v>1</v>
      </c>
      <c r="S9" s="1">
        <f ca="1">IF(OFFSET(DATA!$A$29,60*($A9-1)+IF(S$4="N",0,30),S$1)&gt;0,1,0)</f>
        <v>1</v>
      </c>
      <c r="T9" s="1">
        <f ca="1">IF(OFFSET(DATA!$A$29,60*($A9-1)+IF(T$4="N",0,30),T$1)&gt;0,1,0)</f>
        <v>1</v>
      </c>
      <c r="U9" s="1">
        <f ca="1">IF(OFFSET(DATA!$A$29,60*($A9-1)+IF(U$4="N",0,30),U$1)&gt;0,1,0)</f>
        <v>1</v>
      </c>
      <c r="V9" s="1">
        <f ca="1">IF(OFFSET(DATA!$A$29,60*($A9-1)+IF(V$4="N",0,30),V$1)&gt;0,1,0)</f>
        <v>1</v>
      </c>
      <c r="W9" s="1">
        <f ca="1">IF(OFFSET(DATA!$A$29,60*($A9-1)+IF(W$4="N",0,30),W$1)&gt;0,1,0)</f>
        <v>1</v>
      </c>
      <c r="X9" s="1">
        <f ca="1">IF(OFFSET(DATA!$A$29,60*($A9-1)+IF(X$4="N",0,30),X$1)&gt;0,1,0)</f>
        <v>1</v>
      </c>
      <c r="Y9" s="1">
        <f ca="1">IF(OFFSET(DATA!$A$29,60*($A9-1)+IF(Y$4="N",0,30),Y$1)&gt;0,1,0)</f>
        <v>1</v>
      </c>
      <c r="Z9" s="1">
        <f ca="1">IF(OFFSET(DATA!$A$29,60*($A9-1)+IF(Z$4="N",0,30),Z$1)&gt;0,1,0)</f>
        <v>1</v>
      </c>
      <c r="AB9" s="6">
        <v>3</v>
      </c>
      <c r="AC9" s="17">
        <f ca="1">IF(OR($AB9=2,$AB9=3,$AB9=4),COUNTA(OFFSET(DATA!$B$5,60*($A9-1),0,24,12)),0)</f>
        <v>288</v>
      </c>
      <c r="AD9" s="17">
        <f ca="1">IF(OR($AB9=1,$AB9=4),COUNTA(OFFSET(DATA!$B$5,60*($A9-1),13,24,12)),0)</f>
        <v>0</v>
      </c>
      <c r="AE9" s="17">
        <f ca="1">IF(OR($AB9=2,$AB9=5),COUNTA(OFFSET(DATA!$B$5,60*($A9-1)+30,0,24,12)),0)</f>
        <v>0</v>
      </c>
      <c r="AF9" s="17">
        <f ca="1">IF($AB9=1,COUNTA(OFFSET(DATA!$B$5,60*($A9-1)+30,13,24,12)),0)</f>
        <v>0</v>
      </c>
    </row>
    <row r="10" spans="1:32" ht="12.75">
      <c r="A10" s="6">
        <v>6</v>
      </c>
      <c r="B10" s="27" t="str">
        <f ca="1">OFFSET(TITLES!$B$4,'DATA CK'!A10,0)</f>
        <v>WIA ADULT ENTERED EMPLOYMENT WAGE RATE</v>
      </c>
      <c r="C10" s="1">
        <f ca="1">IF(OFFSET(DATA!$A$29,60*($A10-1)+IF(C$4="N",0,30),C$1)&gt;0,1,0)</f>
        <v>1</v>
      </c>
      <c r="D10" s="1">
        <f ca="1">IF(OFFSET(DATA!$A$29,60*($A10-1)+IF(D$4="N",0,30),D$1)&gt;0,1,0)</f>
        <v>1</v>
      </c>
      <c r="E10" s="1">
        <f ca="1">IF(OFFSET(DATA!$A$29,60*($A10-1)+IF(E$4="N",0,30),E$1)&gt;0,1,0)</f>
        <v>1</v>
      </c>
      <c r="F10" s="1">
        <f ca="1">IF(OFFSET(DATA!$A$29,60*($A10-1)+IF(F$4="N",0,30),F$1)&gt;0,1,0)</f>
        <v>1</v>
      </c>
      <c r="G10" s="1">
        <f ca="1">IF(OFFSET(DATA!$A$29,60*($A10-1)+IF(G$4="N",0,30),G$1)&gt;0,1,0)</f>
        <v>1</v>
      </c>
      <c r="H10" s="1">
        <f ca="1">IF(OFFSET(DATA!$A$29,60*($A10-1)+IF(H$4="N",0,30),H$1)&gt;0,1,0)</f>
        <v>1</v>
      </c>
      <c r="I10" s="1">
        <f ca="1">IF(OFFSET(DATA!$A$29,60*($A10-1)+IF(I$4="N",0,30),I$1)&gt;0,1,0)</f>
        <v>1</v>
      </c>
      <c r="J10" s="1">
        <f ca="1">IF(OFFSET(DATA!$A$29,60*($A10-1)+IF(J$4="N",0,30),J$1)&gt;0,1,0)</f>
        <v>1</v>
      </c>
      <c r="K10" s="1">
        <f ca="1">IF(OFFSET(DATA!$A$29,60*($A10-1)+IF(K$4="N",0,30),K$1)&gt;0,1,0)</f>
        <v>1</v>
      </c>
      <c r="L10" s="1">
        <f ca="1">IF(OFFSET(DATA!$A$29,60*($A10-1)+IF(L$4="N",0,30),L$1)&gt;0,1,0)</f>
        <v>1</v>
      </c>
      <c r="M10" s="1">
        <f ca="1">IF(OFFSET(DATA!$A$29,60*($A10-1)+IF(M$4="N",0,30),M$1)&gt;0,1,0)</f>
        <v>1</v>
      </c>
      <c r="N10" s="1">
        <f ca="1">IF(OFFSET(DATA!$A$29,60*($A10-1)+IF(N$4="N",0,30),N$1)&gt;0,1,0)</f>
        <v>1</v>
      </c>
      <c r="O10" s="1">
        <f ca="1">IF(OFFSET(DATA!$A$29,60*($A10-1)+IF(O$4="N",0,30),O$1)&gt;0,1,0)</f>
        <v>1</v>
      </c>
      <c r="P10" s="1">
        <f ca="1">IF(OFFSET(DATA!$A$29,60*($A10-1)+IF(P$4="N",0,30),P$1)&gt;0,1,0)</f>
        <v>1</v>
      </c>
      <c r="Q10" s="1">
        <f ca="1">IF(OFFSET(DATA!$A$29,60*($A10-1)+IF(Q$4="N",0,30),Q$1)&gt;0,1,0)</f>
        <v>1</v>
      </c>
      <c r="R10" s="1">
        <f ca="1">IF(OFFSET(DATA!$A$29,60*($A10-1)+IF(R$4="N",0,30),R$1)&gt;0,1,0)</f>
        <v>1</v>
      </c>
      <c r="S10" s="1">
        <f ca="1">IF(OFFSET(DATA!$A$29,60*($A10-1)+IF(S$4="N",0,30),S$1)&gt;0,1,0)</f>
        <v>1</v>
      </c>
      <c r="T10" s="1">
        <f ca="1">IF(OFFSET(DATA!$A$29,60*($A10-1)+IF(T$4="N",0,30),T$1)&gt;0,1,0)</f>
        <v>1</v>
      </c>
      <c r="U10" s="1">
        <f ca="1">IF(OFFSET(DATA!$A$29,60*($A10-1)+IF(U$4="N",0,30),U$1)&gt;0,1,0)</f>
        <v>1</v>
      </c>
      <c r="V10" s="1">
        <f ca="1">IF(OFFSET(DATA!$A$29,60*($A10-1)+IF(V$4="N",0,30),V$1)&gt;0,1,0)</f>
        <v>1</v>
      </c>
      <c r="W10" s="1">
        <f ca="1">IF(OFFSET(DATA!$A$29,60*($A10-1)+IF(W$4="N",0,30),W$1)&gt;0,1,0)</f>
        <v>1</v>
      </c>
      <c r="X10" s="1">
        <f ca="1">IF(OFFSET(DATA!$A$29,60*($A10-1)+IF(X$4="N",0,30),X$1)&gt;0,1,0)</f>
        <v>1</v>
      </c>
      <c r="Y10" s="1">
        <f ca="1">IF(OFFSET(DATA!$A$29,60*($A10-1)+IF(Y$4="N",0,30),Y$1)&gt;0,1,0)</f>
        <v>1</v>
      </c>
      <c r="Z10" s="1">
        <f ca="1">IF(OFFSET(DATA!$A$29,60*($A10-1)+IF(Z$4="N",0,30),Z$1)&gt;0,1,0)</f>
        <v>1</v>
      </c>
      <c r="AB10" s="6">
        <v>2</v>
      </c>
      <c r="AC10" s="17">
        <f ca="1">IF(OR($AB10=2,$AB10=3,$AB10=4),COUNTA(OFFSET(DATA!$B$5,60*($A10-1),0,24,12)),0)</f>
        <v>288</v>
      </c>
      <c r="AD10" s="17">
        <f ca="1">IF(OR($AB10=1,$AB10=4),COUNTA(OFFSET(DATA!$B$5,60*($A10-1),13,24,12)),0)</f>
        <v>0</v>
      </c>
      <c r="AE10" s="17">
        <f ca="1">IF(OR($AB10=2,$AB10=5),COUNTA(OFFSET(DATA!$B$5,60*($A10-1)+30,0,24,12)),0)</f>
        <v>288</v>
      </c>
      <c r="AF10" s="17">
        <f ca="1">IF($AB10=1,COUNTA(OFFSET(DATA!$B$5,60*($A10-1)+30,13,24,12)),0)</f>
        <v>0</v>
      </c>
    </row>
    <row r="11" spans="1:32" ht="12.75">
      <c r="A11" s="6">
        <v>7</v>
      </c>
      <c r="B11" s="27" t="str">
        <f ca="1">OFFSET(TITLES!$B$4,'DATA CK'!A11,0)</f>
        <v>WIA DISLOCATED WORKER ENTERED EMPLOYMENT RATE</v>
      </c>
      <c r="C11" s="1">
        <f ca="1">IF(OFFSET(DATA!$A$29,60*($A11-1)+IF(C$4="N",0,30),C$1)&gt;0,1,0)</f>
        <v>1</v>
      </c>
      <c r="D11" s="1">
        <f ca="1">IF(OFFSET(DATA!$A$29,60*($A11-1)+IF(D$4="N",0,30),D$1)&gt;0,1,0)</f>
        <v>1</v>
      </c>
      <c r="E11" s="1">
        <f ca="1">IF(OFFSET(DATA!$A$29,60*($A11-1)+IF(E$4="N",0,30),E$1)&gt;0,1,0)</f>
        <v>1</v>
      </c>
      <c r="F11" s="1">
        <f ca="1">IF(OFFSET(DATA!$A$29,60*($A11-1)+IF(F$4="N",0,30),F$1)&gt;0,1,0)</f>
        <v>1</v>
      </c>
      <c r="G11" s="1">
        <f ca="1">IF(OFFSET(DATA!$A$29,60*($A11-1)+IF(G$4="N",0,30),G$1)&gt;0,1,0)</f>
        <v>1</v>
      </c>
      <c r="H11" s="1">
        <f ca="1">IF(OFFSET(DATA!$A$29,60*($A11-1)+IF(H$4="N",0,30),H$1)&gt;0,1,0)</f>
        <v>1</v>
      </c>
      <c r="I11" s="1">
        <f ca="1">IF(OFFSET(DATA!$A$29,60*($A11-1)+IF(I$4="N",0,30),I$1)&gt;0,1,0)</f>
        <v>1</v>
      </c>
      <c r="J11" s="1">
        <f ca="1">IF(OFFSET(DATA!$A$29,60*($A11-1)+IF(J$4="N",0,30),J$1)&gt;0,1,0)</f>
        <v>1</v>
      </c>
      <c r="K11" s="1">
        <f ca="1">IF(OFFSET(DATA!$A$29,60*($A11-1)+IF(K$4="N",0,30),K$1)&gt;0,1,0)</f>
        <v>1</v>
      </c>
      <c r="L11" s="1">
        <f ca="1">IF(OFFSET(DATA!$A$29,60*($A11-1)+IF(L$4="N",0,30),L$1)&gt;0,1,0)</f>
        <v>1</v>
      </c>
      <c r="M11" s="1">
        <f ca="1">IF(OFFSET(DATA!$A$29,60*($A11-1)+IF(M$4="N",0,30),M$1)&gt;0,1,0)</f>
        <v>1</v>
      </c>
      <c r="N11" s="1">
        <f ca="1">IF(OFFSET(DATA!$A$29,60*($A11-1)+IF(N$4="N",0,30),N$1)&gt;0,1,0)</f>
        <v>1</v>
      </c>
      <c r="O11" s="1">
        <f ca="1">IF(OFFSET(DATA!$A$29,60*($A11-1)+IF(O$4="N",0,30),O$1)&gt;0,1,0)</f>
        <v>1</v>
      </c>
      <c r="P11" s="1">
        <f ca="1">IF(OFFSET(DATA!$A$29,60*($A11-1)+IF(P$4="N",0,30),P$1)&gt;0,1,0)</f>
        <v>1</v>
      </c>
      <c r="Q11" s="1">
        <f ca="1">IF(OFFSET(DATA!$A$29,60*($A11-1)+IF(Q$4="N",0,30),Q$1)&gt;0,1,0)</f>
        <v>1</v>
      </c>
      <c r="R11" s="1">
        <f ca="1">IF(OFFSET(DATA!$A$29,60*($A11-1)+IF(R$4="N",0,30),R$1)&gt;0,1,0)</f>
        <v>1</v>
      </c>
      <c r="S11" s="1">
        <f ca="1">IF(OFFSET(DATA!$A$29,60*($A11-1)+IF(S$4="N",0,30),S$1)&gt;0,1,0)</f>
        <v>1</v>
      </c>
      <c r="T11" s="1">
        <f ca="1">IF(OFFSET(DATA!$A$29,60*($A11-1)+IF(T$4="N",0,30),T$1)&gt;0,1,0)</f>
        <v>1</v>
      </c>
      <c r="U11" s="1">
        <f ca="1">IF(OFFSET(DATA!$A$29,60*($A11-1)+IF(U$4="N",0,30),U$1)&gt;0,1,0)</f>
        <v>1</v>
      </c>
      <c r="V11" s="1">
        <f ca="1">IF(OFFSET(DATA!$A$29,60*($A11-1)+IF(V$4="N",0,30),V$1)&gt;0,1,0)</f>
        <v>1</v>
      </c>
      <c r="W11" s="1">
        <f ca="1">IF(OFFSET(DATA!$A$29,60*($A11-1)+IF(W$4="N",0,30),W$1)&gt;0,1,0)</f>
        <v>1</v>
      </c>
      <c r="X11" s="1">
        <f ca="1">IF(OFFSET(DATA!$A$29,60*($A11-1)+IF(X$4="N",0,30),X$1)&gt;0,1,0)</f>
        <v>1</v>
      </c>
      <c r="Y11" s="1">
        <f ca="1">IF(OFFSET(DATA!$A$29,60*($A11-1)+IF(Y$4="N",0,30),Y$1)&gt;0,1,0)</f>
        <v>1</v>
      </c>
      <c r="Z11" s="1">
        <f ca="1">IF(OFFSET(DATA!$A$29,60*($A11-1)+IF(Z$4="N",0,30),Z$1)&gt;0,1,0)</f>
        <v>1</v>
      </c>
      <c r="AB11" s="6">
        <v>3</v>
      </c>
      <c r="AC11" s="17">
        <f ca="1">IF(OR($AB11=2,$AB11=3,$AB11=4),COUNTA(OFFSET(DATA!$B$5,60*($A11-1),0,24,12)),0)</f>
        <v>288</v>
      </c>
      <c r="AD11" s="17">
        <f ca="1">IF(OR($AB11=1,$AB11=4),COUNTA(OFFSET(DATA!$B$5,60*($A11-1),13,24,12)),0)</f>
        <v>0</v>
      </c>
      <c r="AE11" s="17">
        <f ca="1">IF(OR($AB11=2,$AB11=5),COUNTA(OFFSET(DATA!$B$5,60*($A11-1)+30,0,24,12)),0)</f>
        <v>0</v>
      </c>
      <c r="AF11" s="17">
        <f ca="1">IF($AB11=1,COUNTA(OFFSET(DATA!$B$5,60*($A11-1)+30,13,24,12)),0)</f>
        <v>0</v>
      </c>
    </row>
    <row r="12" spans="1:32" ht="12.75">
      <c r="A12" s="6">
        <v>8</v>
      </c>
      <c r="B12" s="27" t="str">
        <f ca="1">OFFSET(TITLES!$B$4,'DATA CK'!A12,0)</f>
        <v>WIA DISLOCATED WORKER ENTERED EMPLOYMENT WAGE RATE</v>
      </c>
      <c r="C12" s="1">
        <f ca="1">IF(OFFSET(DATA!$A$29,60*($A12-1)+IF(C$4="N",0,30),C$1)&gt;0,1,0)</f>
        <v>1</v>
      </c>
      <c r="D12" s="1">
        <f ca="1">IF(OFFSET(DATA!$A$29,60*($A12-1)+IF(D$4="N",0,30),D$1)&gt;0,1,0)</f>
        <v>1</v>
      </c>
      <c r="E12" s="1">
        <f ca="1">IF(OFFSET(DATA!$A$29,60*($A12-1)+IF(E$4="N",0,30),E$1)&gt;0,1,0)</f>
        <v>1</v>
      </c>
      <c r="F12" s="1">
        <f ca="1">IF(OFFSET(DATA!$A$29,60*($A12-1)+IF(F$4="N",0,30),F$1)&gt;0,1,0)</f>
        <v>1</v>
      </c>
      <c r="G12" s="1">
        <f ca="1">IF(OFFSET(DATA!$A$29,60*($A12-1)+IF(G$4="N",0,30),G$1)&gt;0,1,0)</f>
        <v>1</v>
      </c>
      <c r="H12" s="1">
        <f ca="1">IF(OFFSET(DATA!$A$29,60*($A12-1)+IF(H$4="N",0,30),H$1)&gt;0,1,0)</f>
        <v>1</v>
      </c>
      <c r="I12" s="1">
        <f ca="1">IF(OFFSET(DATA!$A$29,60*($A12-1)+IF(I$4="N",0,30),I$1)&gt;0,1,0)</f>
        <v>1</v>
      </c>
      <c r="J12" s="1">
        <f ca="1">IF(OFFSET(DATA!$A$29,60*($A12-1)+IF(J$4="N",0,30),J$1)&gt;0,1,0)</f>
        <v>1</v>
      </c>
      <c r="K12" s="1">
        <f ca="1">IF(OFFSET(DATA!$A$29,60*($A12-1)+IF(K$4="N",0,30),K$1)&gt;0,1,0)</f>
        <v>1</v>
      </c>
      <c r="L12" s="1">
        <f ca="1">IF(OFFSET(DATA!$A$29,60*($A12-1)+IF(L$4="N",0,30),L$1)&gt;0,1,0)</f>
        <v>1</v>
      </c>
      <c r="M12" s="1">
        <f ca="1">IF(OFFSET(DATA!$A$29,60*($A12-1)+IF(M$4="N",0,30),M$1)&gt;0,1,0)</f>
        <v>1</v>
      </c>
      <c r="N12" s="1">
        <f ca="1">IF(OFFSET(DATA!$A$29,60*($A12-1)+IF(N$4="N",0,30),N$1)&gt;0,1,0)</f>
        <v>1</v>
      </c>
      <c r="O12" s="1">
        <f ca="1">IF(OFFSET(DATA!$A$29,60*($A12-1)+IF(O$4="N",0,30),O$1)&gt;0,1,0)</f>
        <v>1</v>
      </c>
      <c r="P12" s="1">
        <f ca="1">IF(OFFSET(DATA!$A$29,60*($A12-1)+IF(P$4="N",0,30),P$1)&gt;0,1,0)</f>
        <v>1</v>
      </c>
      <c r="Q12" s="1">
        <f ca="1">IF(OFFSET(DATA!$A$29,60*($A12-1)+IF(Q$4="N",0,30),Q$1)&gt;0,1,0)</f>
        <v>1</v>
      </c>
      <c r="R12" s="1">
        <f ca="1">IF(OFFSET(DATA!$A$29,60*($A12-1)+IF(R$4="N",0,30),R$1)&gt;0,1,0)</f>
        <v>1</v>
      </c>
      <c r="S12" s="1">
        <f ca="1">IF(OFFSET(DATA!$A$29,60*($A12-1)+IF(S$4="N",0,30),S$1)&gt;0,1,0)</f>
        <v>1</v>
      </c>
      <c r="T12" s="1">
        <f ca="1">IF(OFFSET(DATA!$A$29,60*($A12-1)+IF(T$4="N",0,30),T$1)&gt;0,1,0)</f>
        <v>1</v>
      </c>
      <c r="U12" s="1">
        <f ca="1">IF(OFFSET(DATA!$A$29,60*($A12-1)+IF(U$4="N",0,30),U$1)&gt;0,1,0)</f>
        <v>1</v>
      </c>
      <c r="V12" s="1">
        <f ca="1">IF(OFFSET(DATA!$A$29,60*($A12-1)+IF(V$4="N",0,30),V$1)&gt;0,1,0)</f>
        <v>1</v>
      </c>
      <c r="W12" s="1">
        <f ca="1">IF(OFFSET(DATA!$A$29,60*($A12-1)+IF(W$4="N",0,30),W$1)&gt;0,1,0)</f>
        <v>1</v>
      </c>
      <c r="X12" s="1">
        <f ca="1">IF(OFFSET(DATA!$A$29,60*($A12-1)+IF(X$4="N",0,30),X$1)&gt;0,1,0)</f>
        <v>1</v>
      </c>
      <c r="Y12" s="1">
        <f ca="1">IF(OFFSET(DATA!$A$29,60*($A12-1)+IF(Y$4="N",0,30),Y$1)&gt;0,1,0)</f>
        <v>1</v>
      </c>
      <c r="Z12" s="1">
        <f ca="1">IF(OFFSET(DATA!$A$29,60*($A12-1)+IF(Z$4="N",0,30),Z$1)&gt;0,1,0)</f>
        <v>1</v>
      </c>
      <c r="AB12" s="6">
        <v>2</v>
      </c>
      <c r="AC12" s="17">
        <f ca="1">IF(OR($AB12=2,$AB12=3,$AB12=4),COUNTA(OFFSET(DATA!$B$5,60*($A12-1),0,24,12)),0)</f>
        <v>288</v>
      </c>
      <c r="AD12" s="17">
        <f ca="1">IF(OR($AB12=1,$AB12=4),COUNTA(OFFSET(DATA!$B$5,60*($A12-1),13,24,12)),0)</f>
        <v>0</v>
      </c>
      <c r="AE12" s="17">
        <f ca="1">IF(OR($AB12=2,$AB12=5),COUNTA(OFFSET(DATA!$B$5,60*($A12-1)+30,0,24,12)),0)</f>
        <v>288</v>
      </c>
      <c r="AF12" s="17">
        <f ca="1">IF($AB12=1,COUNTA(OFFSET(DATA!$B$5,60*($A12-1)+30,13,24,12)),0)</f>
        <v>0</v>
      </c>
    </row>
    <row r="13" spans="1:32" ht="12.75">
      <c r="A13" s="6">
        <v>9</v>
      </c>
      <c r="B13" s="27" t="str">
        <f ca="1">OFFSET(TITLES!$B$4,'DATA CK'!A13,0)</f>
        <v>WIA IN-SCHOOL YOUTH OUTCOME RATE</v>
      </c>
      <c r="C13" s="1">
        <f ca="1">IF(OFFSET(DATA!$A$29,60*($A13-1)+IF(C$4="N",0,30),C$1)&gt;0,1,0)</f>
        <v>1</v>
      </c>
      <c r="D13" s="1">
        <f ca="1">IF(OFFSET(DATA!$A$29,60*($A13-1)+IF(D$4="N",0,30),D$1)&gt;0,1,0)</f>
        <v>1</v>
      </c>
      <c r="E13" s="1">
        <f ca="1">IF(OFFSET(DATA!$A$29,60*($A13-1)+IF(E$4="N",0,30),E$1)&gt;0,1,0)</f>
        <v>1</v>
      </c>
      <c r="F13" s="1">
        <f ca="1">IF(OFFSET(DATA!$A$29,60*($A13-1)+IF(F$4="N",0,30),F$1)&gt;0,1,0)</f>
        <v>1</v>
      </c>
      <c r="G13" s="1">
        <f ca="1">IF(OFFSET(DATA!$A$29,60*($A13-1)+IF(G$4="N",0,30),G$1)&gt;0,1,0)</f>
        <v>1</v>
      </c>
      <c r="H13" s="1">
        <f ca="1">IF(OFFSET(DATA!$A$29,60*($A13-1)+IF(H$4="N",0,30),H$1)&gt;0,1,0)</f>
        <v>1</v>
      </c>
      <c r="I13" s="1">
        <f ca="1">IF(OFFSET(DATA!$A$29,60*($A13-1)+IF(I$4="N",0,30),I$1)&gt;0,1,0)</f>
        <v>1</v>
      </c>
      <c r="J13" s="1">
        <f ca="1">IF(OFFSET(DATA!$A$29,60*($A13-1)+IF(J$4="N",0,30),J$1)&gt;0,1,0)</f>
        <v>1</v>
      </c>
      <c r="K13" s="1">
        <f ca="1">IF(OFFSET(DATA!$A$29,60*($A13-1)+IF(K$4="N",0,30),K$1)&gt;0,1,0)</f>
        <v>1</v>
      </c>
      <c r="L13" s="1">
        <f ca="1">IF(OFFSET(DATA!$A$29,60*($A13-1)+IF(L$4="N",0,30),L$1)&gt;0,1,0)</f>
        <v>1</v>
      </c>
      <c r="M13" s="1">
        <f ca="1">IF(OFFSET(DATA!$A$29,60*($A13-1)+IF(M$4="N",0,30),M$1)&gt;0,1,0)</f>
        <v>1</v>
      </c>
      <c r="N13" s="1">
        <f ca="1">IF(OFFSET(DATA!$A$29,60*($A13-1)+IF(N$4="N",0,30),N$1)&gt;0,1,0)</f>
        <v>1</v>
      </c>
      <c r="O13" s="1">
        <f ca="1">IF(OFFSET(DATA!$A$29,60*($A13-1)+IF(O$4="N",0,30),O$1)&gt;0,1,0)</f>
        <v>1</v>
      </c>
      <c r="P13" s="1">
        <f ca="1">IF(OFFSET(DATA!$A$29,60*($A13-1)+IF(P$4="N",0,30),P$1)&gt;0,1,0)</f>
        <v>1</v>
      </c>
      <c r="Q13" s="1">
        <f ca="1">IF(OFFSET(DATA!$A$29,60*($A13-1)+IF(Q$4="N",0,30),Q$1)&gt;0,1,0)</f>
        <v>1</v>
      </c>
      <c r="R13" s="1">
        <f ca="1">IF(OFFSET(DATA!$A$29,60*($A13-1)+IF(R$4="N",0,30),R$1)&gt;0,1,0)</f>
        <v>1</v>
      </c>
      <c r="S13" s="1">
        <f ca="1">IF(OFFSET(DATA!$A$29,60*($A13-1)+IF(S$4="N",0,30),S$1)&gt;0,1,0)</f>
        <v>1</v>
      </c>
      <c r="T13" s="1">
        <f ca="1">IF(OFFSET(DATA!$A$29,60*($A13-1)+IF(T$4="N",0,30),T$1)&gt;0,1,0)</f>
        <v>1</v>
      </c>
      <c r="U13" s="1">
        <f ca="1">IF(OFFSET(DATA!$A$29,60*($A13-1)+IF(U$4="N",0,30),U$1)&gt;0,1,0)</f>
        <v>1</v>
      </c>
      <c r="V13" s="1">
        <f ca="1">IF(OFFSET(DATA!$A$29,60*($A13-1)+IF(V$4="N",0,30),V$1)&gt;0,1,0)</f>
        <v>1</v>
      </c>
      <c r="W13" s="1">
        <f ca="1">IF(OFFSET(DATA!$A$29,60*($A13-1)+IF(W$4="N",0,30),W$1)&gt;0,1,0)</f>
        <v>1</v>
      </c>
      <c r="X13" s="1">
        <f ca="1">IF(OFFSET(DATA!$A$29,60*($A13-1)+IF(X$4="N",0,30),X$1)&gt;0,1,0)</f>
        <v>1</v>
      </c>
      <c r="Y13" s="1">
        <f ca="1">IF(OFFSET(DATA!$A$29,60*($A13-1)+IF(Y$4="N",0,30),Y$1)&gt;0,1,0)</f>
        <v>1</v>
      </c>
      <c r="Z13" s="1">
        <f ca="1">IF(OFFSET(DATA!$A$29,60*($A13-1)+IF(Z$4="N",0,30),Z$1)&gt;0,1,0)</f>
        <v>1</v>
      </c>
      <c r="AB13" s="6">
        <v>2</v>
      </c>
      <c r="AC13" s="17">
        <f ca="1">IF(OR($AB13=2,$AB13=3,$AB13=4),COUNTA(OFFSET(DATA!$B$5,60*($A13-1),0,24,12)),0)</f>
        <v>287</v>
      </c>
      <c r="AD13" s="17">
        <f ca="1">IF(OR($AB13=1,$AB13=4),COUNTA(OFFSET(DATA!$B$5,60*($A13-1),13,24,12)),0)</f>
        <v>0</v>
      </c>
      <c r="AE13" s="17">
        <f ca="1">IF(OR($AB13=2,$AB13=5),COUNTA(OFFSET(DATA!$B$5,60*($A13-1)+30,0,24,12)),0)</f>
        <v>284</v>
      </c>
      <c r="AF13" s="17">
        <f ca="1">IF($AB13=1,COUNTA(OFFSET(DATA!$B$5,60*($A13-1)+30,13,24,12)),0)</f>
        <v>0</v>
      </c>
    </row>
    <row r="14" spans="1:32" ht="12.75">
      <c r="A14" s="6">
        <v>10</v>
      </c>
      <c r="B14" s="27" t="str">
        <f ca="1">OFFSET(TITLES!$B$4,'DATA CK'!A14,0)</f>
        <v>WIA OUT-OF-SCHOOL  YOUTH OUTCOME RATE</v>
      </c>
      <c r="C14" s="1">
        <f ca="1">IF(OFFSET(DATA!$A$29,60*($A14-1)+IF(C$4="N",0,30),C$1)&gt;0,1,0)</f>
        <v>1</v>
      </c>
      <c r="D14" s="1">
        <f ca="1">IF(OFFSET(DATA!$A$29,60*($A14-1)+IF(D$4="N",0,30),D$1)&gt;0,1,0)</f>
        <v>1</v>
      </c>
      <c r="E14" s="1">
        <f ca="1">IF(OFFSET(DATA!$A$29,60*($A14-1)+IF(E$4="N",0,30),E$1)&gt;0,1,0)</f>
        <v>1</v>
      </c>
      <c r="F14" s="1">
        <f ca="1">IF(OFFSET(DATA!$A$29,60*($A14-1)+IF(F$4="N",0,30),F$1)&gt;0,1,0)</f>
        <v>1</v>
      </c>
      <c r="G14" s="1">
        <f ca="1">IF(OFFSET(DATA!$A$29,60*($A14-1)+IF(G$4="N",0,30),G$1)&gt;0,1,0)</f>
        <v>1</v>
      </c>
      <c r="H14" s="1">
        <f ca="1">IF(OFFSET(DATA!$A$29,60*($A14-1)+IF(H$4="N",0,30),H$1)&gt;0,1,0)</f>
        <v>1</v>
      </c>
      <c r="I14" s="1">
        <f ca="1">IF(OFFSET(DATA!$A$29,60*($A14-1)+IF(I$4="N",0,30),I$1)&gt;0,1,0)</f>
        <v>1</v>
      </c>
      <c r="J14" s="1">
        <f ca="1">IF(OFFSET(DATA!$A$29,60*($A14-1)+IF(J$4="N",0,30),J$1)&gt;0,1,0)</f>
        <v>1</v>
      </c>
      <c r="K14" s="1">
        <f ca="1">IF(OFFSET(DATA!$A$29,60*($A14-1)+IF(K$4="N",0,30),K$1)&gt;0,1,0)</f>
        <v>1</v>
      </c>
      <c r="L14" s="1">
        <f ca="1">IF(OFFSET(DATA!$A$29,60*($A14-1)+IF(L$4="N",0,30),L$1)&gt;0,1,0)</f>
        <v>1</v>
      </c>
      <c r="M14" s="1">
        <f ca="1">IF(OFFSET(DATA!$A$29,60*($A14-1)+IF(M$4="N",0,30),M$1)&gt;0,1,0)</f>
        <v>1</v>
      </c>
      <c r="N14" s="1">
        <f ca="1">IF(OFFSET(DATA!$A$29,60*($A14-1)+IF(N$4="N",0,30),N$1)&gt;0,1,0)</f>
        <v>1</v>
      </c>
      <c r="O14" s="1">
        <f ca="1">IF(OFFSET(DATA!$A$29,60*($A14-1)+IF(O$4="N",0,30),O$1)&gt;0,1,0)</f>
        <v>1</v>
      </c>
      <c r="P14" s="1">
        <f ca="1">IF(OFFSET(DATA!$A$29,60*($A14-1)+IF(P$4="N",0,30),P$1)&gt;0,1,0)</f>
        <v>1</v>
      </c>
      <c r="Q14" s="1">
        <f ca="1">IF(OFFSET(DATA!$A$29,60*($A14-1)+IF(Q$4="N",0,30),Q$1)&gt;0,1,0)</f>
        <v>1</v>
      </c>
      <c r="R14" s="1">
        <f ca="1">IF(OFFSET(DATA!$A$29,60*($A14-1)+IF(R$4="N",0,30),R$1)&gt;0,1,0)</f>
        <v>1</v>
      </c>
      <c r="S14" s="1">
        <f ca="1">IF(OFFSET(DATA!$A$29,60*($A14-1)+IF(S$4="N",0,30),S$1)&gt;0,1,0)</f>
        <v>1</v>
      </c>
      <c r="T14" s="1">
        <f ca="1">IF(OFFSET(DATA!$A$29,60*($A14-1)+IF(T$4="N",0,30),T$1)&gt;0,1,0)</f>
        <v>1</v>
      </c>
      <c r="U14" s="1">
        <f ca="1">IF(OFFSET(DATA!$A$29,60*($A14-1)+IF(U$4="N",0,30),U$1)&gt;0,1,0)</f>
        <v>1</v>
      </c>
      <c r="V14" s="1">
        <f ca="1">IF(OFFSET(DATA!$A$29,60*($A14-1)+IF(V$4="N",0,30),V$1)&gt;0,1,0)</f>
        <v>1</v>
      </c>
      <c r="W14" s="1">
        <f ca="1">IF(OFFSET(DATA!$A$29,60*($A14-1)+IF(W$4="N",0,30),W$1)&gt;0,1,0)</f>
        <v>1</v>
      </c>
      <c r="X14" s="1">
        <f ca="1">IF(OFFSET(DATA!$A$29,60*($A14-1)+IF(X$4="N",0,30),X$1)&gt;0,1,0)</f>
        <v>1</v>
      </c>
      <c r="Y14" s="1">
        <f ca="1">IF(OFFSET(DATA!$A$29,60*($A14-1)+IF(Y$4="N",0,30),Y$1)&gt;0,1,0)</f>
        <v>1</v>
      </c>
      <c r="Z14" s="1">
        <f ca="1">IF(OFFSET(DATA!$A$29,60*($A14-1)+IF(Z$4="N",0,30),Z$1)&gt;0,1,0)</f>
        <v>1</v>
      </c>
      <c r="AB14" s="6">
        <v>2</v>
      </c>
      <c r="AC14" s="17">
        <f ca="1">IF(OR($AB14=2,$AB14=3,$AB14=4),COUNTA(OFFSET(DATA!$B$5,60*($A14-1),0,24,12)),0)</f>
        <v>288</v>
      </c>
      <c r="AD14" s="17">
        <f ca="1">IF(OR($AB14=1,$AB14=4),COUNTA(OFFSET(DATA!$B$5,60*($A14-1),13,24,12)),0)</f>
        <v>0</v>
      </c>
      <c r="AE14" s="17">
        <f ca="1">IF(OR($AB14=2,$AB14=5),COUNTA(OFFSET(DATA!$B$5,60*($A14-1)+30,0,24,12)),0)</f>
        <v>288</v>
      </c>
      <c r="AF14" s="17">
        <f ca="1">IF($AB14=1,COUNTA(OFFSET(DATA!$B$5,60*($A14-1)+30,13,24,12)),0)</f>
        <v>0</v>
      </c>
    </row>
    <row r="15" spans="1:32" ht="12.75">
      <c r="A15" s="6">
        <v>11</v>
      </c>
      <c r="B15" s="27" t="str">
        <f ca="1">OFFSET(TITLES!$B$4,'DATA CK'!A15,0)</f>
        <v>WIA YOUNGER YOUTH GOAL ATTAINMENT RATE</v>
      </c>
      <c r="C15" s="1">
        <f ca="1">IF(OFFSET(DATA!$A$29,60*($A15-1)+IF(C$4="N",0,30),C$1)&gt;0,1,0)</f>
        <v>1</v>
      </c>
      <c r="D15" s="1">
        <f ca="1">IF(OFFSET(DATA!$A$29,60*($A15-1)+IF(D$4="N",0,30),D$1)&gt;0,1,0)</f>
        <v>1</v>
      </c>
      <c r="E15" s="1">
        <f ca="1">IF(OFFSET(DATA!$A$29,60*($A15-1)+IF(E$4="N",0,30),E$1)&gt;0,1,0)</f>
        <v>1</v>
      </c>
      <c r="F15" s="1">
        <f ca="1">IF(OFFSET(DATA!$A$29,60*($A15-1)+IF(F$4="N",0,30),F$1)&gt;0,1,0)</f>
        <v>1</v>
      </c>
      <c r="G15" s="1">
        <f ca="1">IF(OFFSET(DATA!$A$29,60*($A15-1)+IF(G$4="N",0,30),G$1)&gt;0,1,0)</f>
        <v>1</v>
      </c>
      <c r="H15" s="1">
        <f ca="1">IF(OFFSET(DATA!$A$29,60*($A15-1)+IF(H$4="N",0,30),H$1)&gt;0,1,0)</f>
        <v>1</v>
      </c>
      <c r="I15" s="1">
        <f ca="1">IF(OFFSET(DATA!$A$29,60*($A15-1)+IF(I$4="N",0,30),I$1)&gt;0,1,0)</f>
        <v>1</v>
      </c>
      <c r="J15" s="1">
        <f ca="1">IF(OFFSET(DATA!$A$29,60*($A15-1)+IF(J$4="N",0,30),J$1)&gt;0,1,0)</f>
        <v>1</v>
      </c>
      <c r="K15" s="1">
        <f ca="1">IF(OFFSET(DATA!$A$29,60*($A15-1)+IF(K$4="N",0,30),K$1)&gt;0,1,0)</f>
        <v>1</v>
      </c>
      <c r="L15" s="1">
        <f ca="1">IF(OFFSET(DATA!$A$29,60*($A15-1)+IF(L$4="N",0,30),L$1)&gt;0,1,0)</f>
        <v>1</v>
      </c>
      <c r="M15" s="1">
        <f ca="1">IF(OFFSET(DATA!$A$29,60*($A15-1)+IF(M$4="N",0,30),M$1)&gt;0,1,0)</f>
        <v>1</v>
      </c>
      <c r="N15" s="1">
        <f ca="1">IF(OFFSET(DATA!$A$29,60*($A15-1)+IF(N$4="N",0,30),N$1)&gt;0,1,0)</f>
        <v>1</v>
      </c>
      <c r="O15" s="1">
        <f ca="1">IF(OFFSET(DATA!$A$29,60*($A15-1)+IF(O$4="N",0,30),O$1)&gt;0,1,0)</f>
        <v>1</v>
      </c>
      <c r="P15" s="1">
        <f ca="1">IF(OFFSET(DATA!$A$29,60*($A15-1)+IF(P$4="N",0,30),P$1)&gt;0,1,0)</f>
        <v>1</v>
      </c>
      <c r="Q15" s="1">
        <f ca="1">IF(OFFSET(DATA!$A$29,60*($A15-1)+IF(Q$4="N",0,30),Q$1)&gt;0,1,0)</f>
        <v>1</v>
      </c>
      <c r="R15" s="1">
        <f ca="1">IF(OFFSET(DATA!$A$29,60*($A15-1)+IF(R$4="N",0,30),R$1)&gt;0,1,0)</f>
        <v>1</v>
      </c>
      <c r="S15" s="1">
        <f ca="1">IF(OFFSET(DATA!$A$29,60*($A15-1)+IF(S$4="N",0,30),S$1)&gt;0,1,0)</f>
        <v>1</v>
      </c>
      <c r="T15" s="1">
        <f ca="1">IF(OFFSET(DATA!$A$29,60*($A15-1)+IF(T$4="N",0,30),T$1)&gt;0,1,0)</f>
        <v>1</v>
      </c>
      <c r="U15" s="1">
        <f ca="1">IF(OFFSET(DATA!$A$29,60*($A15-1)+IF(U$4="N",0,30),U$1)&gt;0,1,0)</f>
        <v>1</v>
      </c>
      <c r="V15" s="1">
        <f ca="1">IF(OFFSET(DATA!$A$29,60*($A15-1)+IF(V$4="N",0,30),V$1)&gt;0,1,0)</f>
        <v>1</v>
      </c>
      <c r="W15" s="1">
        <f ca="1">IF(OFFSET(DATA!$A$29,60*($A15-1)+IF(W$4="N",0,30),W$1)&gt;0,1,0)</f>
        <v>1</v>
      </c>
      <c r="X15" s="1">
        <f ca="1">IF(OFFSET(DATA!$A$29,60*($A15-1)+IF(X$4="N",0,30),X$1)&gt;0,1,0)</f>
        <v>1</v>
      </c>
      <c r="Y15" s="1">
        <f ca="1">IF(OFFSET(DATA!$A$29,60*($A15-1)+IF(Y$4="N",0,30),Y$1)&gt;0,1,0)</f>
        <v>1</v>
      </c>
      <c r="Z15" s="1">
        <f ca="1">IF(OFFSET(DATA!$A$29,60*($A15-1)+IF(Z$4="N",0,30),Z$1)&gt;0,1,0)</f>
        <v>1</v>
      </c>
      <c r="AB15" s="6">
        <v>2</v>
      </c>
      <c r="AC15" s="17">
        <f ca="1">IF(OR($AB15=2,$AB15=3,$AB15=4),COUNTA(OFFSET(DATA!$B$5,60*($A15-1),0,24,12)),0)</f>
        <v>288</v>
      </c>
      <c r="AD15" s="17">
        <f ca="1">IF(OR($AB15=1,$AB15=4),COUNTA(OFFSET(DATA!$B$5,60*($A15-1),13,24,12)),0)</f>
        <v>0</v>
      </c>
      <c r="AE15" s="17">
        <f ca="1">IF(OR($AB15=2,$AB15=5),COUNTA(OFFSET(DATA!$B$5,60*($A15-1)+30,0,24,12)),0)</f>
        <v>287</v>
      </c>
      <c r="AF15" s="17">
        <f ca="1">IF($AB15=1,COUNTA(OFFSET(DATA!$B$5,60*($A15-1)+30,13,24,12)),0)</f>
        <v>0</v>
      </c>
    </row>
    <row r="16" spans="1:32" ht="12.75">
      <c r="A16" s="6">
        <v>12</v>
      </c>
      <c r="B16" s="27" t="str">
        <f ca="1">OFFSET(TITLES!$B$4,'DATA CK'!A16,0)</f>
        <v>WIA YOUNGER YOUTH POSITIVE OUTCOME RATE</v>
      </c>
      <c r="C16" s="1">
        <f ca="1">IF(OFFSET(DATA!$A$29,60*($A16-1)+IF(C$4="N",0,30),C$1)&gt;0,1,0)</f>
        <v>1</v>
      </c>
      <c r="D16" s="1">
        <f ca="1">IF(OFFSET(DATA!$A$29,60*($A16-1)+IF(D$4="N",0,30),D$1)&gt;0,1,0)</f>
        <v>1</v>
      </c>
      <c r="E16" s="1">
        <f ca="1">IF(OFFSET(DATA!$A$29,60*($A16-1)+IF(E$4="N",0,30),E$1)&gt;0,1,0)</f>
        <v>1</v>
      </c>
      <c r="F16" s="1">
        <f ca="1">IF(OFFSET(DATA!$A$29,60*($A16-1)+IF(F$4="N",0,30),F$1)&gt;0,1,0)</f>
        <v>1</v>
      </c>
      <c r="G16" s="1">
        <f ca="1">IF(OFFSET(DATA!$A$29,60*($A16-1)+IF(G$4="N",0,30),G$1)&gt;0,1,0)</f>
        <v>1</v>
      </c>
      <c r="H16" s="1">
        <f ca="1">IF(OFFSET(DATA!$A$29,60*($A16-1)+IF(H$4="N",0,30),H$1)&gt;0,1,0)</f>
        <v>1</v>
      </c>
      <c r="I16" s="1">
        <f ca="1">IF(OFFSET(DATA!$A$29,60*($A16-1)+IF(I$4="N",0,30),I$1)&gt;0,1,0)</f>
        <v>1</v>
      </c>
      <c r="J16" s="1">
        <f ca="1">IF(OFFSET(DATA!$A$29,60*($A16-1)+IF(J$4="N",0,30),J$1)&gt;0,1,0)</f>
        <v>1</v>
      </c>
      <c r="K16" s="1">
        <f ca="1">IF(OFFSET(DATA!$A$29,60*($A16-1)+IF(K$4="N",0,30),K$1)&gt;0,1,0)</f>
        <v>1</v>
      </c>
      <c r="L16" s="1">
        <f ca="1">IF(OFFSET(DATA!$A$29,60*($A16-1)+IF(L$4="N",0,30),L$1)&gt;0,1,0)</f>
        <v>1</v>
      </c>
      <c r="M16" s="1">
        <f ca="1">IF(OFFSET(DATA!$A$29,60*($A16-1)+IF(M$4="N",0,30),M$1)&gt;0,1,0)</f>
        <v>1</v>
      </c>
      <c r="N16" s="1">
        <f ca="1">IF(OFFSET(DATA!$A$29,60*($A16-1)+IF(N$4="N",0,30),N$1)&gt;0,1,0)</f>
        <v>1</v>
      </c>
      <c r="O16" s="1">
        <f ca="1">IF(OFFSET(DATA!$A$29,60*($A16-1)+IF(O$4="N",0,30),O$1)&gt;0,1,0)</f>
        <v>1</v>
      </c>
      <c r="P16" s="1">
        <f ca="1">IF(OFFSET(DATA!$A$29,60*($A16-1)+IF(P$4="N",0,30),P$1)&gt;0,1,0)</f>
        <v>1</v>
      </c>
      <c r="Q16" s="1">
        <f ca="1">IF(OFFSET(DATA!$A$29,60*($A16-1)+IF(Q$4="N",0,30),Q$1)&gt;0,1,0)</f>
        <v>1</v>
      </c>
      <c r="R16" s="1">
        <f ca="1">IF(OFFSET(DATA!$A$29,60*($A16-1)+IF(R$4="N",0,30),R$1)&gt;0,1,0)</f>
        <v>1</v>
      </c>
      <c r="S16" s="1">
        <f ca="1">IF(OFFSET(DATA!$A$29,60*($A16-1)+IF(S$4="N",0,30),S$1)&gt;0,1,0)</f>
        <v>1</v>
      </c>
      <c r="T16" s="1">
        <f ca="1">IF(OFFSET(DATA!$A$29,60*($A16-1)+IF(T$4="N",0,30),T$1)&gt;0,1,0)</f>
        <v>1</v>
      </c>
      <c r="U16" s="1">
        <f ca="1">IF(OFFSET(DATA!$A$29,60*($A16-1)+IF(U$4="N",0,30),U$1)&gt;0,1,0)</f>
        <v>1</v>
      </c>
      <c r="V16" s="1">
        <f ca="1">IF(OFFSET(DATA!$A$29,60*($A16-1)+IF(V$4="N",0,30),V$1)&gt;0,1,0)</f>
        <v>1</v>
      </c>
      <c r="W16" s="1">
        <f ca="1">IF(OFFSET(DATA!$A$29,60*($A16-1)+IF(W$4="N",0,30),W$1)&gt;0,1,0)</f>
        <v>1</v>
      </c>
      <c r="X16" s="1">
        <f ca="1">IF(OFFSET(DATA!$A$29,60*($A16-1)+IF(X$4="N",0,30),X$1)&gt;0,1,0)</f>
        <v>1</v>
      </c>
      <c r="Y16" s="1">
        <f ca="1">IF(OFFSET(DATA!$A$29,60*($A16-1)+IF(Y$4="N",0,30),Y$1)&gt;0,1,0)</f>
        <v>1</v>
      </c>
      <c r="Z16" s="1">
        <f ca="1">IF(OFFSET(DATA!$A$29,60*($A16-1)+IF(Z$4="N",0,30),Z$1)&gt;0,1,0)</f>
        <v>1</v>
      </c>
      <c r="AB16" s="6">
        <v>4</v>
      </c>
      <c r="AC16" s="17">
        <f ca="1">IF(OR($AB16=2,$AB16=3,$AB16=4),COUNTA(OFFSET(DATA!$B$5,60*($A16-1),0,24,12)),0)</f>
        <v>287</v>
      </c>
      <c r="AD16" s="17">
        <f ca="1">IF(OR($AB16=1,$AB16=4),COUNTA(OFFSET(DATA!$B$5,60*($A16-1),13,24,12)),0)</f>
        <v>288</v>
      </c>
      <c r="AE16" s="17">
        <f ca="1">IF(OR($AB16=2,$AB16=5),COUNTA(OFFSET(DATA!$B$5,60*($A16-1)+30,0,24,12)),0)</f>
        <v>0</v>
      </c>
      <c r="AF16" s="17">
        <f ca="1">IF($AB16=1,COUNTA(OFFSET(DATA!$B$5,60*($A16-1)+30,13,24,12)),0)</f>
        <v>0</v>
      </c>
    </row>
    <row r="17" spans="1:32" ht="12.75">
      <c r="A17" s="6">
        <v>13</v>
      </c>
      <c r="B17" s="27" t="str">
        <f ca="1">OFFSET(TITLES!$B$4,'DATA CK'!A17,0)</f>
        <v>WAGNER-PEYSER ENTERED EMPLOYMENT RATE</v>
      </c>
      <c r="C17" s="1">
        <f ca="1">IF(OFFSET(DATA!$A$29,60*($A17-1)+IF(C$4="N",0,30),C$1)&gt;0,1,0)</f>
        <v>1</v>
      </c>
      <c r="D17" s="1">
        <f ca="1">IF(OFFSET(DATA!$A$29,60*($A17-1)+IF(D$4="N",0,30),D$1)&gt;0,1,0)</f>
        <v>1</v>
      </c>
      <c r="E17" s="1">
        <f ca="1">IF(OFFSET(DATA!$A$29,60*($A17-1)+IF(E$4="N",0,30),E$1)&gt;0,1,0)</f>
        <v>1</v>
      </c>
      <c r="F17" s="1">
        <f ca="1">IF(OFFSET(DATA!$A$29,60*($A17-1)+IF(F$4="N",0,30),F$1)&gt;0,1,0)</f>
        <v>1</v>
      </c>
      <c r="G17" s="1">
        <f ca="1">IF(OFFSET(DATA!$A$29,60*($A17-1)+IF(G$4="N",0,30),G$1)&gt;0,1,0)</f>
        <v>1</v>
      </c>
      <c r="H17" s="1">
        <f ca="1">IF(OFFSET(DATA!$A$29,60*($A17-1)+IF(H$4="N",0,30),H$1)&gt;0,1,0)</f>
        <v>1</v>
      </c>
      <c r="I17" s="1">
        <f ca="1">IF(OFFSET(DATA!$A$29,60*($A17-1)+IF(I$4="N",0,30),I$1)&gt;0,1,0)</f>
        <v>1</v>
      </c>
      <c r="J17" s="1">
        <f ca="1">IF(OFFSET(DATA!$A$29,60*($A17-1)+IF(J$4="N",0,30),J$1)&gt;0,1,0)</f>
        <v>1</v>
      </c>
      <c r="K17" s="1">
        <f ca="1">IF(OFFSET(DATA!$A$29,60*($A17-1)+IF(K$4="N",0,30),K$1)&gt;0,1,0)</f>
        <v>1</v>
      </c>
      <c r="L17" s="1">
        <f ca="1">IF(OFFSET(DATA!$A$29,60*($A17-1)+IF(L$4="N",0,30),L$1)&gt;0,1,0)</f>
        <v>1</v>
      </c>
      <c r="M17" s="1">
        <f ca="1">IF(OFFSET(DATA!$A$29,60*($A17-1)+IF(M$4="N",0,30),M$1)&gt;0,1,0)</f>
        <v>1</v>
      </c>
      <c r="N17" s="1">
        <f ca="1">IF(OFFSET(DATA!$A$29,60*($A17-1)+IF(N$4="N",0,30),N$1)&gt;0,1,0)</f>
        <v>1</v>
      </c>
      <c r="O17" s="1">
        <f ca="1">IF(OFFSET(DATA!$A$29,60*($A17-1)+IF(O$4="N",0,30),O$1)&gt;0,1,0)</f>
        <v>1</v>
      </c>
      <c r="P17" s="1">
        <f ca="1">IF(OFFSET(DATA!$A$29,60*($A17-1)+IF(P$4="N",0,30),P$1)&gt;0,1,0)</f>
        <v>1</v>
      </c>
      <c r="Q17" s="1">
        <f ca="1">IF(OFFSET(DATA!$A$29,60*($A17-1)+IF(Q$4="N",0,30),Q$1)&gt;0,1,0)</f>
        <v>1</v>
      </c>
      <c r="R17" s="1">
        <f ca="1">IF(OFFSET(DATA!$A$29,60*($A17-1)+IF(R$4="N",0,30),R$1)&gt;0,1,0)</f>
        <v>1</v>
      </c>
      <c r="S17" s="1">
        <f ca="1">IF(OFFSET(DATA!$A$29,60*($A17-1)+IF(S$4="N",0,30),S$1)&gt;0,1,0)</f>
        <v>1</v>
      </c>
      <c r="T17" s="1">
        <f ca="1">IF(OFFSET(DATA!$A$29,60*($A17-1)+IF(T$4="N",0,30),T$1)&gt;0,1,0)</f>
        <v>1</v>
      </c>
      <c r="U17" s="1">
        <f ca="1">IF(OFFSET(DATA!$A$29,60*($A17-1)+IF(U$4="N",0,30),U$1)&gt;0,1,0)</f>
        <v>1</v>
      </c>
      <c r="V17" s="1">
        <f ca="1">IF(OFFSET(DATA!$A$29,60*($A17-1)+IF(V$4="N",0,30),V$1)&gt;0,1,0)</f>
        <v>1</v>
      </c>
      <c r="W17" s="1">
        <f ca="1">IF(OFFSET(DATA!$A$29,60*($A17-1)+IF(W$4="N",0,30),W$1)&gt;0,1,0)</f>
        <v>1</v>
      </c>
      <c r="X17" s="1">
        <f ca="1">IF(OFFSET(DATA!$A$29,60*($A17-1)+IF(X$4="N",0,30),X$1)&gt;0,1,0)</f>
        <v>1</v>
      </c>
      <c r="Y17" s="1">
        <f ca="1">IF(OFFSET(DATA!$A$29,60*($A17-1)+IF(Y$4="N",0,30),Y$1)&gt;0,1,0)</f>
        <v>1</v>
      </c>
      <c r="Z17" s="1">
        <f ca="1">IF(OFFSET(DATA!$A$29,60*($A17-1)+IF(Z$4="N",0,30),Z$1)&gt;0,1,0)</f>
        <v>1</v>
      </c>
      <c r="AB17" s="6">
        <v>5</v>
      </c>
      <c r="AC17" s="17">
        <f ca="1">IF(OR($AB17=2,$AB17=3,$AB17=4),COUNTA(OFFSET(DATA!$B$5,60*($A17-1),0,24,12)),0)</f>
        <v>0</v>
      </c>
      <c r="AD17" s="17">
        <f ca="1">IF(OR($AB17=1,$AB17=4),COUNTA(OFFSET(DATA!$B$5,60*($A17-1),13,24,12)),0)</f>
        <v>0</v>
      </c>
      <c r="AE17" s="17">
        <f ca="1">IF(OR($AB17=2,$AB17=5),COUNTA(OFFSET(DATA!$B$5,60*($A17-1)+30,0,24,12)),0)</f>
        <v>288</v>
      </c>
      <c r="AF17" s="17">
        <f ca="1">IF($AB17=1,COUNTA(OFFSET(DATA!$B$5,60*($A17-1)+30,13,24,12)),0)</f>
        <v>0</v>
      </c>
    </row>
    <row r="18" spans="1:32" ht="12.75">
      <c r="A18" s="6">
        <v>14</v>
      </c>
      <c r="B18" s="27" t="str">
        <f ca="1">OFFSET(TITLES!$B$4,'DATA CK'!A18,0)</f>
        <v>WAGNER-PEYSER JOB ORDER WAGE RATE</v>
      </c>
      <c r="C18" s="1">
        <f ca="1">IF(OFFSET(DATA!$A$29,60*($A18-1)+IF(C$4="N",0,30),C$1)&gt;0,1,0)</f>
        <v>1</v>
      </c>
      <c r="D18" s="1">
        <f ca="1">IF(OFFSET(DATA!$A$29,60*($A18-1)+IF(D$4="N",0,30),D$1)&gt;0,1,0)</f>
        <v>1</v>
      </c>
      <c r="E18" s="1">
        <f ca="1">IF(OFFSET(DATA!$A$29,60*($A18-1)+IF(E$4="N",0,30),E$1)&gt;0,1,0)</f>
        <v>1</v>
      </c>
      <c r="F18" s="1">
        <f ca="1">IF(OFFSET(DATA!$A$29,60*($A18-1)+IF(F$4="N",0,30),F$1)&gt;0,1,0)</f>
        <v>1</v>
      </c>
      <c r="G18" s="1">
        <f ca="1">IF(OFFSET(DATA!$A$29,60*($A18-1)+IF(G$4="N",0,30),G$1)&gt;0,1,0)</f>
        <v>1</v>
      </c>
      <c r="H18" s="1">
        <f ca="1">IF(OFFSET(DATA!$A$29,60*($A18-1)+IF(H$4="N",0,30),H$1)&gt;0,1,0)</f>
        <v>1</v>
      </c>
      <c r="I18" s="1">
        <f ca="1">IF(OFFSET(DATA!$A$29,60*($A18-1)+IF(I$4="N",0,30),I$1)&gt;0,1,0)</f>
        <v>1</v>
      </c>
      <c r="J18" s="1">
        <f ca="1">IF(OFFSET(DATA!$A$29,60*($A18-1)+IF(J$4="N",0,30),J$1)&gt;0,1,0)</f>
        <v>1</v>
      </c>
      <c r="K18" s="1">
        <f ca="1">IF(OFFSET(DATA!$A$29,60*($A18-1)+IF(K$4="N",0,30),K$1)&gt;0,1,0)</f>
        <v>1</v>
      </c>
      <c r="L18" s="1">
        <f ca="1">IF(OFFSET(DATA!$A$29,60*($A18-1)+IF(L$4="N",0,30),L$1)&gt;0,1,0)</f>
        <v>1</v>
      </c>
      <c r="M18" s="1">
        <f ca="1">IF(OFFSET(DATA!$A$29,60*($A18-1)+IF(M$4="N",0,30),M$1)&gt;0,1,0)</f>
        <v>1</v>
      </c>
      <c r="N18" s="1">
        <f ca="1">IF(OFFSET(DATA!$A$29,60*($A18-1)+IF(N$4="N",0,30),N$1)&gt;0,1,0)</f>
        <v>1</v>
      </c>
      <c r="O18" s="1">
        <f ca="1">IF(OFFSET(DATA!$A$29,60*($A18-1)+IF(O$4="N",0,30),O$1)&gt;0,1,0)</f>
        <v>1</v>
      </c>
      <c r="P18" s="1">
        <f ca="1">IF(OFFSET(DATA!$A$29,60*($A18-1)+IF(P$4="N",0,30),P$1)&gt;0,1,0)</f>
        <v>1</v>
      </c>
      <c r="Q18" s="1">
        <f ca="1">IF(OFFSET(DATA!$A$29,60*($A18-1)+IF(Q$4="N",0,30),Q$1)&gt;0,1,0)</f>
        <v>1</v>
      </c>
      <c r="R18" s="1">
        <f ca="1">IF(OFFSET(DATA!$A$29,60*($A18-1)+IF(R$4="N",0,30),R$1)&gt;0,1,0)</f>
        <v>1</v>
      </c>
      <c r="S18" s="1">
        <f ca="1">IF(OFFSET(DATA!$A$29,60*($A18-1)+IF(S$4="N",0,30),S$1)&gt;0,1,0)</f>
        <v>1</v>
      </c>
      <c r="T18" s="1">
        <f ca="1">IF(OFFSET(DATA!$A$29,60*($A18-1)+IF(T$4="N",0,30),T$1)&gt;0,1,0)</f>
        <v>1</v>
      </c>
      <c r="U18" s="1">
        <f ca="1">IF(OFFSET(DATA!$A$29,60*($A18-1)+IF(U$4="N",0,30),U$1)&gt;0,1,0)</f>
        <v>1</v>
      </c>
      <c r="V18" s="1">
        <f ca="1">IF(OFFSET(DATA!$A$29,60*($A18-1)+IF(V$4="N",0,30),V$1)&gt;0,1,0)</f>
        <v>1</v>
      </c>
      <c r="W18" s="1">
        <f ca="1">IF(OFFSET(DATA!$A$29,60*($A18-1)+IF(W$4="N",0,30),W$1)&gt;0,1,0)</f>
        <v>1</v>
      </c>
      <c r="X18" s="1">
        <f ca="1">IF(OFFSET(DATA!$A$29,60*($A18-1)+IF(X$4="N",0,30),X$1)&gt;0,1,0)</f>
        <v>1</v>
      </c>
      <c r="Y18" s="1">
        <f ca="1">IF(OFFSET(DATA!$A$29,60*($A18-1)+IF(Y$4="N",0,30),Y$1)&gt;0,1,0)</f>
        <v>1</v>
      </c>
      <c r="Z18" s="1">
        <f ca="1">IF(OFFSET(DATA!$A$29,60*($A18-1)+IF(Z$4="N",0,30),Z$1)&gt;0,1,0)</f>
        <v>1</v>
      </c>
      <c r="AB18" s="6">
        <v>2</v>
      </c>
      <c r="AC18" s="17">
        <f ca="1">IF(OR($AB18=2,$AB18=3,$AB18=4),COUNTA(OFFSET(DATA!$B$5,60*($A18-1),0,24,12)),0)</f>
        <v>288</v>
      </c>
      <c r="AD18" s="17">
        <f ca="1">IF(OR($AB18=1,$AB18=4),COUNTA(OFFSET(DATA!$B$5,60*($A18-1),13,24,12)),0)</f>
        <v>0</v>
      </c>
      <c r="AE18" s="17">
        <f ca="1">IF(OR($AB18=2,$AB18=5),COUNTA(OFFSET(DATA!$B$5,60*($A18-1)+30,0,24,12)),0)</f>
        <v>288</v>
      </c>
      <c r="AF18" s="17">
        <f ca="1">IF($AB18=1,COUNTA(OFFSET(DATA!$B$5,60*($A18-1)+30,13,24,12)),0)</f>
        <v>0</v>
      </c>
    </row>
    <row r="19" spans="1:32" ht="12.75">
      <c r="A19" s="6">
        <v>15</v>
      </c>
      <c r="B19" s="27" t="str">
        <f ca="1">OFFSET(TITLES!$B$4,'DATA CK'!A19,0)</f>
        <v>CUSTOMER SATISFACTION - WIA INDIVIDUALS</v>
      </c>
      <c r="C19" s="1">
        <f ca="1">IF(OFFSET(DATA!$A$29,60*($A19-1)+IF(C$4="N",0,30),C$1)&gt;0,1,0)</f>
        <v>1</v>
      </c>
      <c r="D19" s="1">
        <f ca="1">IF(OFFSET(DATA!$A$29,60*($A19-1)+IF(D$4="N",0,30),D$1)&gt;0,1,0)</f>
        <v>1</v>
      </c>
      <c r="E19" s="1">
        <f ca="1">IF(OFFSET(DATA!$A$29,60*($A19-1)+IF(E$4="N",0,30),E$1)&gt;0,1,0)</f>
        <v>1</v>
      </c>
      <c r="F19" s="1">
        <f ca="1">IF(OFFSET(DATA!$A$29,60*($A19-1)+IF(F$4="N",0,30),F$1)&gt;0,1,0)</f>
        <v>1</v>
      </c>
      <c r="G19" s="1">
        <f ca="1">IF(OFFSET(DATA!$A$29,60*($A19-1)+IF(G$4="N",0,30),G$1)&gt;0,1,0)</f>
        <v>1</v>
      </c>
      <c r="H19" s="1">
        <f ca="1">IF(OFFSET(DATA!$A$29,60*($A19-1)+IF(H$4="N",0,30),H$1)&gt;0,1,0)</f>
        <v>1</v>
      </c>
      <c r="I19" s="1">
        <f ca="1">IF(OFFSET(DATA!$A$29,60*($A19-1)+IF(I$4="N",0,30),I$1)&gt;0,1,0)</f>
        <v>1</v>
      </c>
      <c r="J19" s="1">
        <f ca="1">IF(OFFSET(DATA!$A$29,60*($A19-1)+IF(J$4="N",0,30),J$1)&gt;0,1,0)</f>
        <v>1</v>
      </c>
      <c r="K19" s="1">
        <f ca="1">IF(OFFSET(DATA!$A$29,60*($A19-1)+IF(K$4="N",0,30),K$1)&gt;0,1,0)</f>
        <v>1</v>
      </c>
      <c r="L19" s="1">
        <f ca="1">IF(OFFSET(DATA!$A$29,60*($A19-1)+IF(L$4="N",0,30),L$1)&gt;0,1,0)</f>
        <v>1</v>
      </c>
      <c r="M19" s="1">
        <f ca="1">IF(OFFSET(DATA!$A$29,60*($A19-1)+IF(M$4="N",0,30),M$1)&gt;0,1,0)</f>
        <v>1</v>
      </c>
      <c r="N19" s="1">
        <f ca="1">IF(OFFSET(DATA!$A$29,60*($A19-1)+IF(N$4="N",0,30),N$1)&gt;0,1,0)</f>
        <v>1</v>
      </c>
      <c r="O19" s="1">
        <f ca="1">IF(OFFSET(DATA!$A$29,60*($A19-1)+IF(O$4="N",0,30),O$1)&gt;0,1,0)</f>
        <v>1</v>
      </c>
      <c r="P19" s="1">
        <f ca="1">IF(OFFSET(DATA!$A$29,60*($A19-1)+IF(P$4="N",0,30),P$1)&gt;0,1,0)</f>
        <v>1</v>
      </c>
      <c r="Q19" s="1">
        <f ca="1">IF(OFFSET(DATA!$A$29,60*($A19-1)+IF(Q$4="N",0,30),Q$1)&gt;0,1,0)</f>
        <v>1</v>
      </c>
      <c r="R19" s="1">
        <f ca="1">IF(OFFSET(DATA!$A$29,60*($A19-1)+IF(R$4="N",0,30),R$1)&gt;0,1,0)</f>
        <v>1</v>
      </c>
      <c r="S19" s="1">
        <f ca="1">IF(OFFSET(DATA!$A$29,60*($A19-1)+IF(S$4="N",0,30),S$1)&gt;0,1,0)</f>
        <v>1</v>
      </c>
      <c r="T19" s="1">
        <f ca="1">IF(OFFSET(DATA!$A$29,60*($A19-1)+IF(T$4="N",0,30),T$1)&gt;0,1,0)</f>
        <v>1</v>
      </c>
      <c r="U19" s="1">
        <f ca="1">IF(OFFSET(DATA!$A$29,60*($A19-1)+IF(U$4="N",0,30),U$1)&gt;0,1,0)</f>
        <v>1</v>
      </c>
      <c r="V19" s="1">
        <f ca="1">IF(OFFSET(DATA!$A$29,60*($A19-1)+IF(V$4="N",0,30),V$1)&gt;0,1,0)</f>
        <v>1</v>
      </c>
      <c r="W19" s="1">
        <f ca="1">IF(OFFSET(DATA!$A$29,60*($A19-1)+IF(W$4="N",0,30),W$1)&gt;0,1,0)</f>
        <v>1</v>
      </c>
      <c r="X19" s="1">
        <f ca="1">IF(OFFSET(DATA!$A$29,60*($A19-1)+IF(X$4="N",0,30),X$1)&gt;0,1,0)</f>
        <v>1</v>
      </c>
      <c r="Y19" s="1">
        <f ca="1">IF(OFFSET(DATA!$A$29,60*($A19-1)+IF(Y$4="N",0,30),Y$1)&gt;0,1,0)</f>
        <v>1</v>
      </c>
      <c r="Z19" s="1">
        <f ca="1">IF(OFFSET(DATA!$A$29,60*($A19-1)+IF(Z$4="N",0,30),Z$1)&gt;0,1,0)</f>
        <v>1</v>
      </c>
      <c r="AB19" s="6">
        <v>2</v>
      </c>
      <c r="AC19" s="17">
        <f ca="1">IF(OR($AB19=2,$AB19=3,$AB19=4),COUNTA(OFFSET(DATA!$B$5,60*($A19-1),0,24,12)),0)</f>
        <v>288</v>
      </c>
      <c r="AD19" s="17">
        <f ca="1">IF(OR($AB19=1,$AB19=4),COUNTA(OFFSET(DATA!$B$5,60*($A19-1),13,24,12)),0)</f>
        <v>0</v>
      </c>
      <c r="AE19" s="17">
        <f ca="1">IF(OR($AB19=2,$AB19=5),COUNTA(OFFSET(DATA!$B$5,60*($A19-1)+30,0,24,12)),0)</f>
        <v>288</v>
      </c>
      <c r="AF19" s="17">
        <f ca="1">IF($AB19=1,COUNTA(OFFSET(DATA!$B$5,60*($A19-1)+30,13,24,12)),0)</f>
        <v>0</v>
      </c>
    </row>
    <row r="20" spans="1:32" ht="12.75">
      <c r="A20" s="6">
        <v>16</v>
      </c>
      <c r="B20" s="27" t="str">
        <f ca="1">OFFSET(TITLES!$B$4,'DATA CK'!A20,0)</f>
        <v>CUSTOMER SATISFACTION - WAGNER-PEYSER INDIVIDUALS</v>
      </c>
      <c r="C20" s="1">
        <f ca="1">IF(OFFSET(DATA!$A$29,60*($A20-1)+IF(C$4="N",0,30),C$1)&gt;0,1,0)</f>
        <v>1</v>
      </c>
      <c r="D20" s="1">
        <f ca="1">IF(OFFSET(DATA!$A$29,60*($A20-1)+IF(D$4="N",0,30),D$1)&gt;0,1,0)</f>
        <v>1</v>
      </c>
      <c r="E20" s="1">
        <f ca="1">IF(OFFSET(DATA!$A$29,60*($A20-1)+IF(E$4="N",0,30),E$1)&gt;0,1,0)</f>
        <v>1</v>
      </c>
      <c r="F20" s="1">
        <f ca="1">IF(OFFSET(DATA!$A$29,60*($A20-1)+IF(F$4="N",0,30),F$1)&gt;0,1,0)</f>
        <v>1</v>
      </c>
      <c r="G20" s="1">
        <f ca="1">IF(OFFSET(DATA!$A$29,60*($A20-1)+IF(G$4="N",0,30),G$1)&gt;0,1,0)</f>
        <v>1</v>
      </c>
      <c r="H20" s="1">
        <f ca="1">IF(OFFSET(DATA!$A$29,60*($A20-1)+IF(H$4="N",0,30),H$1)&gt;0,1,0)</f>
        <v>1</v>
      </c>
      <c r="I20" s="1">
        <f ca="1">IF(OFFSET(DATA!$A$29,60*($A20-1)+IF(I$4="N",0,30),I$1)&gt;0,1,0)</f>
        <v>1</v>
      </c>
      <c r="J20" s="1">
        <f ca="1">IF(OFFSET(DATA!$A$29,60*($A20-1)+IF(J$4="N",0,30),J$1)&gt;0,1,0)</f>
        <v>1</v>
      </c>
      <c r="K20" s="1">
        <f ca="1">IF(OFFSET(DATA!$A$29,60*($A20-1)+IF(K$4="N",0,30),K$1)&gt;0,1,0)</f>
        <v>1</v>
      </c>
      <c r="L20" s="1">
        <f ca="1">IF(OFFSET(DATA!$A$29,60*($A20-1)+IF(L$4="N",0,30),L$1)&gt;0,1,0)</f>
        <v>1</v>
      </c>
      <c r="M20" s="1">
        <f ca="1">IF(OFFSET(DATA!$A$29,60*($A20-1)+IF(M$4="N",0,30),M$1)&gt;0,1,0)</f>
        <v>1</v>
      </c>
      <c r="N20" s="1">
        <f ca="1">IF(OFFSET(DATA!$A$29,60*($A20-1)+IF(N$4="N",0,30),N$1)&gt;0,1,0)</f>
        <v>1</v>
      </c>
      <c r="O20" s="1">
        <f ca="1">IF(OFFSET(DATA!$A$29,60*($A20-1)+IF(O$4="N",0,30),O$1)&gt;0,1,0)</f>
        <v>1</v>
      </c>
      <c r="P20" s="1">
        <f ca="1">IF(OFFSET(DATA!$A$29,60*($A20-1)+IF(P$4="N",0,30),P$1)&gt;0,1,0)</f>
        <v>1</v>
      </c>
      <c r="Q20" s="1">
        <f ca="1">IF(OFFSET(DATA!$A$29,60*($A20-1)+IF(Q$4="N",0,30),Q$1)&gt;0,1,0)</f>
        <v>1</v>
      </c>
      <c r="R20" s="1">
        <f ca="1">IF(OFFSET(DATA!$A$29,60*($A20-1)+IF(R$4="N",0,30),R$1)&gt;0,1,0)</f>
        <v>1</v>
      </c>
      <c r="S20" s="1">
        <f ca="1">IF(OFFSET(DATA!$A$29,60*($A20-1)+IF(S$4="N",0,30),S$1)&gt;0,1,0)</f>
        <v>1</v>
      </c>
      <c r="T20" s="1">
        <f ca="1">IF(OFFSET(DATA!$A$29,60*($A20-1)+IF(T$4="N",0,30),T$1)&gt;0,1,0)</f>
        <v>1</v>
      </c>
      <c r="U20" s="1">
        <f ca="1">IF(OFFSET(DATA!$A$29,60*($A20-1)+IF(U$4="N",0,30),U$1)&gt;0,1,0)</f>
        <v>1</v>
      </c>
      <c r="V20" s="1">
        <f ca="1">IF(OFFSET(DATA!$A$29,60*($A20-1)+IF(V$4="N",0,30),V$1)&gt;0,1,0)</f>
        <v>1</v>
      </c>
      <c r="W20" s="1">
        <f ca="1">IF(OFFSET(DATA!$A$29,60*($A20-1)+IF(W$4="N",0,30),W$1)&gt;0,1,0)</f>
        <v>1</v>
      </c>
      <c r="X20" s="1">
        <f ca="1">IF(OFFSET(DATA!$A$29,60*($A20-1)+IF(X$4="N",0,30),X$1)&gt;0,1,0)</f>
        <v>1</v>
      </c>
      <c r="Y20" s="1">
        <f ca="1">IF(OFFSET(DATA!$A$29,60*($A20-1)+IF(Y$4="N",0,30),Y$1)&gt;0,1,0)</f>
        <v>1</v>
      </c>
      <c r="Z20" s="1">
        <f ca="1">IF(OFFSET(DATA!$A$29,60*($A20-1)+IF(Z$4="N",0,30),Z$1)&gt;0,1,0)</f>
        <v>1</v>
      </c>
      <c r="AB20" s="6">
        <v>2</v>
      </c>
      <c r="AC20" s="17">
        <f ca="1">IF(OR($AB20=2,$AB20=3,$AB20=4),COUNTA(OFFSET(DATA!$B$5,60*($A20-1),0,24,12)),0)</f>
        <v>288</v>
      </c>
      <c r="AD20" s="17">
        <f ca="1">IF(OR($AB20=1,$AB20=4),COUNTA(OFFSET(DATA!$B$5,60*($A20-1),13,24,12)),0)</f>
        <v>0</v>
      </c>
      <c r="AE20" s="17">
        <f ca="1">IF(OR($AB20=2,$AB20=5),COUNTA(OFFSET(DATA!$B$5,60*($A20-1)+30,0,24,12)),0)</f>
        <v>288</v>
      </c>
      <c r="AF20" s="17">
        <f ca="1">IF($AB20=1,COUNTA(OFFSET(DATA!$B$5,60*($A20-1)+30,13,24,12)),0)</f>
        <v>0</v>
      </c>
    </row>
    <row r="21" spans="1:32" ht="12.75">
      <c r="A21" s="6">
        <v>17</v>
      </c>
      <c r="B21" s="27" t="str">
        <f ca="1">OFFSET(TITLES!$B$4,'DATA CK'!A21,0)</f>
        <v>CUSTOMER SATISFACTION - ALL EMPLOYERS</v>
      </c>
      <c r="C21" s="1">
        <f ca="1">IF(OFFSET(DATA!$A$29,60*($A21-1)+IF(C$4="N",0,30),C$1)&gt;0,1,0)</f>
        <v>1</v>
      </c>
      <c r="D21" s="1">
        <f ca="1">IF(OFFSET(DATA!$A$29,60*($A21-1)+IF(D$4="N",0,30),D$1)&gt;0,1,0)</f>
        <v>1</v>
      </c>
      <c r="E21" s="1">
        <f ca="1">IF(OFFSET(DATA!$A$29,60*($A21-1)+IF(E$4="N",0,30),E$1)&gt;0,1,0)</f>
        <v>1</v>
      </c>
      <c r="F21" s="1">
        <f ca="1">IF(OFFSET(DATA!$A$29,60*($A21-1)+IF(F$4="N",0,30),F$1)&gt;0,1,0)</f>
        <v>1</v>
      </c>
      <c r="G21" s="1">
        <f ca="1">IF(OFFSET(DATA!$A$29,60*($A21-1)+IF(G$4="N",0,30),G$1)&gt;0,1,0)</f>
        <v>1</v>
      </c>
      <c r="H21" s="1">
        <f ca="1">IF(OFFSET(DATA!$A$29,60*($A21-1)+IF(H$4="N",0,30),H$1)&gt;0,1,0)</f>
        <v>1</v>
      </c>
      <c r="I21" s="1">
        <f ca="1">IF(OFFSET(DATA!$A$29,60*($A21-1)+IF(I$4="N",0,30),I$1)&gt;0,1,0)</f>
        <v>1</v>
      </c>
      <c r="J21" s="1">
        <f ca="1">IF(OFFSET(DATA!$A$29,60*($A21-1)+IF(J$4="N",0,30),J$1)&gt;0,1,0)</f>
        <v>1</v>
      </c>
      <c r="K21" s="1">
        <f ca="1">IF(OFFSET(DATA!$A$29,60*($A21-1)+IF(K$4="N",0,30),K$1)&gt;0,1,0)</f>
        <v>1</v>
      </c>
      <c r="L21" s="1">
        <f ca="1">IF(OFFSET(DATA!$A$29,60*($A21-1)+IF(L$4="N",0,30),L$1)&gt;0,1,0)</f>
        <v>1</v>
      </c>
      <c r="M21" s="1">
        <f ca="1">IF(OFFSET(DATA!$A$29,60*($A21-1)+IF(M$4="N",0,30),M$1)&gt;0,1,0)</f>
        <v>1</v>
      </c>
      <c r="N21" s="1">
        <f ca="1">IF(OFFSET(DATA!$A$29,60*($A21-1)+IF(N$4="N",0,30),N$1)&gt;0,1,0)</f>
        <v>1</v>
      </c>
      <c r="O21" s="1">
        <f ca="1">IF(OFFSET(DATA!$A$29,60*($A21-1)+IF(O$4="N",0,30),O$1)&gt;0,1,0)</f>
        <v>1</v>
      </c>
      <c r="P21" s="1">
        <f ca="1">IF(OFFSET(DATA!$A$29,60*($A21-1)+IF(P$4="N",0,30),P$1)&gt;0,1,0)</f>
        <v>1</v>
      </c>
      <c r="Q21" s="1">
        <f ca="1">IF(OFFSET(DATA!$A$29,60*($A21-1)+IF(Q$4="N",0,30),Q$1)&gt;0,1,0)</f>
        <v>1</v>
      </c>
      <c r="R21" s="1">
        <f ca="1">IF(OFFSET(DATA!$A$29,60*($A21-1)+IF(R$4="N",0,30),R$1)&gt;0,1,0)</f>
        <v>1</v>
      </c>
      <c r="S21" s="1">
        <f ca="1">IF(OFFSET(DATA!$A$29,60*($A21-1)+IF(S$4="N",0,30),S$1)&gt;0,1,0)</f>
        <v>1</v>
      </c>
      <c r="T21" s="1">
        <f ca="1">IF(OFFSET(DATA!$A$29,60*($A21-1)+IF(T$4="N",0,30),T$1)&gt;0,1,0)</f>
        <v>1</v>
      </c>
      <c r="U21" s="1">
        <f ca="1">IF(OFFSET(DATA!$A$29,60*($A21-1)+IF(U$4="N",0,30),U$1)&gt;0,1,0)</f>
        <v>1</v>
      </c>
      <c r="V21" s="1">
        <f ca="1">IF(OFFSET(DATA!$A$29,60*($A21-1)+IF(V$4="N",0,30),V$1)&gt;0,1,0)</f>
        <v>1</v>
      </c>
      <c r="W21" s="1">
        <f ca="1">IF(OFFSET(DATA!$A$29,60*($A21-1)+IF(W$4="N",0,30),W$1)&gt;0,1,0)</f>
        <v>1</v>
      </c>
      <c r="X21" s="1">
        <f ca="1">IF(OFFSET(DATA!$A$29,60*($A21-1)+IF(X$4="N",0,30),X$1)&gt;0,1,0)</f>
        <v>1</v>
      </c>
      <c r="Y21" s="1">
        <f ca="1">IF(OFFSET(DATA!$A$29,60*($A21-1)+IF(Y$4="N",0,30),Y$1)&gt;0,1,0)</f>
        <v>1</v>
      </c>
      <c r="Z21" s="1">
        <f ca="1">IF(OFFSET(DATA!$A$29,60*($A21-1)+IF(Z$4="N",0,30),Z$1)&gt;0,1,0)</f>
        <v>1</v>
      </c>
      <c r="AB21" s="6">
        <v>2</v>
      </c>
      <c r="AC21" s="17">
        <f ca="1">IF(OR($AB21=2,$AB21=3,$AB21=4),COUNTA(OFFSET(DATA!$B$5,60*($A21-1),0,24,12)),0)</f>
        <v>288</v>
      </c>
      <c r="AD21" s="17">
        <f ca="1">IF(OR($AB21=1,$AB21=4),COUNTA(OFFSET(DATA!$B$5,60*($A21-1),13,24,12)),0)</f>
        <v>0</v>
      </c>
      <c r="AE21" s="17">
        <f ca="1">IF(OR($AB21=2,$AB21=5),COUNTA(OFFSET(DATA!$B$5,60*($A21-1)+30,0,24,12)),0)</f>
        <v>288</v>
      </c>
      <c r="AF21" s="17">
        <f ca="1">IF($AB21=1,COUNTA(OFFSET(DATA!$B$5,60*($A21-1)+30,13,24,12)),0)</f>
        <v>0</v>
      </c>
    </row>
    <row r="22" spans="1:32" ht="12.75">
      <c r="A22" s="6">
        <v>18</v>
      </c>
      <c r="B22" s="27" t="str">
        <f ca="1">OFFSET(TITLES!$B$4,'DATA CK'!A22,0)</f>
        <v>CUSTOMER SATISFACTION - PLANNED SAMPLE WIA</v>
      </c>
      <c r="C22" s="1">
        <f ca="1">IF(OFFSET(DATA!$A$29,60*($A22-1)+IF(C$4="N",0,30),C$1)&gt;0,1,0)</f>
        <v>1</v>
      </c>
      <c r="D22" s="1">
        <f ca="1">IF(OFFSET(DATA!$A$29,60*($A22-1)+IF(D$4="N",0,30),D$1)&gt;0,1,0)</f>
        <v>1</v>
      </c>
      <c r="E22" s="1">
        <f ca="1">IF(OFFSET(DATA!$A$29,60*($A22-1)+IF(E$4="N",0,30),E$1)&gt;0,1,0)</f>
        <v>1</v>
      </c>
      <c r="F22" s="1">
        <f ca="1">IF(OFFSET(DATA!$A$29,60*($A22-1)+IF(F$4="N",0,30),F$1)&gt;0,1,0)</f>
        <v>1</v>
      </c>
      <c r="G22" s="1">
        <f ca="1">IF(OFFSET(DATA!$A$29,60*($A22-1)+IF(G$4="N",0,30),G$1)&gt;0,1,0)</f>
        <v>1</v>
      </c>
      <c r="H22" s="1">
        <f ca="1">IF(OFFSET(DATA!$A$29,60*($A22-1)+IF(H$4="N",0,30),H$1)&gt;0,1,0)</f>
        <v>1</v>
      </c>
      <c r="I22" s="1">
        <f ca="1">IF(OFFSET(DATA!$A$29,60*($A22-1)+IF(I$4="N",0,30),I$1)&gt;0,1,0)</f>
        <v>1</v>
      </c>
      <c r="J22" s="1">
        <f ca="1">IF(OFFSET(DATA!$A$29,60*($A22-1)+IF(J$4="N",0,30),J$1)&gt;0,1,0)</f>
        <v>1</v>
      </c>
      <c r="K22" s="1">
        <f ca="1">IF(OFFSET(DATA!$A$29,60*($A22-1)+IF(K$4="N",0,30),K$1)&gt;0,1,0)</f>
        <v>1</v>
      </c>
      <c r="L22" s="1">
        <f ca="1">IF(OFFSET(DATA!$A$29,60*($A22-1)+IF(L$4="N",0,30),L$1)&gt;0,1,0)</f>
        <v>1</v>
      </c>
      <c r="M22" s="1">
        <f ca="1">IF(OFFSET(DATA!$A$29,60*($A22-1)+IF(M$4="N",0,30),M$1)&gt;0,1,0)</f>
        <v>1</v>
      </c>
      <c r="N22" s="1">
        <f ca="1">IF(OFFSET(DATA!$A$29,60*($A22-1)+IF(N$4="N",0,30),N$1)&gt;0,1,0)</f>
        <v>1</v>
      </c>
      <c r="O22" s="1">
        <f ca="1">IF(OFFSET(DATA!$A$29,60*($A22-1)+IF(O$4="N",0,30),O$1)&gt;0,1,0)</f>
        <v>1</v>
      </c>
      <c r="P22" s="1">
        <f ca="1">IF(OFFSET(DATA!$A$29,60*($A22-1)+IF(P$4="N",0,30),P$1)&gt;0,1,0)</f>
        <v>1</v>
      </c>
      <c r="Q22" s="1">
        <f ca="1">IF(OFFSET(DATA!$A$29,60*($A22-1)+IF(Q$4="N",0,30),Q$1)&gt;0,1,0)</f>
        <v>1</v>
      </c>
      <c r="R22" s="1">
        <f ca="1">IF(OFFSET(DATA!$A$29,60*($A22-1)+IF(R$4="N",0,30),R$1)&gt;0,1,0)</f>
        <v>1</v>
      </c>
      <c r="S22" s="1">
        <f ca="1">IF(OFFSET(DATA!$A$29,60*($A22-1)+IF(S$4="N",0,30),S$1)&gt;0,1,0)</f>
        <v>1</v>
      </c>
      <c r="T22" s="1">
        <f ca="1">IF(OFFSET(DATA!$A$29,60*($A22-1)+IF(T$4="N",0,30),T$1)&gt;0,1,0)</f>
        <v>1</v>
      </c>
      <c r="U22" s="1">
        <f ca="1">IF(OFFSET(DATA!$A$29,60*($A22-1)+IF(U$4="N",0,30),U$1)&gt;0,1,0)</f>
        <v>1</v>
      </c>
      <c r="V22" s="1">
        <f ca="1">IF(OFFSET(DATA!$A$29,60*($A22-1)+IF(V$4="N",0,30),V$1)&gt;0,1,0)</f>
        <v>1</v>
      </c>
      <c r="W22" s="1">
        <f ca="1">IF(OFFSET(DATA!$A$29,60*($A22-1)+IF(W$4="N",0,30),W$1)&gt;0,1,0)</f>
        <v>1</v>
      </c>
      <c r="X22" s="1">
        <f ca="1">IF(OFFSET(DATA!$A$29,60*($A22-1)+IF(X$4="N",0,30),X$1)&gt;0,1,0)</f>
        <v>1</v>
      </c>
      <c r="Y22" s="1">
        <f ca="1">IF(OFFSET(DATA!$A$29,60*($A22-1)+IF(Y$4="N",0,30),Y$1)&gt;0,1,0)</f>
        <v>1</v>
      </c>
      <c r="Z22" s="1">
        <f ca="1">IF(OFFSET(DATA!$A$29,60*($A22-1)+IF(Z$4="N",0,30),Z$1)&gt;0,1,0)</f>
        <v>0</v>
      </c>
      <c r="AB22" s="6">
        <v>2</v>
      </c>
      <c r="AC22" s="17">
        <f ca="1">IF(OR($AB22=2,$AB22=3,$AB22=4),COUNTA(OFFSET(DATA!$B$5,60*($A22-1),0,24,12)),0)</f>
        <v>288</v>
      </c>
      <c r="AD22" s="17">
        <f ca="1">IF(OR($AB22=1,$AB22=4),COUNTA(OFFSET(DATA!$B$5,60*($A22-1),13,24,12)),0)</f>
        <v>0</v>
      </c>
      <c r="AE22" s="17">
        <f ca="1">IF(OR($AB22=2,$AB22=5),COUNTA(OFFSET(DATA!$B$5,60*($A22-1)+30,0,24,12)),0)</f>
        <v>288</v>
      </c>
      <c r="AF22" s="17">
        <f ca="1">IF($AB22=1,COUNTA(OFFSET(DATA!$B$5,60*($A22-1)+30,13,24,12)),0)</f>
        <v>0</v>
      </c>
    </row>
    <row r="23" spans="1:32" ht="12.75">
      <c r="A23" s="6">
        <v>19</v>
      </c>
      <c r="B23" s="27" t="str">
        <f ca="1">OFFSET(TITLES!$B$4,'DATA CK'!A23,0)</f>
        <v>CUSTOMER SATISFACTION - PLANNED SAMPLE WAGNER-PEYSER</v>
      </c>
      <c r="C23" s="1">
        <f ca="1">IF(OFFSET(DATA!$A$29,60*($A23-1)+IF(C$4="N",0,30),C$1)&gt;0,1,0)</f>
        <v>1</v>
      </c>
      <c r="D23" s="1">
        <f ca="1">IF(OFFSET(DATA!$A$29,60*($A23-1)+IF(D$4="N",0,30),D$1)&gt;0,1,0)</f>
        <v>1</v>
      </c>
      <c r="E23" s="1">
        <f ca="1">IF(OFFSET(DATA!$A$29,60*($A23-1)+IF(E$4="N",0,30),E$1)&gt;0,1,0)</f>
        <v>1</v>
      </c>
      <c r="F23" s="1">
        <f ca="1">IF(OFFSET(DATA!$A$29,60*($A23-1)+IF(F$4="N",0,30),F$1)&gt;0,1,0)</f>
        <v>1</v>
      </c>
      <c r="G23" s="1">
        <f ca="1">IF(OFFSET(DATA!$A$29,60*($A23-1)+IF(G$4="N",0,30),G$1)&gt;0,1,0)</f>
        <v>1</v>
      </c>
      <c r="H23" s="1">
        <f ca="1">IF(OFFSET(DATA!$A$29,60*($A23-1)+IF(H$4="N",0,30),H$1)&gt;0,1,0)</f>
        <v>1</v>
      </c>
      <c r="I23" s="1">
        <f ca="1">IF(OFFSET(DATA!$A$29,60*($A23-1)+IF(I$4="N",0,30),I$1)&gt;0,1,0)</f>
        <v>1</v>
      </c>
      <c r="J23" s="1">
        <f ca="1">IF(OFFSET(DATA!$A$29,60*($A23-1)+IF(J$4="N",0,30),J$1)&gt;0,1,0)</f>
        <v>1</v>
      </c>
      <c r="K23" s="1">
        <f ca="1">IF(OFFSET(DATA!$A$29,60*($A23-1)+IF(K$4="N",0,30),K$1)&gt;0,1,0)</f>
        <v>1</v>
      </c>
      <c r="L23" s="1">
        <f ca="1">IF(OFFSET(DATA!$A$29,60*($A23-1)+IF(L$4="N",0,30),L$1)&gt;0,1,0)</f>
        <v>1</v>
      </c>
      <c r="M23" s="1">
        <f ca="1">IF(OFFSET(DATA!$A$29,60*($A23-1)+IF(M$4="N",0,30),M$1)&gt;0,1,0)</f>
        <v>1</v>
      </c>
      <c r="N23" s="1">
        <f ca="1">IF(OFFSET(DATA!$A$29,60*($A23-1)+IF(N$4="N",0,30),N$1)&gt;0,1,0)</f>
        <v>1</v>
      </c>
      <c r="O23" s="1">
        <f ca="1">IF(OFFSET(DATA!$A$29,60*($A23-1)+IF(O$4="N",0,30),O$1)&gt;0,1,0)</f>
        <v>1</v>
      </c>
      <c r="P23" s="1">
        <f ca="1">IF(OFFSET(DATA!$A$29,60*($A23-1)+IF(P$4="N",0,30),P$1)&gt;0,1,0)</f>
        <v>1</v>
      </c>
      <c r="Q23" s="1">
        <f ca="1">IF(OFFSET(DATA!$A$29,60*($A23-1)+IF(Q$4="N",0,30),Q$1)&gt;0,1,0)</f>
        <v>1</v>
      </c>
      <c r="R23" s="1">
        <f ca="1">IF(OFFSET(DATA!$A$29,60*($A23-1)+IF(R$4="N",0,30),R$1)&gt;0,1,0)</f>
        <v>1</v>
      </c>
      <c r="S23" s="1">
        <f ca="1">IF(OFFSET(DATA!$A$29,60*($A23-1)+IF(S$4="N",0,30),S$1)&gt;0,1,0)</f>
        <v>1</v>
      </c>
      <c r="T23" s="1">
        <f ca="1">IF(OFFSET(DATA!$A$29,60*($A23-1)+IF(T$4="N",0,30),T$1)&gt;0,1,0)</f>
        <v>1</v>
      </c>
      <c r="U23" s="1">
        <f ca="1">IF(OFFSET(DATA!$A$29,60*($A23-1)+IF(U$4="N",0,30),U$1)&gt;0,1,0)</f>
        <v>1</v>
      </c>
      <c r="V23" s="1">
        <f ca="1">IF(OFFSET(DATA!$A$29,60*($A23-1)+IF(V$4="N",0,30),V$1)&gt;0,1,0)</f>
        <v>1</v>
      </c>
      <c r="W23" s="1">
        <f ca="1">IF(OFFSET(DATA!$A$29,60*($A23-1)+IF(W$4="N",0,30),W$1)&gt;0,1,0)</f>
        <v>1</v>
      </c>
      <c r="X23" s="1">
        <f ca="1">IF(OFFSET(DATA!$A$29,60*($A23-1)+IF(X$4="N",0,30),X$1)&gt;0,1,0)</f>
        <v>1</v>
      </c>
      <c r="Y23" s="1">
        <f ca="1">IF(OFFSET(DATA!$A$29,60*($A23-1)+IF(Y$4="N",0,30),Y$1)&gt;0,1,0)</f>
        <v>1</v>
      </c>
      <c r="Z23" s="1">
        <f ca="1">IF(OFFSET(DATA!$A$29,60*($A23-1)+IF(Z$4="N",0,30),Z$1)&gt;0,1,0)</f>
        <v>0</v>
      </c>
      <c r="AB23" s="6">
        <v>1</v>
      </c>
      <c r="AC23" s="17">
        <f ca="1">IF(OR($AB23=2,$AB23=3,$AB23=4),COUNTA(OFFSET(DATA!$B$5,60*($A23-1),0,24,12)),0)</f>
        <v>0</v>
      </c>
      <c r="AD23" s="17">
        <f ca="1">IF(OR($AB23=1,$AB23=4),COUNTA(OFFSET(DATA!$B$5,60*($A23-1),13,24,12)),0)</f>
        <v>288</v>
      </c>
      <c r="AE23" s="17">
        <f ca="1">IF(OR($AB23=2,$AB23=5),COUNTA(OFFSET(DATA!$B$5,60*($A23-1)+30,0,24,12)),0)</f>
        <v>0</v>
      </c>
      <c r="AF23" s="17"/>
    </row>
    <row r="24" spans="1:32" ht="12.75">
      <c r="A24" s="6">
        <v>20</v>
      </c>
      <c r="B24" s="27" t="str">
        <f ca="1">OFFSET(TITLES!$B$4,'DATA CK'!A24,0)</f>
        <v>CUSTOMER SATISFACTION - PLANNED SAMPLE EMPLOYERS</v>
      </c>
      <c r="C24" s="1">
        <f ca="1">IF(OFFSET(DATA!$A$29,60*($A24-1)+IF(C$4="N",0,30),C$1)&gt;0,1,0)</f>
        <v>1</v>
      </c>
      <c r="D24" s="1">
        <f ca="1">IF(OFFSET(DATA!$A$29,60*($A24-1)+IF(D$4="N",0,30),D$1)&gt;0,1,0)</f>
        <v>1</v>
      </c>
      <c r="E24" s="1">
        <f ca="1">IF(OFFSET(DATA!$A$29,60*($A24-1)+IF(E$4="N",0,30),E$1)&gt;0,1,0)</f>
        <v>1</v>
      </c>
      <c r="F24" s="1">
        <f ca="1">IF(OFFSET(DATA!$A$29,60*($A24-1)+IF(F$4="N",0,30),F$1)&gt;0,1,0)</f>
        <v>1</v>
      </c>
      <c r="G24" s="1">
        <f ca="1">IF(OFFSET(DATA!$A$29,60*($A24-1)+IF(G$4="N",0,30),G$1)&gt;0,1,0)</f>
        <v>1</v>
      </c>
      <c r="H24" s="1">
        <f ca="1">IF(OFFSET(DATA!$A$29,60*($A24-1)+IF(H$4="N",0,30),H$1)&gt;0,1,0)</f>
        <v>1</v>
      </c>
      <c r="I24" s="1">
        <f ca="1">IF(OFFSET(DATA!$A$29,60*($A24-1)+IF(I$4="N",0,30),I$1)&gt;0,1,0)</f>
        <v>1</v>
      </c>
      <c r="J24" s="1">
        <f ca="1">IF(OFFSET(DATA!$A$29,60*($A24-1)+IF(J$4="N",0,30),J$1)&gt;0,1,0)</f>
        <v>1</v>
      </c>
      <c r="K24" s="1">
        <f ca="1">IF(OFFSET(DATA!$A$29,60*($A24-1)+IF(K$4="N",0,30),K$1)&gt;0,1,0)</f>
        <v>1</v>
      </c>
      <c r="L24" s="1">
        <f ca="1">IF(OFFSET(DATA!$A$29,60*($A24-1)+IF(L$4="N",0,30),L$1)&gt;0,1,0)</f>
        <v>1</v>
      </c>
      <c r="M24" s="1">
        <f ca="1">IF(OFFSET(DATA!$A$29,60*($A24-1)+IF(M$4="N",0,30),M$1)&gt;0,1,0)</f>
        <v>1</v>
      </c>
      <c r="N24" s="1">
        <f ca="1">IF(OFFSET(DATA!$A$29,60*($A24-1)+IF(N$4="N",0,30),N$1)&gt;0,1,0)</f>
        <v>1</v>
      </c>
      <c r="O24" s="1">
        <f ca="1">IF(OFFSET(DATA!$A$29,60*($A24-1)+IF(O$4="N",0,30),O$1)&gt;0,1,0)</f>
        <v>1</v>
      </c>
      <c r="P24" s="1">
        <f ca="1">IF(OFFSET(DATA!$A$29,60*($A24-1)+IF(P$4="N",0,30),P$1)&gt;0,1,0)</f>
        <v>1</v>
      </c>
      <c r="Q24" s="1">
        <f ca="1">IF(OFFSET(DATA!$A$29,60*($A24-1)+IF(Q$4="N",0,30),Q$1)&gt;0,1,0)</f>
        <v>1</v>
      </c>
      <c r="R24" s="1">
        <f ca="1">IF(OFFSET(DATA!$A$29,60*($A24-1)+IF(R$4="N",0,30),R$1)&gt;0,1,0)</f>
        <v>1</v>
      </c>
      <c r="S24" s="1">
        <f ca="1">IF(OFFSET(DATA!$A$29,60*($A24-1)+IF(S$4="N",0,30),S$1)&gt;0,1,0)</f>
        <v>1</v>
      </c>
      <c r="T24" s="1">
        <f ca="1">IF(OFFSET(DATA!$A$29,60*($A24-1)+IF(T$4="N",0,30),T$1)&gt;0,1,0)</f>
        <v>1</v>
      </c>
      <c r="U24" s="1">
        <f ca="1">IF(OFFSET(DATA!$A$29,60*($A24-1)+IF(U$4="N",0,30),U$1)&gt;0,1,0)</f>
        <v>1</v>
      </c>
      <c r="V24" s="1">
        <f ca="1">IF(OFFSET(DATA!$A$29,60*($A24-1)+IF(V$4="N",0,30),V$1)&gt;0,1,0)</f>
        <v>1</v>
      </c>
      <c r="W24" s="1">
        <f ca="1">IF(OFFSET(DATA!$A$29,60*($A24-1)+IF(W$4="N",0,30),W$1)&gt;0,1,0)</f>
        <v>1</v>
      </c>
      <c r="X24" s="1">
        <f ca="1">IF(OFFSET(DATA!$A$29,60*($A24-1)+IF(X$4="N",0,30),X$1)&gt;0,1,0)</f>
        <v>1</v>
      </c>
      <c r="Y24" s="1">
        <f ca="1">IF(OFFSET(DATA!$A$29,60*($A24-1)+IF(Y$4="N",0,30),Y$1)&gt;0,1,0)</f>
        <v>1</v>
      </c>
      <c r="Z24" s="1">
        <f ca="1">IF(OFFSET(DATA!$A$29,60*($A24-1)+IF(Z$4="N",0,30),Z$1)&gt;0,1,0)</f>
        <v>0</v>
      </c>
      <c r="AB24" s="6">
        <v>1</v>
      </c>
      <c r="AC24" s="17">
        <f ca="1">IF(OR($AB24=2,$AB24=3,$AB24=4),COUNTA(OFFSET(DATA!$B$5,60*($A24-1),0,24,12)),0)</f>
        <v>0</v>
      </c>
      <c r="AD24" s="17">
        <f ca="1">IF(OR($AB24=1,$AB24=4),COUNTA(OFFSET(DATA!$B$5,60*($A24-1),13,24,12)),0)</f>
        <v>288</v>
      </c>
      <c r="AE24" s="17">
        <f ca="1">IF(OR($AB24=2,$AB24=5),COUNTA(OFFSET(DATA!$B$5,60*($A24-1)+30,0,24,12)),0)</f>
        <v>0</v>
      </c>
      <c r="AF24" s="17"/>
    </row>
    <row r="25" spans="1:32" ht="12.75">
      <c r="A25" s="6">
        <v>21</v>
      </c>
      <c r="B25" s="27" t="str">
        <f ca="1">OFFSET(TITLES!$B$4,'DATA CK'!A25,0)</f>
        <v>TIMELINESS OF DATA INPUT FOR WIA REGISTRATIONS</v>
      </c>
      <c r="C25" s="1">
        <f ca="1">IF(OFFSET(DATA!$A$29,60*($A25-1)+IF(C$4="N",0,30),C$1)&gt;0,1,0)</f>
        <v>1</v>
      </c>
      <c r="D25" s="1">
        <f ca="1">IF(OFFSET(DATA!$A$29,60*($A25-1)+IF(D$4="N",0,30),D$1)&gt;0,1,0)</f>
        <v>1</v>
      </c>
      <c r="E25" s="1">
        <f ca="1">IF(OFFSET(DATA!$A$29,60*($A25-1)+IF(E$4="N",0,30),E$1)&gt;0,1,0)</f>
        <v>1</v>
      </c>
      <c r="F25" s="1">
        <f ca="1">IF(OFFSET(DATA!$A$29,60*($A25-1)+IF(F$4="N",0,30),F$1)&gt;0,1,0)</f>
        <v>1</v>
      </c>
      <c r="G25" s="1">
        <f ca="1">IF(OFFSET(DATA!$A$29,60*($A25-1)+IF(G$4="N",0,30),G$1)&gt;0,1,0)</f>
        <v>1</v>
      </c>
      <c r="H25" s="1">
        <f ca="1">IF(OFFSET(DATA!$A$29,60*($A25-1)+IF(H$4="N",0,30),H$1)&gt;0,1,0)</f>
        <v>1</v>
      </c>
      <c r="I25" s="1">
        <f ca="1">IF(OFFSET(DATA!$A$29,60*($A25-1)+IF(I$4="N",0,30),I$1)&gt;0,1,0)</f>
        <v>1</v>
      </c>
      <c r="J25" s="1">
        <f ca="1">IF(OFFSET(DATA!$A$29,60*($A25-1)+IF(J$4="N",0,30),J$1)&gt;0,1,0)</f>
        <v>1</v>
      </c>
      <c r="K25" s="1">
        <f ca="1">IF(OFFSET(DATA!$A$29,60*($A25-1)+IF(K$4="N",0,30),K$1)&gt;0,1,0)</f>
        <v>1</v>
      </c>
      <c r="L25" s="1">
        <f ca="1">IF(OFFSET(DATA!$A$29,60*($A25-1)+IF(L$4="N",0,30),L$1)&gt;0,1,0)</f>
        <v>1</v>
      </c>
      <c r="M25" s="1">
        <f ca="1">IF(OFFSET(DATA!$A$29,60*($A25-1)+IF(M$4="N",0,30),M$1)&gt;0,1,0)</f>
        <v>1</v>
      </c>
      <c r="N25" s="1">
        <f ca="1">IF(OFFSET(DATA!$A$29,60*($A25-1)+IF(N$4="N",0,30),N$1)&gt;0,1,0)</f>
        <v>1</v>
      </c>
      <c r="O25" s="1">
        <f ca="1">IF(OFFSET(DATA!$A$29,60*($A25-1)+IF(O$4="N",0,30),O$1)&gt;0,1,0)</f>
        <v>1</v>
      </c>
      <c r="P25" s="1">
        <f ca="1">IF(OFFSET(DATA!$A$29,60*($A25-1)+IF(P$4="N",0,30),P$1)&gt;0,1,0)</f>
        <v>1</v>
      </c>
      <c r="Q25" s="1">
        <f ca="1">IF(OFFSET(DATA!$A$29,60*($A25-1)+IF(Q$4="N",0,30),Q$1)&gt;0,1,0)</f>
        <v>1</v>
      </c>
      <c r="R25" s="1">
        <f ca="1">IF(OFFSET(DATA!$A$29,60*($A25-1)+IF(R$4="N",0,30),R$1)&gt;0,1,0)</f>
        <v>1</v>
      </c>
      <c r="S25" s="1">
        <f ca="1">IF(OFFSET(DATA!$A$29,60*($A25-1)+IF(S$4="N",0,30),S$1)&gt;0,1,0)</f>
        <v>1</v>
      </c>
      <c r="T25" s="1">
        <f ca="1">IF(OFFSET(DATA!$A$29,60*($A25-1)+IF(T$4="N",0,30),T$1)&gt;0,1,0)</f>
        <v>1</v>
      </c>
      <c r="U25" s="1">
        <f ca="1">IF(OFFSET(DATA!$A$29,60*($A25-1)+IF(U$4="N",0,30),U$1)&gt;0,1,0)</f>
        <v>1</v>
      </c>
      <c r="V25" s="1">
        <f ca="1">IF(OFFSET(DATA!$A$29,60*($A25-1)+IF(V$4="N",0,30),V$1)&gt;0,1,0)</f>
        <v>1</v>
      </c>
      <c r="W25" s="1">
        <f ca="1">IF(OFFSET(DATA!$A$29,60*($A25-1)+IF(W$4="N",0,30),W$1)&gt;0,1,0)</f>
        <v>1</v>
      </c>
      <c r="X25" s="1">
        <f ca="1">IF(OFFSET(DATA!$A$29,60*($A25-1)+IF(X$4="N",0,30),X$1)&gt;0,1,0)</f>
        <v>1</v>
      </c>
      <c r="Y25" s="1">
        <f ca="1">IF(OFFSET(DATA!$A$29,60*($A25-1)+IF(Y$4="N",0,30),Y$1)&gt;0,1,0)</f>
        <v>1</v>
      </c>
      <c r="Z25" s="1">
        <f ca="1">IF(OFFSET(DATA!$A$29,60*($A25-1)+IF(Z$4="N",0,30),Z$1)&gt;0,1,0)</f>
        <v>1</v>
      </c>
      <c r="AB25" s="6">
        <v>1</v>
      </c>
      <c r="AC25" s="17">
        <f ca="1">IF(OR($AB25=2,$AB25=3,$AB25=4),COUNTA(OFFSET(DATA!$B$5,60*($A25-1),0,24,12)),0)</f>
        <v>0</v>
      </c>
      <c r="AD25" s="17">
        <f ca="1">IF(OR($AB25=1,$AB25=4),COUNTA(OFFSET(DATA!$B$5,60*($A25-1),13,24,12)),0)</f>
        <v>288</v>
      </c>
      <c r="AE25" s="17">
        <f ca="1">IF(OR($AB25=2,$AB25=5),COUNTA(OFFSET(DATA!$B$5,60*($A25-1)+30,0,24,12)),0)</f>
        <v>0</v>
      </c>
      <c r="AF25" s="17"/>
    </row>
    <row r="26" spans="1:32" ht="12.75">
      <c r="A26" s="6">
        <v>22</v>
      </c>
      <c r="B26" s="27" t="str">
        <f ca="1">OFFSET(TITLES!$B$4,'DATA CK'!A26,0)</f>
        <v>TIMELINESS OF DATA INPUT FOR WIA EXITS</v>
      </c>
      <c r="C26" s="1">
        <f ca="1">IF(OFFSET(DATA!$A$29,60*($A26-1)+IF(C$4="N",0,30),C$1)&gt;0,1,0)</f>
        <v>1</v>
      </c>
      <c r="D26" s="1">
        <f ca="1">IF(OFFSET(DATA!$A$29,60*($A26-1)+IF(D$4="N",0,30),D$1)&gt;0,1,0)</f>
        <v>1</v>
      </c>
      <c r="E26" s="1">
        <f ca="1">IF(OFFSET(DATA!$A$29,60*($A26-1)+IF(E$4="N",0,30),E$1)&gt;0,1,0)</f>
        <v>1</v>
      </c>
      <c r="F26" s="1">
        <f ca="1">IF(OFFSET(DATA!$A$29,60*($A26-1)+IF(F$4="N",0,30),F$1)&gt;0,1,0)</f>
        <v>1</v>
      </c>
      <c r="G26" s="1">
        <f ca="1">IF(OFFSET(DATA!$A$29,60*($A26-1)+IF(G$4="N",0,30),G$1)&gt;0,1,0)</f>
        <v>1</v>
      </c>
      <c r="H26" s="1">
        <f ca="1">IF(OFFSET(DATA!$A$29,60*($A26-1)+IF(H$4="N",0,30),H$1)&gt;0,1,0)</f>
        <v>1</v>
      </c>
      <c r="I26" s="1">
        <f ca="1">IF(OFFSET(DATA!$A$29,60*($A26-1)+IF(I$4="N",0,30),I$1)&gt;0,1,0)</f>
        <v>1</v>
      </c>
      <c r="J26" s="1">
        <f ca="1">IF(OFFSET(DATA!$A$29,60*($A26-1)+IF(J$4="N",0,30),J$1)&gt;0,1,0)</f>
        <v>1</v>
      </c>
      <c r="K26" s="1">
        <f ca="1">IF(OFFSET(DATA!$A$29,60*($A26-1)+IF(K$4="N",0,30),K$1)&gt;0,1,0)</f>
        <v>1</v>
      </c>
      <c r="L26" s="1">
        <f ca="1">IF(OFFSET(DATA!$A$29,60*($A26-1)+IF(L$4="N",0,30),L$1)&gt;0,1,0)</f>
        <v>1</v>
      </c>
      <c r="M26" s="1">
        <f ca="1">IF(OFFSET(DATA!$A$29,60*($A26-1)+IF(M$4="N",0,30),M$1)&gt;0,1,0)</f>
        <v>1</v>
      </c>
      <c r="N26" s="1">
        <f ca="1">IF(OFFSET(DATA!$A$29,60*($A26-1)+IF(N$4="N",0,30),N$1)&gt;0,1,0)</f>
        <v>1</v>
      </c>
      <c r="O26" s="1">
        <f ca="1">IF(OFFSET(DATA!$A$29,60*($A26-1)+IF(O$4="N",0,30),O$1)&gt;0,1,0)</f>
        <v>1</v>
      </c>
      <c r="P26" s="1">
        <f ca="1">IF(OFFSET(DATA!$A$29,60*($A26-1)+IF(P$4="N",0,30),P$1)&gt;0,1,0)</f>
        <v>1</v>
      </c>
      <c r="Q26" s="1">
        <f ca="1">IF(OFFSET(DATA!$A$29,60*($A26-1)+IF(Q$4="N",0,30),Q$1)&gt;0,1,0)</f>
        <v>1</v>
      </c>
      <c r="R26" s="1">
        <f ca="1">IF(OFFSET(DATA!$A$29,60*($A26-1)+IF(R$4="N",0,30),R$1)&gt;0,1,0)</f>
        <v>1</v>
      </c>
      <c r="S26" s="1">
        <f ca="1">IF(OFFSET(DATA!$A$29,60*($A26-1)+IF(S$4="N",0,30),S$1)&gt;0,1,0)</f>
        <v>1</v>
      </c>
      <c r="T26" s="1">
        <f ca="1">IF(OFFSET(DATA!$A$29,60*($A26-1)+IF(T$4="N",0,30),T$1)&gt;0,1,0)</f>
        <v>1</v>
      </c>
      <c r="U26" s="1">
        <f ca="1">IF(OFFSET(DATA!$A$29,60*($A26-1)+IF(U$4="N",0,30),U$1)&gt;0,1,0)</f>
        <v>1</v>
      </c>
      <c r="V26" s="1">
        <f ca="1">IF(OFFSET(DATA!$A$29,60*($A26-1)+IF(V$4="N",0,30),V$1)&gt;0,1,0)</f>
        <v>1</v>
      </c>
      <c r="W26" s="1">
        <f ca="1">IF(OFFSET(DATA!$A$29,60*($A26-1)+IF(W$4="N",0,30),W$1)&gt;0,1,0)</f>
        <v>1</v>
      </c>
      <c r="X26" s="1">
        <f ca="1">IF(OFFSET(DATA!$A$29,60*($A26-1)+IF(X$4="N",0,30),X$1)&gt;0,1,0)</f>
        <v>1</v>
      </c>
      <c r="Y26" s="1">
        <f ca="1">IF(OFFSET(DATA!$A$29,60*($A26-1)+IF(Y$4="N",0,30),Y$1)&gt;0,1,0)</f>
        <v>1</v>
      </c>
      <c r="Z26" s="1">
        <f ca="1">IF(OFFSET(DATA!$A$29,60*($A26-1)+IF(Z$4="N",0,30),Z$1)&gt;0,1,0)</f>
        <v>1</v>
      </c>
      <c r="AB26" s="6">
        <v>1</v>
      </c>
      <c r="AC26" s="17">
        <f ca="1">IF(OR($AB26=2,$AB26=3,$AB26=4),COUNTA(OFFSET(DATA!$B$5,60*($A26-1),0,24,12)),0)</f>
        <v>0</v>
      </c>
      <c r="AD26" s="17">
        <f ca="1">IF(OR($AB26=1,$AB26=4),COUNTA(OFFSET(DATA!$B$5,60*($A26-1),13,24,12)),0)</f>
        <v>288</v>
      </c>
      <c r="AE26" s="17">
        <f ca="1">IF(OR($AB26=2,$AB26=5),COUNTA(OFFSET(DATA!$B$5,60*($A26-1)+30,0,24,12)),0)</f>
        <v>0</v>
      </c>
      <c r="AF26" s="17">
        <f ca="1">IF($AB26=1,COUNTA(OFFSET(DATA!$B$5,60*($A26-1)+30,13,24,12)),0)</f>
        <v>288</v>
      </c>
    </row>
    <row r="27" spans="1:32" ht="12.75">
      <c r="A27" s="6">
        <v>23</v>
      </c>
      <c r="B27" s="27" t="str">
        <f ca="1">OFFSET(TITLES!$B$4,'DATA CK'!A27,0)</f>
        <v>SHORT-TERM VETERANS ENTERED EMPLOYMENT RATE</v>
      </c>
      <c r="C27" s="1">
        <f ca="1">IF(OFFSET(DATA!$A$29,60*($A27-1)+IF(C$4="N",0,30),C$1)&gt;0,1,0)</f>
        <v>1</v>
      </c>
      <c r="D27" s="1">
        <f ca="1">IF(OFFSET(DATA!$A$29,60*($A27-1)+IF(D$4="N",0,30),D$1)&gt;0,1,0)</f>
        <v>1</v>
      </c>
      <c r="E27" s="1">
        <f ca="1">IF(OFFSET(DATA!$A$29,60*($A27-1)+IF(E$4="N",0,30),E$1)&gt;0,1,0)</f>
        <v>1</v>
      </c>
      <c r="F27" s="1">
        <f ca="1">IF(OFFSET(DATA!$A$29,60*($A27-1)+IF(F$4="N",0,30),F$1)&gt;0,1,0)</f>
        <v>1</v>
      </c>
      <c r="G27" s="1">
        <f ca="1">IF(OFFSET(DATA!$A$29,60*($A27-1)+IF(G$4="N",0,30),G$1)&gt;0,1,0)</f>
        <v>1</v>
      </c>
      <c r="H27" s="1">
        <f ca="1">IF(OFFSET(DATA!$A$29,60*($A27-1)+IF(H$4="N",0,30),H$1)&gt;0,1,0)</f>
        <v>1</v>
      </c>
      <c r="I27" s="1">
        <f ca="1">IF(OFFSET(DATA!$A$29,60*($A27-1)+IF(I$4="N",0,30),I$1)&gt;0,1,0)</f>
        <v>1</v>
      </c>
      <c r="J27" s="1">
        <f ca="1">IF(OFFSET(DATA!$A$29,60*($A27-1)+IF(J$4="N",0,30),J$1)&gt;0,1,0)</f>
        <v>1</v>
      </c>
      <c r="K27" s="1">
        <f ca="1">IF(OFFSET(DATA!$A$29,60*($A27-1)+IF(K$4="N",0,30),K$1)&gt;0,1,0)</f>
        <v>1</v>
      </c>
      <c r="L27" s="1">
        <f ca="1">IF(OFFSET(DATA!$A$29,60*($A27-1)+IF(L$4="N",0,30),L$1)&gt;0,1,0)</f>
        <v>1</v>
      </c>
      <c r="M27" s="1">
        <f ca="1">IF(OFFSET(DATA!$A$29,60*($A27-1)+IF(M$4="N",0,30),M$1)&gt;0,1,0)</f>
        <v>1</v>
      </c>
      <c r="N27" s="1">
        <f ca="1">IF(OFFSET(DATA!$A$29,60*($A27-1)+IF(N$4="N",0,30),N$1)&gt;0,1,0)</f>
        <v>1</v>
      </c>
      <c r="O27" s="1">
        <f ca="1">IF(OFFSET(DATA!$A$29,60*($A27-1)+IF(O$4="N",0,30),O$1)&gt;0,1,0)</f>
        <v>1</v>
      </c>
      <c r="P27" s="1">
        <f ca="1">IF(OFFSET(DATA!$A$29,60*($A27-1)+IF(P$4="N",0,30),P$1)&gt;0,1,0)</f>
        <v>1</v>
      </c>
      <c r="Q27" s="1">
        <f ca="1">IF(OFFSET(DATA!$A$29,60*($A27-1)+IF(Q$4="N",0,30),Q$1)&gt;0,1,0)</f>
        <v>1</v>
      </c>
      <c r="R27" s="1">
        <f ca="1">IF(OFFSET(DATA!$A$29,60*($A27-1)+IF(R$4="N",0,30),R$1)&gt;0,1,0)</f>
        <v>1</v>
      </c>
      <c r="S27" s="1">
        <f ca="1">IF(OFFSET(DATA!$A$29,60*($A27-1)+IF(S$4="N",0,30),S$1)&gt;0,1,0)</f>
        <v>1</v>
      </c>
      <c r="T27" s="1">
        <f ca="1">IF(OFFSET(DATA!$A$29,60*($A27-1)+IF(T$4="N",0,30),T$1)&gt;0,1,0)</f>
        <v>1</v>
      </c>
      <c r="U27" s="1">
        <f ca="1">IF(OFFSET(DATA!$A$29,60*($A27-1)+IF(U$4="N",0,30),U$1)&gt;0,1,0)</f>
        <v>1</v>
      </c>
      <c r="V27" s="1">
        <f ca="1">IF(OFFSET(DATA!$A$29,60*($A27-1)+IF(V$4="N",0,30),V$1)&gt;0,1,0)</f>
        <v>1</v>
      </c>
      <c r="W27" s="1">
        <f ca="1">IF(OFFSET(DATA!$A$29,60*($A27-1)+IF(W$4="N",0,30),W$1)&gt;0,1,0)</f>
        <v>1</v>
      </c>
      <c r="X27" s="1">
        <f ca="1">IF(OFFSET(DATA!$A$29,60*($A27-1)+IF(X$4="N",0,30),X$1)&gt;0,1,0)</f>
        <v>1</v>
      </c>
      <c r="Y27" s="1">
        <f ca="1">IF(OFFSET(DATA!$A$29,60*($A27-1)+IF(Y$4="N",0,30),Y$1)&gt;0,1,0)</f>
        <v>1</v>
      </c>
      <c r="Z27" s="1">
        <f ca="1">IF(OFFSET(DATA!$A$29,60*($A27-1)+IF(Z$4="N",0,30),Z$1)&gt;0,1,0)</f>
        <v>1</v>
      </c>
      <c r="AB27" s="6">
        <v>1</v>
      </c>
      <c r="AC27" s="17">
        <f ca="1">IF(OR($AB27=2,$AB27=3,$AB27=4),COUNTA(OFFSET(DATA!$B$5,60*($A27-1),0,24,12)),0)</f>
        <v>0</v>
      </c>
      <c r="AD27" s="17">
        <f ca="1">IF(OR($AB27=1,$AB27=4),COUNTA(OFFSET(DATA!$B$5,60*($A27-1),13,24,12)),0)</f>
        <v>288</v>
      </c>
      <c r="AE27" s="17">
        <f ca="1">IF(OR($AB27=2,$AB27=5),COUNTA(OFFSET(DATA!$B$5,60*($A27-1)+30,0,24,12)),0)</f>
        <v>0</v>
      </c>
      <c r="AF27" s="17">
        <f ca="1">IF($AB27=1,COUNTA(OFFSET(DATA!$B$5,60*($A27-1)+30,13,24,12)),0)</f>
        <v>288</v>
      </c>
    </row>
    <row r="28" spans="3:32" ht="12.75">
      <c r="C28" s="1"/>
      <c r="D28" s="1"/>
      <c r="E28" s="1"/>
      <c r="F28" s="1"/>
      <c r="G28" s="1"/>
      <c r="H28" s="1"/>
      <c r="I28" s="1"/>
      <c r="J28" s="1"/>
      <c r="K28" s="1"/>
      <c r="L28" s="1"/>
      <c r="M28" s="1"/>
      <c r="N28" s="1"/>
      <c r="O28" s="1"/>
      <c r="P28" s="1"/>
      <c r="Q28" s="1"/>
      <c r="R28" s="1"/>
      <c r="S28" s="1"/>
      <c r="T28" s="1"/>
      <c r="U28" s="1"/>
      <c r="V28" s="1"/>
      <c r="W28" s="1"/>
      <c r="X28" s="1"/>
      <c r="Y28" s="1"/>
      <c r="Z28" s="1"/>
      <c r="AB28" s="6">
        <v>2</v>
      </c>
      <c r="AC28" s="17">
        <f ca="1">IF(OR($AB28=2,$AB28=3,$AB28=4),COUNTA(OFFSET(DATA!$B$5,60*(#REF!-1),0,24,12)),0)</f>
        <v>1</v>
      </c>
      <c r="AD28" s="17">
        <f ca="1">IF(OR($AB28=1,$AB28=4),COUNTA(OFFSET(DATA!$B$5,60*(#REF!-1),13,24,12)),0)</f>
        <v>0</v>
      </c>
      <c r="AE28" s="17">
        <f ca="1">IF(OR($AB28=2,$AB28=5),COUNTA(OFFSET(DATA!$B$5,60*(#REF!-1)+30,0,24,12)),0)</f>
        <v>1</v>
      </c>
      <c r="AF28" s="17">
        <f ca="1">IF($AB28=1,COUNTA(OFFSET(DATA!$B$5,60*(#REF!-1)+30,13,24,12)),0)</f>
        <v>0</v>
      </c>
    </row>
    <row r="29" spans="3:26" ht="12.75">
      <c r="C29" s="1"/>
      <c r="D29" s="1"/>
      <c r="E29" s="1"/>
      <c r="F29" s="1"/>
      <c r="G29" s="1"/>
      <c r="H29" s="1"/>
      <c r="I29" s="1"/>
      <c r="J29" s="1"/>
      <c r="K29" s="1"/>
      <c r="L29" s="1"/>
      <c r="M29" s="1"/>
      <c r="N29" s="1"/>
      <c r="O29" s="1"/>
      <c r="P29" s="1"/>
      <c r="Q29" s="1"/>
      <c r="R29" s="1"/>
      <c r="S29" s="1"/>
      <c r="T29" s="1"/>
      <c r="U29" s="1"/>
      <c r="V29" s="1"/>
      <c r="W29" s="1"/>
      <c r="X29" s="1"/>
      <c r="Y29" s="1"/>
      <c r="Z29" s="1"/>
    </row>
    <row r="30" spans="3:26" ht="12.75">
      <c r="C30" s="1"/>
      <c r="D30" s="1"/>
      <c r="E30" s="1"/>
      <c r="F30" s="1"/>
      <c r="G30" s="1"/>
      <c r="H30" s="1"/>
      <c r="I30" s="1"/>
      <c r="J30" s="1"/>
      <c r="K30" s="1"/>
      <c r="L30" s="1"/>
      <c r="M30" s="1"/>
      <c r="N30" s="1"/>
      <c r="O30" s="1"/>
      <c r="P30" s="1"/>
      <c r="Q30" s="1"/>
      <c r="R30" s="1"/>
      <c r="S30" s="1"/>
      <c r="T30" s="1"/>
      <c r="U30" s="1"/>
      <c r="V30" s="1"/>
      <c r="W30" s="1"/>
      <c r="X30" s="1"/>
      <c r="Y30" s="1"/>
      <c r="Z30" s="1"/>
    </row>
    <row r="31" spans="3:26" ht="12.75">
      <c r="C31" s="1"/>
      <c r="D31" s="1"/>
      <c r="E31" s="1"/>
      <c r="F31" s="1"/>
      <c r="G31" s="1"/>
      <c r="H31" s="1"/>
      <c r="I31" s="1"/>
      <c r="J31" s="1"/>
      <c r="K31" s="1"/>
      <c r="L31" s="1"/>
      <c r="M31" s="1"/>
      <c r="N31" s="1"/>
      <c r="O31" s="1"/>
      <c r="P31" s="1"/>
      <c r="Q31" s="1"/>
      <c r="R31" s="1"/>
      <c r="S31" s="1"/>
      <c r="T31" s="1"/>
      <c r="U31" s="1"/>
      <c r="V31" s="1"/>
      <c r="W31" s="1"/>
      <c r="X31" s="1"/>
      <c r="Y31" s="1"/>
      <c r="Z31" s="1"/>
    </row>
    <row r="32" spans="3:26" ht="12.75">
      <c r="C32" s="1"/>
      <c r="D32" s="1"/>
      <c r="E32" s="1"/>
      <c r="F32" s="1"/>
      <c r="G32" s="1"/>
      <c r="H32" s="1"/>
      <c r="I32" s="1"/>
      <c r="J32" s="1"/>
      <c r="K32" s="1"/>
      <c r="L32" s="1"/>
      <c r="M32" s="1"/>
      <c r="N32" s="1"/>
      <c r="O32" s="1"/>
      <c r="P32" s="1"/>
      <c r="Q32" s="1"/>
      <c r="R32" s="1"/>
      <c r="S32" s="1"/>
      <c r="T32" s="1"/>
      <c r="U32" s="1"/>
      <c r="V32" s="1"/>
      <c r="W32" s="1"/>
      <c r="X32" s="1"/>
      <c r="Y32" s="1"/>
      <c r="Z32" s="1"/>
    </row>
    <row r="33" spans="3:26" ht="12.75">
      <c r="C33" s="1"/>
      <c r="D33" s="1"/>
      <c r="E33" s="1"/>
      <c r="F33" s="1"/>
      <c r="G33" s="1"/>
      <c r="H33" s="1"/>
      <c r="I33" s="1"/>
      <c r="J33" s="1"/>
      <c r="K33" s="1"/>
      <c r="L33" s="1"/>
      <c r="M33" s="1"/>
      <c r="N33" s="1"/>
      <c r="O33" s="1"/>
      <c r="P33" s="1"/>
      <c r="Q33" s="1"/>
      <c r="R33" s="1"/>
      <c r="S33" s="1"/>
      <c r="T33" s="1"/>
      <c r="U33" s="1"/>
      <c r="V33" s="1"/>
      <c r="W33" s="1"/>
      <c r="X33" s="1"/>
      <c r="Y33" s="1"/>
      <c r="Z33" s="1"/>
    </row>
    <row r="34" spans="3:26" ht="12.75">
      <c r="C34" s="1"/>
      <c r="D34" s="1"/>
      <c r="E34" s="1"/>
      <c r="F34" s="1"/>
      <c r="G34" s="1"/>
      <c r="H34" s="1"/>
      <c r="I34" s="1"/>
      <c r="J34" s="1"/>
      <c r="K34" s="1"/>
      <c r="L34" s="1"/>
      <c r="M34" s="1"/>
      <c r="N34" s="1"/>
      <c r="O34" s="1"/>
      <c r="P34" s="1"/>
      <c r="Q34" s="1"/>
      <c r="R34" s="1"/>
      <c r="S34" s="1"/>
      <c r="T34" s="1"/>
      <c r="U34" s="1"/>
      <c r="V34" s="1"/>
      <c r="W34" s="1"/>
      <c r="X34" s="1"/>
      <c r="Y34" s="1"/>
      <c r="Z34" s="1"/>
    </row>
    <row r="35" spans="3:26" ht="12.75">
      <c r="C35" s="1"/>
      <c r="D35" s="1"/>
      <c r="E35" s="1"/>
      <c r="F35" s="1"/>
      <c r="G35" s="1"/>
      <c r="H35" s="1"/>
      <c r="I35" s="1"/>
      <c r="J35" s="1"/>
      <c r="K35" s="1"/>
      <c r="L35" s="1"/>
      <c r="M35" s="1"/>
      <c r="N35" s="1"/>
      <c r="O35" s="1"/>
      <c r="P35" s="1"/>
      <c r="Q35" s="1"/>
      <c r="R35" s="1"/>
      <c r="S35" s="1"/>
      <c r="T35" s="1"/>
      <c r="U35" s="1"/>
      <c r="V35" s="1"/>
      <c r="W35" s="1"/>
      <c r="X35" s="1"/>
      <c r="Y35" s="1"/>
      <c r="Z35" s="1"/>
    </row>
    <row r="36" spans="3:26" ht="12.75">
      <c r="C36" s="1"/>
      <c r="D36" s="1"/>
      <c r="E36" s="1"/>
      <c r="F36" s="1"/>
      <c r="G36" s="1"/>
      <c r="H36" s="1"/>
      <c r="I36" s="1"/>
      <c r="J36" s="1"/>
      <c r="K36" s="1"/>
      <c r="L36" s="1"/>
      <c r="M36" s="1"/>
      <c r="N36" s="1"/>
      <c r="O36" s="1"/>
      <c r="P36" s="1"/>
      <c r="Q36" s="1"/>
      <c r="R36" s="1"/>
      <c r="S36" s="1"/>
      <c r="T36" s="1"/>
      <c r="U36" s="1"/>
      <c r="V36" s="1"/>
      <c r="W36" s="1"/>
      <c r="X36" s="1"/>
      <c r="Y36" s="1"/>
      <c r="Z36" s="1"/>
    </row>
    <row r="37" spans="3:26" ht="12.75">
      <c r="C37" s="1"/>
      <c r="D37" s="1"/>
      <c r="E37" s="1"/>
      <c r="F37" s="1"/>
      <c r="G37" s="1"/>
      <c r="H37" s="1"/>
      <c r="I37" s="1"/>
      <c r="J37" s="1"/>
      <c r="K37" s="1"/>
      <c r="L37" s="1"/>
      <c r="M37" s="1"/>
      <c r="N37" s="1"/>
      <c r="O37" s="1"/>
      <c r="P37" s="1"/>
      <c r="Q37" s="1"/>
      <c r="R37" s="1"/>
      <c r="S37" s="1"/>
      <c r="T37" s="1"/>
      <c r="U37" s="1"/>
      <c r="V37" s="1"/>
      <c r="W37" s="1"/>
      <c r="X37" s="1"/>
      <c r="Y37" s="1"/>
      <c r="Z37" s="1"/>
    </row>
    <row r="38" ht="12.75">
      <c r="C38" s="1"/>
    </row>
    <row r="39" ht="12.75">
      <c r="C39" s="1"/>
    </row>
  </sheetData>
  <mergeCells count="26">
    <mergeCell ref="AB3:AF3"/>
    <mergeCell ref="A1:B4"/>
    <mergeCell ref="S3:T3"/>
    <mergeCell ref="U3:V3"/>
    <mergeCell ref="W3:X3"/>
    <mergeCell ref="C3:D3"/>
    <mergeCell ref="E3:F3"/>
    <mergeCell ref="G3:H3"/>
    <mergeCell ref="I3:J3"/>
    <mergeCell ref="S2:T2"/>
    <mergeCell ref="U2:V2"/>
    <mergeCell ref="Y3:Z3"/>
    <mergeCell ref="K3:L3"/>
    <mergeCell ref="M3:N3"/>
    <mergeCell ref="O3:P3"/>
    <mergeCell ref="Q3:R3"/>
    <mergeCell ref="W2:X2"/>
    <mergeCell ref="Y2:Z2"/>
    <mergeCell ref="K2:L2"/>
    <mergeCell ref="M2:N2"/>
    <mergeCell ref="O2:P2"/>
    <mergeCell ref="Q2:R2"/>
    <mergeCell ref="C2:D2"/>
    <mergeCell ref="E2:F2"/>
    <mergeCell ref="G2:H2"/>
    <mergeCell ref="I2:J2"/>
  </mergeCells>
  <conditionalFormatting sqref="C5:Z27">
    <cfRule type="cellIs" priority="1" dxfId="10" operator="equal" stopIfTrue="1">
      <formula>1</formula>
    </cfRule>
    <cfRule type="cellIs" priority="2" dxfId="11" operator="equal" stopIfTrue="1">
      <formula>0</formula>
    </cfRule>
  </conditionalFormatting>
  <conditionalFormatting sqref="AC5:AF28">
    <cfRule type="cellIs" priority="3" dxfId="12" operator="equal" stopIfTrue="1">
      <formula>0</formula>
    </cfRule>
    <cfRule type="expression" priority="4" dxfId="13" stopIfTrue="1">
      <formula>AC5=MAX($AC$5:$AF$27)</formula>
    </cfRule>
    <cfRule type="expression" priority="5" dxfId="14" stopIfTrue="1">
      <formula>AC5&lt;MAX($AC$5:$AF$27)</formula>
    </cfRule>
  </conditionalFormatting>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2:AE29"/>
  <sheetViews>
    <sheetView zoomScale="75" zoomScaleNormal="75" workbookViewId="0" topLeftCell="A1">
      <selection activeCell="P21" sqref="P21"/>
    </sheetView>
  </sheetViews>
  <sheetFormatPr defaultColWidth="9.140625" defaultRowHeight="12.75"/>
  <cols>
    <col min="1" max="1" width="4.7109375" style="0" customWidth="1"/>
    <col min="2" max="2" width="5.7109375" style="0" customWidth="1"/>
    <col min="3" max="3" width="7.7109375" style="0" customWidth="1"/>
    <col min="4" max="4" width="7.28125" style="0" bestFit="1" customWidth="1"/>
    <col min="5" max="7" width="6.7109375" style="0" customWidth="1"/>
    <col min="8" max="8" width="8.28125" style="0" bestFit="1" customWidth="1"/>
    <col min="9" max="9" width="6.7109375" style="0" customWidth="1"/>
    <col min="10" max="10" width="8.28125" style="0" bestFit="1" customWidth="1"/>
    <col min="11" max="27" width="6.7109375" style="0" customWidth="1"/>
  </cols>
  <sheetData>
    <row r="2" spans="3:9" ht="12.75">
      <c r="C2" s="6">
        <f>LOOK!B4</f>
        <v>1</v>
      </c>
      <c r="D2" s="62">
        <f>C5/B5</f>
        <v>0.8</v>
      </c>
      <c r="I2" s="1"/>
    </row>
    <row r="3" spans="3:27" ht="12.75">
      <c r="C3" s="150"/>
      <c r="I3" s="1"/>
      <c r="Z3" s="249"/>
      <c r="AA3" s="249"/>
    </row>
    <row r="4" spans="1:31" ht="12.75">
      <c r="A4" s="37"/>
      <c r="B4" s="2"/>
      <c r="C4" s="284">
        <v>0.8</v>
      </c>
      <c r="D4" s="7">
        <v>1</v>
      </c>
      <c r="E4" s="7">
        <v>2</v>
      </c>
      <c r="F4" s="7">
        <v>3</v>
      </c>
      <c r="G4" s="7">
        <v>4</v>
      </c>
      <c r="H4" s="7">
        <v>5</v>
      </c>
      <c r="I4" s="7">
        <v>6</v>
      </c>
      <c r="J4" s="7">
        <v>7</v>
      </c>
      <c r="K4" s="7">
        <v>8</v>
      </c>
      <c r="L4" s="7">
        <v>9</v>
      </c>
      <c r="M4" s="7">
        <v>10</v>
      </c>
      <c r="N4" s="7">
        <v>11</v>
      </c>
      <c r="O4" s="7">
        <v>12</v>
      </c>
      <c r="P4" s="7">
        <v>13</v>
      </c>
      <c r="Q4" s="7">
        <v>14</v>
      </c>
      <c r="R4" s="7">
        <v>15</v>
      </c>
      <c r="S4" s="7">
        <v>16</v>
      </c>
      <c r="T4" s="7">
        <v>17</v>
      </c>
      <c r="U4" s="7">
        <v>18</v>
      </c>
      <c r="V4" s="7">
        <v>19</v>
      </c>
      <c r="W4" s="7">
        <v>20</v>
      </c>
      <c r="X4" s="7">
        <v>21</v>
      </c>
      <c r="Y4" s="7">
        <v>22</v>
      </c>
      <c r="Z4" s="7">
        <v>23</v>
      </c>
      <c r="AA4" s="305">
        <v>24</v>
      </c>
      <c r="AC4" s="19" t="s">
        <v>221</v>
      </c>
      <c r="AD4" s="19" t="s">
        <v>222</v>
      </c>
      <c r="AE4" s="19" t="s">
        <v>220</v>
      </c>
    </row>
    <row r="5" spans="1:31" ht="12.75">
      <c r="A5" s="285">
        <v>1</v>
      </c>
      <c r="B5" s="281">
        <f ca="1">OFFSET($C$4,$A5,$C$2)</f>
        <v>1</v>
      </c>
      <c r="C5" s="286">
        <f>IF(OR($C$2=20,$C$2=21),B5/0.8,0.8*B5)</f>
        <v>0.8</v>
      </c>
      <c r="D5" s="10">
        <v>1</v>
      </c>
      <c r="E5" s="10">
        <v>1</v>
      </c>
      <c r="F5" s="10">
        <v>1</v>
      </c>
      <c r="G5" s="10">
        <v>1</v>
      </c>
      <c r="H5" s="10">
        <v>1</v>
      </c>
      <c r="I5" s="10">
        <v>1</v>
      </c>
      <c r="J5" s="10">
        <v>1</v>
      </c>
      <c r="K5" s="10">
        <v>1</v>
      </c>
      <c r="L5" s="10">
        <v>1</v>
      </c>
      <c r="M5" s="10">
        <v>1</v>
      </c>
      <c r="N5" s="10">
        <v>1</v>
      </c>
      <c r="O5" s="10">
        <v>1</v>
      </c>
      <c r="P5" s="10">
        <v>1</v>
      </c>
      <c r="Q5" s="10">
        <v>1</v>
      </c>
      <c r="R5" s="300">
        <v>100</v>
      </c>
      <c r="S5" s="300">
        <v>100</v>
      </c>
      <c r="T5" s="300">
        <v>100</v>
      </c>
      <c r="U5" s="10">
        <v>1</v>
      </c>
      <c r="V5" s="10">
        <v>1</v>
      </c>
      <c r="W5" s="10">
        <v>1</v>
      </c>
      <c r="X5" s="281">
        <v>10</v>
      </c>
      <c r="Y5" s="281">
        <v>10</v>
      </c>
      <c r="Z5" s="296">
        <v>1</v>
      </c>
      <c r="AA5" s="297">
        <v>1</v>
      </c>
      <c r="AB5" s="9"/>
      <c r="AC5" s="63">
        <v>10.35</v>
      </c>
      <c r="AD5" s="278">
        <v>10.69</v>
      </c>
      <c r="AE5" s="218">
        <f>(AD5-AC5)/AC5</f>
        <v>0.03285024154589371</v>
      </c>
    </row>
    <row r="6" spans="1:31" ht="12.75">
      <c r="A6" s="287">
        <v>2</v>
      </c>
      <c r="B6" s="281">
        <f aca="true" ca="1" t="shared" si="0" ref="B6:B28">OFFSET($C$4,$A6,$C$2)</f>
        <v>1</v>
      </c>
      <c r="C6" s="288">
        <f aca="true" t="shared" si="1" ref="C6:C28">IF(OR($C$2=20,$C$2=21),B6/0.8,0.8*B6)</f>
        <v>0.8</v>
      </c>
      <c r="D6" s="10">
        <v>1</v>
      </c>
      <c r="E6" s="10">
        <v>1</v>
      </c>
      <c r="F6" s="10">
        <v>1</v>
      </c>
      <c r="G6" s="10">
        <v>1</v>
      </c>
      <c r="H6" s="10">
        <v>1</v>
      </c>
      <c r="I6" s="10">
        <v>1</v>
      </c>
      <c r="J6" s="10">
        <v>1</v>
      </c>
      <c r="K6" s="10">
        <v>1</v>
      </c>
      <c r="L6" s="10">
        <v>1</v>
      </c>
      <c r="M6" s="10">
        <v>1</v>
      </c>
      <c r="N6" s="10">
        <v>1</v>
      </c>
      <c r="O6" s="10">
        <v>1</v>
      </c>
      <c r="P6" s="10">
        <v>1</v>
      </c>
      <c r="Q6" s="10">
        <v>1</v>
      </c>
      <c r="R6" s="300">
        <v>100</v>
      </c>
      <c r="S6" s="300">
        <v>100</v>
      </c>
      <c r="T6" s="300">
        <v>100</v>
      </c>
      <c r="U6" s="10">
        <v>1</v>
      </c>
      <c r="V6" s="10">
        <v>1</v>
      </c>
      <c r="W6" s="10">
        <v>1</v>
      </c>
      <c r="X6" s="1">
        <v>10</v>
      </c>
      <c r="Y6" s="1">
        <v>10</v>
      </c>
      <c r="Z6" s="11">
        <v>1</v>
      </c>
      <c r="AA6" s="251">
        <v>1</v>
      </c>
      <c r="AB6" s="9"/>
      <c r="AC6" s="63">
        <v>10.34</v>
      </c>
      <c r="AD6" s="278">
        <v>10.72</v>
      </c>
      <c r="AE6" s="218">
        <f aca="true" t="shared" si="2" ref="AE6:AE29">(AD6-AC6)/AC6</f>
        <v>0.036750483558994275</v>
      </c>
    </row>
    <row r="7" spans="1:31" ht="12.75">
      <c r="A7" s="285">
        <v>3</v>
      </c>
      <c r="B7" s="281">
        <f ca="1" t="shared" si="0"/>
        <v>1</v>
      </c>
      <c r="C7" s="286">
        <f t="shared" si="1"/>
        <v>0.8</v>
      </c>
      <c r="D7" s="10">
        <v>1</v>
      </c>
      <c r="E7" s="10">
        <v>1</v>
      </c>
      <c r="F7" s="10">
        <v>1</v>
      </c>
      <c r="G7" s="10">
        <v>1</v>
      </c>
      <c r="H7" s="10">
        <v>1</v>
      </c>
      <c r="I7" s="10">
        <v>1</v>
      </c>
      <c r="J7" s="10">
        <v>1</v>
      </c>
      <c r="K7" s="10">
        <v>1</v>
      </c>
      <c r="L7" s="10">
        <v>1</v>
      </c>
      <c r="M7" s="10">
        <v>1</v>
      </c>
      <c r="N7" s="296">
        <v>1</v>
      </c>
      <c r="O7" s="10">
        <v>1</v>
      </c>
      <c r="P7" s="10">
        <v>1</v>
      </c>
      <c r="Q7" s="10">
        <v>1</v>
      </c>
      <c r="R7" s="300">
        <v>100</v>
      </c>
      <c r="S7" s="300">
        <v>100</v>
      </c>
      <c r="T7" s="300">
        <v>100</v>
      </c>
      <c r="U7" s="10">
        <v>1</v>
      </c>
      <c r="V7" s="10">
        <v>1</v>
      </c>
      <c r="W7" s="10">
        <v>1</v>
      </c>
      <c r="X7" s="281">
        <v>10</v>
      </c>
      <c r="Y7" s="281">
        <v>10</v>
      </c>
      <c r="Z7" s="296">
        <v>1</v>
      </c>
      <c r="AA7" s="297">
        <v>1</v>
      </c>
      <c r="AB7" s="9"/>
      <c r="AC7" s="63">
        <v>10.15</v>
      </c>
      <c r="AD7" s="278">
        <v>10.35</v>
      </c>
      <c r="AE7" s="218">
        <f t="shared" si="2"/>
        <v>0.019704433497536877</v>
      </c>
    </row>
    <row r="8" spans="1:31" ht="12.75">
      <c r="A8" s="246">
        <v>4</v>
      </c>
      <c r="B8" s="281">
        <f ca="1" t="shared" si="0"/>
        <v>1</v>
      </c>
      <c r="C8" s="289">
        <f t="shared" si="1"/>
        <v>0.8</v>
      </c>
      <c r="D8" s="10">
        <v>1</v>
      </c>
      <c r="E8" s="10">
        <v>1</v>
      </c>
      <c r="F8" s="10">
        <v>1</v>
      </c>
      <c r="G8" s="10">
        <v>1</v>
      </c>
      <c r="H8" s="10">
        <v>1</v>
      </c>
      <c r="I8" s="10">
        <v>1</v>
      </c>
      <c r="J8" s="10">
        <v>1</v>
      </c>
      <c r="K8" s="10">
        <v>1</v>
      </c>
      <c r="L8" s="10">
        <v>1</v>
      </c>
      <c r="M8" s="10">
        <v>1</v>
      </c>
      <c r="N8" s="11">
        <v>1</v>
      </c>
      <c r="O8" s="10">
        <v>1</v>
      </c>
      <c r="P8" s="10">
        <v>1</v>
      </c>
      <c r="Q8" s="10">
        <v>1</v>
      </c>
      <c r="R8" s="300">
        <v>100</v>
      </c>
      <c r="S8" s="300">
        <v>100</v>
      </c>
      <c r="T8" s="300">
        <v>100</v>
      </c>
      <c r="U8" s="10">
        <v>1</v>
      </c>
      <c r="V8" s="10">
        <v>1</v>
      </c>
      <c r="W8" s="10">
        <v>1</v>
      </c>
      <c r="X8" s="1">
        <v>10</v>
      </c>
      <c r="Y8" s="1">
        <v>10</v>
      </c>
      <c r="Z8" s="11">
        <v>1</v>
      </c>
      <c r="AA8" s="251">
        <v>1</v>
      </c>
      <c r="AB8" s="9"/>
      <c r="AC8" s="63">
        <v>10.34</v>
      </c>
      <c r="AD8" s="278">
        <v>10.62</v>
      </c>
      <c r="AE8" s="218">
        <f t="shared" si="2"/>
        <v>0.027079303675048294</v>
      </c>
    </row>
    <row r="9" spans="1:31" ht="12.75">
      <c r="A9" s="285">
        <v>5</v>
      </c>
      <c r="B9" s="281">
        <f ca="1" t="shared" si="0"/>
        <v>1</v>
      </c>
      <c r="C9" s="286">
        <f t="shared" si="1"/>
        <v>0.8</v>
      </c>
      <c r="D9" s="10">
        <v>1</v>
      </c>
      <c r="E9" s="10">
        <v>1</v>
      </c>
      <c r="F9" s="10">
        <v>1</v>
      </c>
      <c r="G9" s="10">
        <v>1</v>
      </c>
      <c r="H9" s="10">
        <v>1</v>
      </c>
      <c r="I9" s="10">
        <v>1</v>
      </c>
      <c r="J9" s="10">
        <v>1</v>
      </c>
      <c r="K9" s="10">
        <v>1</v>
      </c>
      <c r="L9" s="10">
        <v>1</v>
      </c>
      <c r="M9" s="10">
        <v>1</v>
      </c>
      <c r="N9" s="296">
        <v>1</v>
      </c>
      <c r="O9" s="10">
        <v>1</v>
      </c>
      <c r="P9" s="10">
        <v>1</v>
      </c>
      <c r="Q9" s="10">
        <v>1</v>
      </c>
      <c r="R9" s="300">
        <v>100</v>
      </c>
      <c r="S9" s="300">
        <v>100</v>
      </c>
      <c r="T9" s="300">
        <v>100</v>
      </c>
      <c r="U9" s="10">
        <v>1</v>
      </c>
      <c r="V9" s="10">
        <v>1</v>
      </c>
      <c r="W9" s="10">
        <v>1</v>
      </c>
      <c r="X9" s="281">
        <v>10</v>
      </c>
      <c r="Y9" s="281">
        <v>10</v>
      </c>
      <c r="Z9" s="296">
        <v>1</v>
      </c>
      <c r="AA9" s="297">
        <v>1</v>
      </c>
      <c r="AB9" s="9"/>
      <c r="AC9" s="63">
        <v>10.47</v>
      </c>
      <c r="AD9" s="278">
        <v>11.19</v>
      </c>
      <c r="AE9" s="218">
        <f t="shared" si="2"/>
        <v>0.06876790830945548</v>
      </c>
    </row>
    <row r="10" spans="1:31" ht="12.75">
      <c r="A10" s="246">
        <v>6</v>
      </c>
      <c r="B10" s="281">
        <f ca="1" t="shared" si="0"/>
        <v>1</v>
      </c>
      <c r="C10" s="289">
        <f t="shared" si="1"/>
        <v>0.8</v>
      </c>
      <c r="D10" s="10">
        <v>1</v>
      </c>
      <c r="E10" s="10">
        <v>1</v>
      </c>
      <c r="F10" s="10">
        <v>1</v>
      </c>
      <c r="G10" s="10">
        <v>1</v>
      </c>
      <c r="H10" s="10">
        <v>1</v>
      </c>
      <c r="I10" s="10">
        <v>1</v>
      </c>
      <c r="J10" s="10">
        <v>1</v>
      </c>
      <c r="K10" s="10">
        <v>1</v>
      </c>
      <c r="L10" s="10">
        <v>1</v>
      </c>
      <c r="M10" s="10">
        <v>1</v>
      </c>
      <c r="N10" s="11">
        <v>1</v>
      </c>
      <c r="O10" s="10">
        <v>1</v>
      </c>
      <c r="P10" s="10">
        <v>1</v>
      </c>
      <c r="Q10" s="10">
        <v>1</v>
      </c>
      <c r="R10" s="300">
        <v>100</v>
      </c>
      <c r="S10" s="300">
        <v>100</v>
      </c>
      <c r="T10" s="300">
        <v>100</v>
      </c>
      <c r="U10" s="10">
        <v>1</v>
      </c>
      <c r="V10" s="10">
        <v>1</v>
      </c>
      <c r="W10" s="10">
        <v>1</v>
      </c>
      <c r="X10" s="1">
        <v>10</v>
      </c>
      <c r="Y10" s="1">
        <v>10</v>
      </c>
      <c r="Z10" s="11">
        <v>1</v>
      </c>
      <c r="AA10" s="251">
        <v>1</v>
      </c>
      <c r="AB10" s="9"/>
      <c r="AC10" s="63">
        <v>10.23</v>
      </c>
      <c r="AD10" s="278">
        <v>10.49</v>
      </c>
      <c r="AE10" s="218">
        <f t="shared" si="2"/>
        <v>0.025415444770283457</v>
      </c>
    </row>
    <row r="11" spans="1:31" ht="12.75">
      <c r="A11" s="285">
        <v>7</v>
      </c>
      <c r="B11" s="281">
        <f ca="1" t="shared" si="0"/>
        <v>1</v>
      </c>
      <c r="C11" s="286">
        <f t="shared" si="1"/>
        <v>0.8</v>
      </c>
      <c r="D11" s="10">
        <v>1</v>
      </c>
      <c r="E11" s="10">
        <v>1</v>
      </c>
      <c r="F11" s="10">
        <v>1</v>
      </c>
      <c r="G11" s="10">
        <v>1</v>
      </c>
      <c r="H11" s="10">
        <v>1</v>
      </c>
      <c r="I11" s="10">
        <v>1</v>
      </c>
      <c r="J11" s="10">
        <v>1</v>
      </c>
      <c r="K11" s="10">
        <v>1</v>
      </c>
      <c r="L11" s="10">
        <v>1</v>
      </c>
      <c r="M11" s="10">
        <v>1</v>
      </c>
      <c r="N11" s="296">
        <v>1</v>
      </c>
      <c r="O11" s="10">
        <v>1</v>
      </c>
      <c r="P11" s="10">
        <v>1</v>
      </c>
      <c r="Q11" s="10">
        <v>1</v>
      </c>
      <c r="R11" s="300">
        <v>100</v>
      </c>
      <c r="S11" s="300">
        <v>100</v>
      </c>
      <c r="T11" s="300">
        <v>100</v>
      </c>
      <c r="U11" s="10">
        <v>1</v>
      </c>
      <c r="V11" s="10">
        <v>1</v>
      </c>
      <c r="W11" s="10">
        <v>1</v>
      </c>
      <c r="X11" s="281">
        <v>10</v>
      </c>
      <c r="Y11" s="281">
        <v>10</v>
      </c>
      <c r="Z11" s="296">
        <v>1</v>
      </c>
      <c r="AA11" s="297">
        <v>1</v>
      </c>
      <c r="AB11" s="9"/>
      <c r="AC11" s="63">
        <v>10.26</v>
      </c>
      <c r="AD11" s="278">
        <v>10.66</v>
      </c>
      <c r="AE11" s="218">
        <f t="shared" si="2"/>
        <v>0.03898635477582849</v>
      </c>
    </row>
    <row r="12" spans="1:31" ht="12.75">
      <c r="A12" s="246">
        <v>8</v>
      </c>
      <c r="B12" s="281">
        <f ca="1" t="shared" si="0"/>
        <v>1</v>
      </c>
      <c r="C12" s="289">
        <f t="shared" si="1"/>
        <v>0.8</v>
      </c>
      <c r="D12" s="10">
        <v>1</v>
      </c>
      <c r="E12" s="10">
        <v>1</v>
      </c>
      <c r="F12" s="10">
        <v>1</v>
      </c>
      <c r="G12" s="10">
        <v>1</v>
      </c>
      <c r="H12" s="10">
        <v>1</v>
      </c>
      <c r="I12" s="10">
        <v>1</v>
      </c>
      <c r="J12" s="10">
        <v>1</v>
      </c>
      <c r="K12" s="10">
        <v>1</v>
      </c>
      <c r="L12" s="10">
        <v>1</v>
      </c>
      <c r="M12" s="10">
        <v>1</v>
      </c>
      <c r="N12" s="11">
        <v>1</v>
      </c>
      <c r="O12" s="10">
        <v>1</v>
      </c>
      <c r="P12" s="10">
        <v>1</v>
      </c>
      <c r="Q12" s="10">
        <v>1</v>
      </c>
      <c r="R12" s="300">
        <v>100</v>
      </c>
      <c r="S12" s="300">
        <v>100</v>
      </c>
      <c r="T12" s="300">
        <v>100</v>
      </c>
      <c r="U12" s="10">
        <v>1</v>
      </c>
      <c r="V12" s="10">
        <v>1</v>
      </c>
      <c r="W12" s="10">
        <v>1</v>
      </c>
      <c r="X12" s="1">
        <v>10</v>
      </c>
      <c r="Y12" s="1">
        <v>10</v>
      </c>
      <c r="Z12" s="11">
        <v>1</v>
      </c>
      <c r="AA12" s="251">
        <v>1</v>
      </c>
      <c r="AB12" s="9"/>
      <c r="AC12" s="63">
        <v>10.53</v>
      </c>
      <c r="AD12" s="278">
        <v>11.46</v>
      </c>
      <c r="AE12" s="218">
        <f t="shared" si="2"/>
        <v>0.08831908831908847</v>
      </c>
    </row>
    <row r="13" spans="1:31" ht="12.75">
      <c r="A13" s="285">
        <v>9</v>
      </c>
      <c r="B13" s="281">
        <f ca="1" t="shared" si="0"/>
        <v>1</v>
      </c>
      <c r="C13" s="286">
        <f t="shared" si="1"/>
        <v>0.8</v>
      </c>
      <c r="D13" s="10">
        <v>1</v>
      </c>
      <c r="E13" s="10">
        <v>1</v>
      </c>
      <c r="F13" s="10">
        <v>1</v>
      </c>
      <c r="G13" s="10">
        <v>1</v>
      </c>
      <c r="H13" s="10">
        <v>1</v>
      </c>
      <c r="I13" s="10">
        <v>1</v>
      </c>
      <c r="J13" s="10">
        <v>1</v>
      </c>
      <c r="K13" s="10">
        <v>1</v>
      </c>
      <c r="L13" s="10">
        <v>1</v>
      </c>
      <c r="M13" s="10">
        <v>1</v>
      </c>
      <c r="N13" s="10">
        <v>1</v>
      </c>
      <c r="O13" s="10">
        <v>1</v>
      </c>
      <c r="P13" s="10">
        <v>1</v>
      </c>
      <c r="Q13" s="10">
        <v>1</v>
      </c>
      <c r="R13" s="300">
        <v>100</v>
      </c>
      <c r="S13" s="300">
        <v>100</v>
      </c>
      <c r="T13" s="300">
        <v>100</v>
      </c>
      <c r="U13" s="10">
        <v>1</v>
      </c>
      <c r="V13" s="10">
        <v>1</v>
      </c>
      <c r="W13" s="10">
        <v>1</v>
      </c>
      <c r="X13" s="281">
        <v>10</v>
      </c>
      <c r="Y13" s="281">
        <v>10</v>
      </c>
      <c r="Z13" s="296">
        <v>1</v>
      </c>
      <c r="AA13" s="297">
        <v>1</v>
      </c>
      <c r="AB13" s="9"/>
      <c r="AC13" s="63">
        <v>10.48</v>
      </c>
      <c r="AD13" s="278">
        <v>11.07</v>
      </c>
      <c r="AE13" s="218">
        <f t="shared" si="2"/>
        <v>0.056297709923664105</v>
      </c>
    </row>
    <row r="14" spans="1:31" ht="12.75">
      <c r="A14" s="246">
        <v>10</v>
      </c>
      <c r="B14" s="281">
        <f ca="1" t="shared" si="0"/>
        <v>1</v>
      </c>
      <c r="C14" s="289">
        <f t="shared" si="1"/>
        <v>0.8</v>
      </c>
      <c r="D14" s="10">
        <v>1</v>
      </c>
      <c r="E14" s="10">
        <v>1</v>
      </c>
      <c r="F14" s="10">
        <v>1</v>
      </c>
      <c r="G14" s="10">
        <v>1</v>
      </c>
      <c r="H14" s="10">
        <v>1</v>
      </c>
      <c r="I14" s="10">
        <v>1</v>
      </c>
      <c r="J14" s="10">
        <v>1</v>
      </c>
      <c r="K14" s="10">
        <v>1</v>
      </c>
      <c r="L14" s="10">
        <v>1</v>
      </c>
      <c r="M14" s="10">
        <v>1</v>
      </c>
      <c r="N14" s="10">
        <v>1</v>
      </c>
      <c r="O14" s="10">
        <v>1</v>
      </c>
      <c r="P14" s="10">
        <v>1</v>
      </c>
      <c r="Q14" s="10">
        <v>1</v>
      </c>
      <c r="R14" s="300">
        <v>100</v>
      </c>
      <c r="S14" s="300">
        <v>100</v>
      </c>
      <c r="T14" s="300">
        <v>100</v>
      </c>
      <c r="U14" s="10">
        <v>1</v>
      </c>
      <c r="V14" s="10">
        <v>1</v>
      </c>
      <c r="W14" s="10">
        <v>1</v>
      </c>
      <c r="X14" s="1">
        <v>10</v>
      </c>
      <c r="Y14" s="1">
        <v>10</v>
      </c>
      <c r="Z14" s="11">
        <v>1</v>
      </c>
      <c r="AA14" s="251">
        <v>1</v>
      </c>
      <c r="AB14" s="9"/>
      <c r="AC14" s="63">
        <v>10.3</v>
      </c>
      <c r="AD14" s="278">
        <v>10.76</v>
      </c>
      <c r="AE14" s="218">
        <f t="shared" si="2"/>
        <v>0.04466019417475719</v>
      </c>
    </row>
    <row r="15" spans="1:31" ht="12.75">
      <c r="A15" s="285">
        <v>11</v>
      </c>
      <c r="B15" s="281">
        <f ca="1" t="shared" si="0"/>
        <v>1</v>
      </c>
      <c r="C15" s="286">
        <f t="shared" si="1"/>
        <v>0.8</v>
      </c>
      <c r="D15" s="10">
        <v>1</v>
      </c>
      <c r="E15" s="10">
        <v>1</v>
      </c>
      <c r="F15" s="10">
        <v>1</v>
      </c>
      <c r="G15" s="10">
        <v>1</v>
      </c>
      <c r="H15" s="10">
        <v>1</v>
      </c>
      <c r="I15" s="10">
        <v>1</v>
      </c>
      <c r="J15" s="10">
        <v>1</v>
      </c>
      <c r="K15" s="10">
        <v>1</v>
      </c>
      <c r="L15" s="10">
        <v>1</v>
      </c>
      <c r="M15" s="10">
        <v>1</v>
      </c>
      <c r="N15" s="296">
        <v>1</v>
      </c>
      <c r="O15" s="10">
        <v>1</v>
      </c>
      <c r="P15" s="10">
        <v>1</v>
      </c>
      <c r="Q15" s="10">
        <v>1</v>
      </c>
      <c r="R15" s="300">
        <v>100</v>
      </c>
      <c r="S15" s="300">
        <v>100</v>
      </c>
      <c r="T15" s="300">
        <v>100</v>
      </c>
      <c r="U15" s="10">
        <v>1</v>
      </c>
      <c r="V15" s="10">
        <v>1</v>
      </c>
      <c r="W15" s="10">
        <v>1</v>
      </c>
      <c r="X15" s="281">
        <v>10</v>
      </c>
      <c r="Y15" s="281">
        <v>10</v>
      </c>
      <c r="Z15" s="296">
        <v>1</v>
      </c>
      <c r="AA15" s="297">
        <v>1</v>
      </c>
      <c r="AB15" s="9"/>
      <c r="AC15" s="63">
        <v>10.73</v>
      </c>
      <c r="AD15" s="278">
        <v>10.78</v>
      </c>
      <c r="AE15" s="218">
        <f t="shared" si="2"/>
        <v>0.004659832246039043</v>
      </c>
    </row>
    <row r="16" spans="1:31" ht="12.75">
      <c r="A16" s="246">
        <v>12</v>
      </c>
      <c r="B16" s="281">
        <f ca="1" t="shared" si="0"/>
        <v>1</v>
      </c>
      <c r="C16" s="289">
        <f t="shared" si="1"/>
        <v>0.8</v>
      </c>
      <c r="D16" s="10">
        <v>1</v>
      </c>
      <c r="E16" s="10">
        <v>1</v>
      </c>
      <c r="F16" s="10">
        <v>1</v>
      </c>
      <c r="G16" s="10">
        <v>1</v>
      </c>
      <c r="H16" s="10">
        <v>1</v>
      </c>
      <c r="I16" s="10">
        <v>1</v>
      </c>
      <c r="J16" s="10">
        <v>1</v>
      </c>
      <c r="K16" s="10">
        <v>1</v>
      </c>
      <c r="L16" s="10">
        <v>1</v>
      </c>
      <c r="M16" s="10">
        <v>1</v>
      </c>
      <c r="N16" s="11">
        <v>1</v>
      </c>
      <c r="O16" s="10">
        <v>1</v>
      </c>
      <c r="P16" s="10">
        <v>1</v>
      </c>
      <c r="Q16" s="10">
        <v>1</v>
      </c>
      <c r="R16" s="300">
        <v>100</v>
      </c>
      <c r="S16" s="300">
        <v>100</v>
      </c>
      <c r="T16" s="300">
        <v>100</v>
      </c>
      <c r="U16" s="10">
        <v>1</v>
      </c>
      <c r="V16" s="10">
        <v>1</v>
      </c>
      <c r="W16" s="10">
        <v>1</v>
      </c>
      <c r="X16" s="1">
        <v>10</v>
      </c>
      <c r="Y16" s="1">
        <v>10</v>
      </c>
      <c r="Z16" s="11">
        <v>1</v>
      </c>
      <c r="AA16" s="251">
        <v>1</v>
      </c>
      <c r="AB16" s="9"/>
      <c r="AC16" s="63">
        <v>10.55</v>
      </c>
      <c r="AD16" s="278">
        <v>11.35</v>
      </c>
      <c r="AE16" s="218">
        <f t="shared" si="2"/>
        <v>0.07582938388625582</v>
      </c>
    </row>
    <row r="17" spans="1:31" ht="12.75">
      <c r="A17" s="285">
        <v>13</v>
      </c>
      <c r="B17" s="281">
        <f ca="1" t="shared" si="0"/>
        <v>1</v>
      </c>
      <c r="C17" s="286">
        <f t="shared" si="1"/>
        <v>0.8</v>
      </c>
      <c r="D17" s="10">
        <v>1</v>
      </c>
      <c r="E17" s="10">
        <v>1</v>
      </c>
      <c r="F17" s="10">
        <v>1</v>
      </c>
      <c r="G17" s="10">
        <v>1</v>
      </c>
      <c r="H17" s="10">
        <v>1</v>
      </c>
      <c r="I17" s="10">
        <v>1</v>
      </c>
      <c r="J17" s="10">
        <v>1</v>
      </c>
      <c r="K17" s="10">
        <v>1</v>
      </c>
      <c r="L17" s="10">
        <v>1</v>
      </c>
      <c r="M17" s="10">
        <v>1</v>
      </c>
      <c r="N17" s="296">
        <v>1</v>
      </c>
      <c r="O17" s="10">
        <v>1</v>
      </c>
      <c r="P17" s="10">
        <v>1</v>
      </c>
      <c r="Q17" s="10">
        <v>1</v>
      </c>
      <c r="R17" s="300">
        <v>100</v>
      </c>
      <c r="S17" s="300">
        <v>100</v>
      </c>
      <c r="T17" s="300">
        <v>100</v>
      </c>
      <c r="U17" s="10">
        <v>1</v>
      </c>
      <c r="V17" s="10">
        <v>1</v>
      </c>
      <c r="W17" s="10">
        <v>1</v>
      </c>
      <c r="X17" s="281">
        <v>10</v>
      </c>
      <c r="Y17" s="281">
        <v>10</v>
      </c>
      <c r="Z17" s="296">
        <v>1</v>
      </c>
      <c r="AA17" s="297">
        <v>1</v>
      </c>
      <c r="AB17" s="9"/>
      <c r="AC17" s="63">
        <v>10.59</v>
      </c>
      <c r="AD17" s="278">
        <v>11.09</v>
      </c>
      <c r="AE17" s="218">
        <f t="shared" si="2"/>
        <v>0.047214353163361665</v>
      </c>
    </row>
    <row r="18" spans="1:31" ht="12.75">
      <c r="A18" s="246">
        <v>14</v>
      </c>
      <c r="B18" s="281">
        <f ca="1" t="shared" si="0"/>
        <v>1</v>
      </c>
      <c r="C18" s="289">
        <f t="shared" si="1"/>
        <v>0.8</v>
      </c>
      <c r="D18" s="10">
        <v>1</v>
      </c>
      <c r="E18" s="10">
        <v>1</v>
      </c>
      <c r="F18" s="10">
        <v>1</v>
      </c>
      <c r="G18" s="10">
        <v>1</v>
      </c>
      <c r="H18" s="10">
        <v>1</v>
      </c>
      <c r="I18" s="10">
        <v>1</v>
      </c>
      <c r="J18" s="10">
        <v>1</v>
      </c>
      <c r="K18" s="10">
        <v>1</v>
      </c>
      <c r="L18" s="10">
        <v>1</v>
      </c>
      <c r="M18" s="10">
        <v>1</v>
      </c>
      <c r="N18" s="11">
        <v>1</v>
      </c>
      <c r="O18" s="10">
        <v>1</v>
      </c>
      <c r="P18" s="10">
        <v>1</v>
      </c>
      <c r="Q18" s="10">
        <v>1</v>
      </c>
      <c r="R18" s="300">
        <v>100</v>
      </c>
      <c r="S18" s="300">
        <v>100</v>
      </c>
      <c r="T18" s="300">
        <v>100</v>
      </c>
      <c r="U18" s="10">
        <v>1</v>
      </c>
      <c r="V18" s="10">
        <v>1</v>
      </c>
      <c r="W18" s="10">
        <v>1</v>
      </c>
      <c r="X18" s="1">
        <v>10</v>
      </c>
      <c r="Y18" s="1">
        <v>10</v>
      </c>
      <c r="Z18" s="11">
        <v>1</v>
      </c>
      <c r="AA18" s="251">
        <v>1</v>
      </c>
      <c r="AB18" s="9"/>
      <c r="AC18" s="63">
        <v>10.9</v>
      </c>
      <c r="AD18" s="278">
        <v>11.33</v>
      </c>
      <c r="AE18" s="218">
        <f t="shared" si="2"/>
        <v>0.039449541284403644</v>
      </c>
    </row>
    <row r="19" spans="1:31" ht="12.75">
      <c r="A19" s="285">
        <v>15</v>
      </c>
      <c r="B19" s="281">
        <f ca="1" t="shared" si="0"/>
        <v>1</v>
      </c>
      <c r="C19" s="286">
        <f t="shared" si="1"/>
        <v>0.8</v>
      </c>
      <c r="D19" s="10">
        <v>1</v>
      </c>
      <c r="E19" s="10">
        <v>1</v>
      </c>
      <c r="F19" s="10">
        <v>1</v>
      </c>
      <c r="G19" s="10">
        <v>1</v>
      </c>
      <c r="H19" s="10">
        <v>1</v>
      </c>
      <c r="I19" s="10">
        <v>1</v>
      </c>
      <c r="J19" s="10">
        <v>1</v>
      </c>
      <c r="K19" s="10">
        <v>1</v>
      </c>
      <c r="L19" s="10">
        <v>1</v>
      </c>
      <c r="M19" s="10">
        <v>1</v>
      </c>
      <c r="N19" s="296">
        <v>1</v>
      </c>
      <c r="O19" s="10">
        <v>1</v>
      </c>
      <c r="P19" s="10">
        <v>1</v>
      </c>
      <c r="Q19" s="10">
        <v>1</v>
      </c>
      <c r="R19" s="300">
        <v>100</v>
      </c>
      <c r="S19" s="300">
        <v>100</v>
      </c>
      <c r="T19" s="300">
        <v>100</v>
      </c>
      <c r="U19" s="10">
        <v>1</v>
      </c>
      <c r="V19" s="10">
        <v>1</v>
      </c>
      <c r="W19" s="10">
        <v>1</v>
      </c>
      <c r="X19" s="281">
        <v>10</v>
      </c>
      <c r="Y19" s="281">
        <v>10</v>
      </c>
      <c r="Z19" s="296">
        <v>1</v>
      </c>
      <c r="AA19" s="297">
        <v>1</v>
      </c>
      <c r="AB19" s="9"/>
      <c r="AC19" s="63">
        <v>10.76</v>
      </c>
      <c r="AD19" s="278">
        <v>11.41</v>
      </c>
      <c r="AE19" s="218">
        <f t="shared" si="2"/>
        <v>0.06040892193308554</v>
      </c>
    </row>
    <row r="20" spans="1:31" ht="12.75">
      <c r="A20" s="246">
        <v>16</v>
      </c>
      <c r="B20" s="281">
        <f ca="1" t="shared" si="0"/>
        <v>1</v>
      </c>
      <c r="C20" s="289">
        <f t="shared" si="1"/>
        <v>0.8</v>
      </c>
      <c r="D20" s="10">
        <v>1</v>
      </c>
      <c r="E20" s="10">
        <v>1</v>
      </c>
      <c r="F20" s="10">
        <v>1</v>
      </c>
      <c r="G20" s="10">
        <v>1</v>
      </c>
      <c r="H20" s="10">
        <v>1</v>
      </c>
      <c r="I20" s="10">
        <v>1</v>
      </c>
      <c r="J20" s="10">
        <v>1</v>
      </c>
      <c r="K20" s="10">
        <v>1</v>
      </c>
      <c r="L20" s="10">
        <v>1</v>
      </c>
      <c r="M20" s="10">
        <v>1</v>
      </c>
      <c r="N20" s="11">
        <v>1</v>
      </c>
      <c r="O20" s="10">
        <v>1</v>
      </c>
      <c r="P20" s="10">
        <v>1</v>
      </c>
      <c r="Q20" s="10">
        <v>1</v>
      </c>
      <c r="R20" s="300">
        <v>100</v>
      </c>
      <c r="S20" s="300">
        <v>100</v>
      </c>
      <c r="T20" s="300">
        <v>100</v>
      </c>
      <c r="U20" s="10">
        <v>1</v>
      </c>
      <c r="V20" s="10">
        <v>1</v>
      </c>
      <c r="W20" s="10">
        <v>1</v>
      </c>
      <c r="X20" s="1">
        <v>10</v>
      </c>
      <c r="Y20" s="1">
        <v>10</v>
      </c>
      <c r="Z20" s="11">
        <v>1</v>
      </c>
      <c r="AA20" s="251">
        <v>1</v>
      </c>
      <c r="AB20" s="9"/>
      <c r="AC20" s="63">
        <v>10.44</v>
      </c>
      <c r="AD20" s="278">
        <v>11.04</v>
      </c>
      <c r="AE20" s="218">
        <f t="shared" si="2"/>
        <v>0.05747126436781606</v>
      </c>
    </row>
    <row r="21" spans="1:31" ht="12.75">
      <c r="A21" s="285">
        <v>17</v>
      </c>
      <c r="B21" s="281">
        <f ca="1" t="shared" si="0"/>
        <v>1</v>
      </c>
      <c r="C21" s="286">
        <f t="shared" si="1"/>
        <v>0.8</v>
      </c>
      <c r="D21" s="10">
        <v>1</v>
      </c>
      <c r="E21" s="10">
        <v>1</v>
      </c>
      <c r="F21" s="10">
        <v>1</v>
      </c>
      <c r="G21" s="10">
        <v>1</v>
      </c>
      <c r="H21" s="10">
        <v>1</v>
      </c>
      <c r="I21" s="10">
        <v>1</v>
      </c>
      <c r="J21" s="10">
        <v>1</v>
      </c>
      <c r="K21" s="10">
        <v>1</v>
      </c>
      <c r="L21" s="10">
        <v>1</v>
      </c>
      <c r="M21" s="10">
        <v>1</v>
      </c>
      <c r="N21" s="10">
        <v>1</v>
      </c>
      <c r="O21" s="10">
        <v>1</v>
      </c>
      <c r="P21" s="10">
        <v>1</v>
      </c>
      <c r="Q21" s="10">
        <v>1</v>
      </c>
      <c r="R21" s="300">
        <v>100</v>
      </c>
      <c r="S21" s="300">
        <v>100</v>
      </c>
      <c r="T21" s="300">
        <v>100</v>
      </c>
      <c r="U21" s="10">
        <v>1</v>
      </c>
      <c r="V21" s="10">
        <v>1</v>
      </c>
      <c r="W21" s="10">
        <v>1</v>
      </c>
      <c r="X21" s="281">
        <v>10</v>
      </c>
      <c r="Y21" s="281">
        <v>10</v>
      </c>
      <c r="Z21" s="296">
        <v>1</v>
      </c>
      <c r="AA21" s="297">
        <v>1</v>
      </c>
      <c r="AB21" s="9"/>
      <c r="AC21" s="63">
        <v>10.39</v>
      </c>
      <c r="AD21" s="278">
        <v>11.16</v>
      </c>
      <c r="AE21" s="218">
        <f t="shared" si="2"/>
        <v>0.07410972088546675</v>
      </c>
    </row>
    <row r="22" spans="1:31" ht="12.75">
      <c r="A22" s="246">
        <v>18</v>
      </c>
      <c r="B22" s="281">
        <f ca="1" t="shared" si="0"/>
        <v>1</v>
      </c>
      <c r="C22" s="289">
        <f t="shared" si="1"/>
        <v>0.8</v>
      </c>
      <c r="D22" s="10">
        <v>1</v>
      </c>
      <c r="E22" s="10">
        <v>1</v>
      </c>
      <c r="F22" s="10">
        <v>1</v>
      </c>
      <c r="G22" s="10">
        <v>1</v>
      </c>
      <c r="H22" s="10">
        <v>1</v>
      </c>
      <c r="I22" s="10">
        <v>1</v>
      </c>
      <c r="J22" s="10">
        <v>1</v>
      </c>
      <c r="K22" s="10">
        <v>1</v>
      </c>
      <c r="L22" s="10">
        <v>1</v>
      </c>
      <c r="M22" s="10">
        <v>1</v>
      </c>
      <c r="N22" s="10">
        <v>1</v>
      </c>
      <c r="O22" s="10">
        <v>1</v>
      </c>
      <c r="P22" s="10">
        <v>1</v>
      </c>
      <c r="Q22" s="10">
        <v>1</v>
      </c>
      <c r="R22" s="300">
        <v>100</v>
      </c>
      <c r="S22" s="300">
        <v>100</v>
      </c>
      <c r="T22" s="300">
        <v>100</v>
      </c>
      <c r="U22" s="10">
        <v>1</v>
      </c>
      <c r="V22" s="10">
        <v>1</v>
      </c>
      <c r="W22" s="10">
        <v>1</v>
      </c>
      <c r="X22" s="1">
        <v>10</v>
      </c>
      <c r="Y22" s="1">
        <v>10</v>
      </c>
      <c r="Z22" s="11">
        <v>1</v>
      </c>
      <c r="AA22" s="251">
        <v>1</v>
      </c>
      <c r="AB22" s="9"/>
      <c r="AC22" s="63">
        <v>10.66</v>
      </c>
      <c r="AD22" s="278">
        <v>11.1</v>
      </c>
      <c r="AE22" s="218">
        <f t="shared" si="2"/>
        <v>0.0412757973733583</v>
      </c>
    </row>
    <row r="23" spans="1:31" ht="12.75">
      <c r="A23" s="285">
        <v>19</v>
      </c>
      <c r="B23" s="281">
        <f ca="1" t="shared" si="0"/>
        <v>1</v>
      </c>
      <c r="C23" s="286">
        <f t="shared" si="1"/>
        <v>0.8</v>
      </c>
      <c r="D23" s="10">
        <v>1</v>
      </c>
      <c r="E23" s="10">
        <v>1</v>
      </c>
      <c r="F23" s="10">
        <v>1</v>
      </c>
      <c r="G23" s="10">
        <v>1</v>
      </c>
      <c r="H23" s="10">
        <v>1</v>
      </c>
      <c r="I23" s="10">
        <v>1</v>
      </c>
      <c r="J23" s="10">
        <v>1</v>
      </c>
      <c r="K23" s="10">
        <v>1</v>
      </c>
      <c r="L23" s="10">
        <v>1</v>
      </c>
      <c r="M23" s="10">
        <v>1</v>
      </c>
      <c r="N23" s="10">
        <v>1</v>
      </c>
      <c r="O23" s="10">
        <v>1</v>
      </c>
      <c r="P23" s="10">
        <v>1</v>
      </c>
      <c r="Q23" s="10">
        <v>1</v>
      </c>
      <c r="R23" s="300">
        <v>100</v>
      </c>
      <c r="S23" s="300">
        <v>100</v>
      </c>
      <c r="T23" s="300">
        <v>100</v>
      </c>
      <c r="U23" s="10">
        <v>1</v>
      </c>
      <c r="V23" s="10">
        <v>1</v>
      </c>
      <c r="W23" s="10">
        <v>1</v>
      </c>
      <c r="X23" s="281">
        <v>10</v>
      </c>
      <c r="Y23" s="281">
        <v>10</v>
      </c>
      <c r="Z23" s="296">
        <v>1</v>
      </c>
      <c r="AA23" s="297">
        <v>1</v>
      </c>
      <c r="AB23" s="9"/>
      <c r="AC23" s="63">
        <v>10.3</v>
      </c>
      <c r="AD23" s="278">
        <v>10.61</v>
      </c>
      <c r="AE23" s="218">
        <f t="shared" si="2"/>
        <v>0.03009708737864065</v>
      </c>
    </row>
    <row r="24" spans="1:31" ht="12.75">
      <c r="A24" s="246">
        <v>20</v>
      </c>
      <c r="B24" s="281">
        <f ca="1" t="shared" si="0"/>
        <v>1</v>
      </c>
      <c r="C24" s="289">
        <f t="shared" si="1"/>
        <v>0.8</v>
      </c>
      <c r="D24" s="10">
        <v>1</v>
      </c>
      <c r="E24" s="10">
        <v>1</v>
      </c>
      <c r="F24" s="10">
        <v>1</v>
      </c>
      <c r="G24" s="10">
        <v>1</v>
      </c>
      <c r="H24" s="10">
        <v>1</v>
      </c>
      <c r="I24" s="10">
        <v>1</v>
      </c>
      <c r="J24" s="10">
        <v>1</v>
      </c>
      <c r="K24" s="10">
        <v>1</v>
      </c>
      <c r="L24" s="10">
        <v>1</v>
      </c>
      <c r="M24" s="10">
        <v>1</v>
      </c>
      <c r="N24" s="10">
        <v>1</v>
      </c>
      <c r="O24" s="10">
        <v>1</v>
      </c>
      <c r="P24" s="10">
        <v>1</v>
      </c>
      <c r="Q24" s="10">
        <v>1</v>
      </c>
      <c r="R24" s="300">
        <v>100</v>
      </c>
      <c r="S24" s="300">
        <v>100</v>
      </c>
      <c r="T24" s="300">
        <v>100</v>
      </c>
      <c r="U24" s="10">
        <v>1</v>
      </c>
      <c r="V24" s="10">
        <v>1</v>
      </c>
      <c r="W24" s="10">
        <v>1</v>
      </c>
      <c r="X24" s="1">
        <v>10</v>
      </c>
      <c r="Y24" s="1">
        <v>10</v>
      </c>
      <c r="Z24" s="11">
        <v>1</v>
      </c>
      <c r="AA24" s="251">
        <v>1</v>
      </c>
      <c r="AB24" s="9"/>
      <c r="AC24" s="63">
        <v>10.62</v>
      </c>
      <c r="AD24" s="278">
        <v>11.02</v>
      </c>
      <c r="AE24" s="218">
        <f t="shared" si="2"/>
        <v>0.03766478342749533</v>
      </c>
    </row>
    <row r="25" spans="1:31" ht="12.75">
      <c r="A25" s="285">
        <v>21</v>
      </c>
      <c r="B25" s="281">
        <f ca="1" t="shared" si="0"/>
        <v>1</v>
      </c>
      <c r="C25" s="286">
        <f t="shared" si="1"/>
        <v>0.8</v>
      </c>
      <c r="D25" s="10">
        <v>1</v>
      </c>
      <c r="E25" s="10">
        <v>1</v>
      </c>
      <c r="F25" s="10">
        <v>1</v>
      </c>
      <c r="G25" s="10">
        <v>1</v>
      </c>
      <c r="H25" s="10">
        <v>1</v>
      </c>
      <c r="I25" s="10">
        <v>1</v>
      </c>
      <c r="J25" s="10">
        <v>1</v>
      </c>
      <c r="K25" s="10">
        <v>1</v>
      </c>
      <c r="L25" s="10">
        <v>1</v>
      </c>
      <c r="M25" s="10">
        <v>1</v>
      </c>
      <c r="N25" s="10">
        <v>1</v>
      </c>
      <c r="O25" s="10">
        <v>1</v>
      </c>
      <c r="P25" s="10">
        <v>1</v>
      </c>
      <c r="Q25" s="10">
        <v>1</v>
      </c>
      <c r="R25" s="300">
        <v>100</v>
      </c>
      <c r="S25" s="300">
        <v>100</v>
      </c>
      <c r="T25" s="300">
        <v>100</v>
      </c>
      <c r="U25" s="10">
        <v>1</v>
      </c>
      <c r="V25" s="10">
        <v>1</v>
      </c>
      <c r="W25" s="10">
        <v>1</v>
      </c>
      <c r="X25" s="281">
        <v>10</v>
      </c>
      <c r="Y25" s="281">
        <v>10</v>
      </c>
      <c r="Z25" s="296">
        <v>1</v>
      </c>
      <c r="AA25" s="297">
        <v>1</v>
      </c>
      <c r="AB25" s="9"/>
      <c r="AC25" s="63">
        <v>11.25</v>
      </c>
      <c r="AD25" s="278">
        <v>11.67</v>
      </c>
      <c r="AE25" s="218">
        <f t="shared" si="2"/>
        <v>0.03733333333333333</v>
      </c>
    </row>
    <row r="26" spans="1:31" ht="12.75">
      <c r="A26" s="246">
        <v>22</v>
      </c>
      <c r="B26" s="281">
        <f ca="1" t="shared" si="0"/>
        <v>1</v>
      </c>
      <c r="C26" s="289">
        <f t="shared" si="1"/>
        <v>0.8</v>
      </c>
      <c r="D26" s="10">
        <v>1</v>
      </c>
      <c r="E26" s="10">
        <v>1</v>
      </c>
      <c r="F26" s="10">
        <v>1</v>
      </c>
      <c r="G26" s="10">
        <v>1</v>
      </c>
      <c r="H26" s="10">
        <v>1</v>
      </c>
      <c r="I26" s="10">
        <v>1</v>
      </c>
      <c r="J26" s="10">
        <v>1</v>
      </c>
      <c r="K26" s="10">
        <v>1</v>
      </c>
      <c r="L26" s="10">
        <v>1</v>
      </c>
      <c r="M26" s="10">
        <v>1</v>
      </c>
      <c r="N26" s="296">
        <v>1</v>
      </c>
      <c r="O26" s="10">
        <v>1</v>
      </c>
      <c r="P26" s="10">
        <v>1</v>
      </c>
      <c r="Q26" s="10">
        <v>1</v>
      </c>
      <c r="R26" s="300">
        <v>100</v>
      </c>
      <c r="S26" s="300">
        <v>100</v>
      </c>
      <c r="T26" s="300">
        <v>100</v>
      </c>
      <c r="U26" s="10">
        <v>1</v>
      </c>
      <c r="V26" s="10">
        <v>1</v>
      </c>
      <c r="W26" s="10">
        <v>1</v>
      </c>
      <c r="X26" s="281">
        <v>10</v>
      </c>
      <c r="Y26" s="281">
        <v>10</v>
      </c>
      <c r="Z26" s="296">
        <v>1</v>
      </c>
      <c r="AA26" s="297">
        <v>1</v>
      </c>
      <c r="AB26" s="9"/>
      <c r="AC26" s="63">
        <v>11.44</v>
      </c>
      <c r="AD26" s="278">
        <v>11.64</v>
      </c>
      <c r="AE26" s="218">
        <f t="shared" si="2"/>
        <v>0.017482517482517577</v>
      </c>
    </row>
    <row r="27" spans="1:31" ht="12.75">
      <c r="A27" s="285">
        <v>23</v>
      </c>
      <c r="B27" s="281">
        <f ca="1" t="shared" si="0"/>
        <v>1</v>
      </c>
      <c r="C27" s="286">
        <f t="shared" si="1"/>
        <v>0.8</v>
      </c>
      <c r="D27" s="10">
        <v>1</v>
      </c>
      <c r="E27" s="10">
        <v>1</v>
      </c>
      <c r="F27" s="10">
        <v>1</v>
      </c>
      <c r="G27" s="10">
        <v>1</v>
      </c>
      <c r="H27" s="10">
        <v>1</v>
      </c>
      <c r="I27" s="10">
        <v>1</v>
      </c>
      <c r="J27" s="10">
        <v>1</v>
      </c>
      <c r="K27" s="10">
        <v>1</v>
      </c>
      <c r="L27" s="10">
        <v>1</v>
      </c>
      <c r="M27" s="10">
        <v>1</v>
      </c>
      <c r="N27" s="11">
        <v>1</v>
      </c>
      <c r="O27" s="10">
        <v>1</v>
      </c>
      <c r="P27" s="10">
        <v>1</v>
      </c>
      <c r="Q27" s="10">
        <v>1</v>
      </c>
      <c r="R27" s="300">
        <v>100</v>
      </c>
      <c r="S27" s="300">
        <v>100</v>
      </c>
      <c r="T27" s="300">
        <v>100</v>
      </c>
      <c r="U27" s="10">
        <v>1</v>
      </c>
      <c r="V27" s="10">
        <v>1</v>
      </c>
      <c r="W27" s="10">
        <v>1</v>
      </c>
      <c r="X27" s="1">
        <v>10</v>
      </c>
      <c r="Y27" s="1">
        <v>10</v>
      </c>
      <c r="Z27" s="11">
        <v>1</v>
      </c>
      <c r="AA27" s="251">
        <v>1</v>
      </c>
      <c r="AB27" s="9"/>
      <c r="AC27" s="63">
        <v>11.58</v>
      </c>
      <c r="AD27" s="278">
        <v>11.52</v>
      </c>
      <c r="AE27" s="218">
        <f t="shared" si="2"/>
        <v>-0.00518134715025911</v>
      </c>
    </row>
    <row r="28" spans="1:31" ht="12.75">
      <c r="A28" s="3">
        <v>24</v>
      </c>
      <c r="B28" s="281">
        <f ca="1" t="shared" si="0"/>
        <v>1</v>
      </c>
      <c r="C28" s="290">
        <f t="shared" si="1"/>
        <v>0.8</v>
      </c>
      <c r="D28" s="10">
        <v>1</v>
      </c>
      <c r="E28" s="10">
        <v>1</v>
      </c>
      <c r="F28" s="10">
        <v>1</v>
      </c>
      <c r="G28" s="10">
        <v>1</v>
      </c>
      <c r="H28" s="10">
        <v>1</v>
      </c>
      <c r="I28" s="10">
        <v>1</v>
      </c>
      <c r="J28" s="10">
        <v>1</v>
      </c>
      <c r="K28" s="10">
        <v>1</v>
      </c>
      <c r="L28" s="10">
        <v>1</v>
      </c>
      <c r="M28" s="10">
        <v>1</v>
      </c>
      <c r="N28" s="10">
        <v>1</v>
      </c>
      <c r="O28" s="10">
        <v>1</v>
      </c>
      <c r="P28" s="10">
        <v>1</v>
      </c>
      <c r="Q28" s="10">
        <v>1</v>
      </c>
      <c r="R28" s="300">
        <v>100</v>
      </c>
      <c r="S28" s="300">
        <v>100</v>
      </c>
      <c r="T28" s="300">
        <v>100</v>
      </c>
      <c r="U28" s="10">
        <v>1</v>
      </c>
      <c r="V28" s="10">
        <v>1</v>
      </c>
      <c r="W28" s="10">
        <v>1</v>
      </c>
      <c r="X28" s="281">
        <v>10</v>
      </c>
      <c r="Y28" s="281">
        <v>10</v>
      </c>
      <c r="Z28" s="296">
        <v>1</v>
      </c>
      <c r="AA28" s="297">
        <v>1</v>
      </c>
      <c r="AB28" s="9"/>
      <c r="AC28" s="63">
        <v>10.8</v>
      </c>
      <c r="AD28" s="278">
        <v>11.24</v>
      </c>
      <c r="AE28" s="218">
        <f t="shared" si="2"/>
        <v>0.040740740740740695</v>
      </c>
    </row>
    <row r="29" spans="1:31" ht="12.75">
      <c r="A29" s="7" t="s">
        <v>0</v>
      </c>
      <c r="B29" s="280">
        <f ca="1">OFFSET($C$4,$A28+1,$C$2)</f>
        <v>1</v>
      </c>
      <c r="C29" s="247">
        <f>IF(OR($C$2=20,$C$2=21),B29/0.8,0.8*B29)</f>
        <v>0.8</v>
      </c>
      <c r="D29" s="248">
        <v>1</v>
      </c>
      <c r="E29" s="248">
        <v>1</v>
      </c>
      <c r="F29" s="248">
        <v>1</v>
      </c>
      <c r="G29" s="248">
        <v>1</v>
      </c>
      <c r="H29" s="248">
        <v>1</v>
      </c>
      <c r="I29" s="248">
        <v>1</v>
      </c>
      <c r="J29" s="248">
        <v>1</v>
      </c>
      <c r="K29" s="248">
        <v>1</v>
      </c>
      <c r="L29" s="248">
        <v>1</v>
      </c>
      <c r="M29" s="248">
        <v>1</v>
      </c>
      <c r="N29" s="124">
        <v>1</v>
      </c>
      <c r="O29" s="10">
        <v>1</v>
      </c>
      <c r="P29" s="248">
        <v>1</v>
      </c>
      <c r="Q29" s="248">
        <v>1</v>
      </c>
      <c r="R29" s="301">
        <v>100</v>
      </c>
      <c r="S29" s="301">
        <v>100</v>
      </c>
      <c r="T29" s="301">
        <v>100</v>
      </c>
      <c r="U29" s="248">
        <v>1</v>
      </c>
      <c r="V29" s="248">
        <v>1</v>
      </c>
      <c r="W29" s="248">
        <v>1</v>
      </c>
      <c r="X29" s="8">
        <v>10</v>
      </c>
      <c r="Y29" s="8">
        <v>10</v>
      </c>
      <c r="Z29" s="248">
        <v>1</v>
      </c>
      <c r="AA29" s="248">
        <v>1</v>
      </c>
      <c r="AB29" s="9"/>
      <c r="AC29" s="24">
        <v>10.85</v>
      </c>
      <c r="AD29" s="279">
        <v>11.29</v>
      </c>
      <c r="AE29" s="218">
        <f t="shared" si="2"/>
        <v>0.040552995391705024</v>
      </c>
    </row>
  </sheetData>
  <conditionalFormatting sqref="D4:AA4">
    <cfRule type="expression" priority="1" dxfId="15" stopIfTrue="1">
      <formula>$C$2=D4</formula>
    </cfRule>
  </conditionalFormatting>
  <printOptions/>
  <pageMargins left="0.75" right="0.75" top="1" bottom="1" header="0.5" footer="0.5"/>
  <pageSetup horizontalDpi="600" verticalDpi="600" orientation="portrait" r:id="rId2"/>
  <legacyDrawing r:id="rId1"/>
</worksheet>
</file>

<file path=xl/worksheets/sheet7.xml><?xml version="1.0" encoding="utf-8"?>
<worksheet xmlns="http://schemas.openxmlformats.org/spreadsheetml/2006/main" xmlns:r="http://schemas.openxmlformats.org/officeDocument/2006/relationships">
  <dimension ref="A1:BE60"/>
  <sheetViews>
    <sheetView zoomScale="75" zoomScaleNormal="75" workbookViewId="0" topLeftCell="A1">
      <selection activeCell="P21" sqref="P21"/>
    </sheetView>
  </sheetViews>
  <sheetFormatPr defaultColWidth="9.140625" defaultRowHeight="12.75"/>
  <cols>
    <col min="1" max="2" width="6.7109375" style="0" customWidth="1"/>
    <col min="3" max="3" width="7.8515625" style="0" customWidth="1"/>
    <col min="4" max="7" width="6.7109375" style="0" customWidth="1"/>
    <col min="8" max="8" width="2.7109375" style="0" customWidth="1"/>
    <col min="9" max="9" width="7.140625" style="0" customWidth="1"/>
    <col min="10" max="10" width="7.8515625" style="0" customWidth="1"/>
    <col min="11" max="11" width="2.00390625" style="0" customWidth="1"/>
    <col min="12" max="13" width="5.7109375" style="0" customWidth="1"/>
    <col min="14" max="14" width="9.00390625" style="0" customWidth="1"/>
    <col min="15" max="19" width="8.8515625" style="0" customWidth="1"/>
    <col min="20" max="20" width="2.7109375" style="0" customWidth="1"/>
    <col min="21" max="21" width="4.7109375" style="0" customWidth="1"/>
    <col min="22" max="27" width="3.8515625" style="0" customWidth="1"/>
    <col min="28" max="28" width="6.7109375" style="0" customWidth="1"/>
    <col min="29" max="29" width="4.8515625" style="0" customWidth="1"/>
    <col min="30" max="30" width="7.8515625" style="0" customWidth="1"/>
    <col min="31" max="32" width="6.8515625" style="0" customWidth="1"/>
    <col min="33" max="35" width="8.57421875" style="0" bestFit="1" customWidth="1"/>
    <col min="36" max="36" width="6.7109375" style="0" customWidth="1"/>
    <col min="37" max="37" width="8.57421875" style="0" bestFit="1" customWidth="1"/>
    <col min="38" max="44" width="6.7109375" style="0" customWidth="1"/>
    <col min="45" max="45" width="8.28125" style="0" bestFit="1" customWidth="1"/>
    <col min="46" max="46" width="7.7109375" style="0" customWidth="1"/>
    <col min="47" max="47" width="8.57421875" style="0" bestFit="1" customWidth="1"/>
    <col min="48" max="48" width="7.7109375" style="0" customWidth="1"/>
    <col min="49" max="51" width="8.7109375" style="0" customWidth="1"/>
    <col min="52" max="53" width="7.7109375" style="0" customWidth="1"/>
    <col min="54" max="54" width="8.57421875" style="0" bestFit="1" customWidth="1"/>
    <col min="55" max="55" width="10.7109375" style="0" customWidth="1"/>
    <col min="56" max="56" width="7.8515625" style="0" customWidth="1"/>
    <col min="57" max="57" width="5.7109375" style="0" customWidth="1"/>
  </cols>
  <sheetData>
    <row r="1" spans="2:31" ht="12.75">
      <c r="B1" s="17" t="s">
        <v>46</v>
      </c>
      <c r="C1" s="17" t="s">
        <v>47</v>
      </c>
      <c r="D1" s="17" t="s">
        <v>48</v>
      </c>
      <c r="E1" s="17" t="s">
        <v>45</v>
      </c>
      <c r="P1" s="43"/>
      <c r="AC1" s="51" t="s">
        <v>114</v>
      </c>
      <c r="AE1" s="42"/>
    </row>
    <row r="2" spans="9:54" ht="12.75">
      <c r="I2" s="58"/>
      <c r="N2" s="26" t="str">
        <f>IF($J$36=1,"P","S")</f>
        <v>S</v>
      </c>
      <c r="O2" s="17" t="s">
        <v>46</v>
      </c>
      <c r="P2" s="42"/>
      <c r="V2" s="619" t="s">
        <v>190</v>
      </c>
      <c r="W2" s="620"/>
      <c r="X2" s="620"/>
      <c r="Y2" s="620"/>
      <c r="Z2" s="620"/>
      <c r="AA2" s="621"/>
      <c r="AD2" s="6" t="s">
        <v>51</v>
      </c>
      <c r="AE2" s="6">
        <v>0</v>
      </c>
      <c r="AF2" s="6">
        <f>AE2+60</f>
        <v>60</v>
      </c>
      <c r="AG2" s="6">
        <f aca="true" t="shared" si="0" ref="AG2:AS2">AF2+60</f>
        <v>120</v>
      </c>
      <c r="AH2" s="6">
        <f t="shared" si="0"/>
        <v>180</v>
      </c>
      <c r="AI2" s="6">
        <f t="shared" si="0"/>
        <v>240</v>
      </c>
      <c r="AJ2" s="6">
        <f t="shared" si="0"/>
        <v>300</v>
      </c>
      <c r="AK2" s="6">
        <f t="shared" si="0"/>
        <v>360</v>
      </c>
      <c r="AL2" s="6">
        <f t="shared" si="0"/>
        <v>420</v>
      </c>
      <c r="AM2" s="6">
        <f t="shared" si="0"/>
        <v>480</v>
      </c>
      <c r="AN2" s="6">
        <f t="shared" si="0"/>
        <v>540</v>
      </c>
      <c r="AO2" s="6">
        <f t="shared" si="0"/>
        <v>600</v>
      </c>
      <c r="AP2" s="6">
        <f t="shared" si="0"/>
        <v>660</v>
      </c>
      <c r="AQ2" s="6">
        <f t="shared" si="0"/>
        <v>720</v>
      </c>
      <c r="AR2" s="6">
        <f t="shared" si="0"/>
        <v>780</v>
      </c>
      <c r="AS2" s="6">
        <f t="shared" si="0"/>
        <v>840</v>
      </c>
      <c r="AT2" s="6">
        <f aca="true" t="shared" si="1" ref="AT2:BB2">AS2+60</f>
        <v>900</v>
      </c>
      <c r="AU2" s="6">
        <f t="shared" si="1"/>
        <v>960</v>
      </c>
      <c r="AV2" s="6">
        <f t="shared" si="1"/>
        <v>1020</v>
      </c>
      <c r="AW2" s="6">
        <f t="shared" si="1"/>
        <v>1080</v>
      </c>
      <c r="AX2" s="6">
        <f t="shared" si="1"/>
        <v>1140</v>
      </c>
      <c r="AY2" s="6">
        <f t="shared" si="1"/>
        <v>1200</v>
      </c>
      <c r="AZ2" s="6">
        <f t="shared" si="1"/>
        <v>1260</v>
      </c>
      <c r="BA2" s="6">
        <f t="shared" si="1"/>
        <v>1320</v>
      </c>
      <c r="BB2" s="6">
        <f t="shared" si="1"/>
        <v>1380</v>
      </c>
    </row>
    <row r="3" spans="1:54" ht="12.75">
      <c r="A3" s="17" t="str">
        <f>IF(A4=1,"UP",IF(A4=2,"WAGE","LOW"))</f>
        <v>UP</v>
      </c>
      <c r="N3" s="19">
        <f>IF($J$32=1,"",IF($J$32=2,2,3))</f>
        <v>2</v>
      </c>
      <c r="O3" s="20">
        <f>IF(OR($B$4=2,$B$4=5,$B$4=7,$B$4=12),2,IF(OR($B$4=3,$B$4=22,$B$4=23),3,1))</f>
        <v>1</v>
      </c>
      <c r="P3" s="20">
        <f ca="1">OFFSET(GOALS!$C$4,LOOK!$A4,LOOK!$B$4)</f>
        <v>1</v>
      </c>
      <c r="R3" s="51" t="s">
        <v>205</v>
      </c>
      <c r="S3" s="17" t="s">
        <v>197</v>
      </c>
      <c r="V3" s="17">
        <f aca="true" ca="1" t="shared" si="2" ref="V3:AA3">OFFSET(V4,$B$4,0)</f>
        <v>1</v>
      </c>
      <c r="W3" s="17">
        <f ca="1" t="shared" si="2"/>
        <v>1</v>
      </c>
      <c r="X3" s="17">
        <f ca="1" t="shared" si="2"/>
        <v>5</v>
      </c>
      <c r="Y3" s="17">
        <f ca="1" t="shared" si="2"/>
        <v>5</v>
      </c>
      <c r="Z3" s="17">
        <f ca="1" t="shared" si="2"/>
        <v>5</v>
      </c>
      <c r="AA3" s="17">
        <f ca="1" t="shared" si="2"/>
        <v>1</v>
      </c>
      <c r="AD3" s="73" t="s">
        <v>52</v>
      </c>
      <c r="AE3" s="17">
        <f>AE2+30</f>
        <v>30</v>
      </c>
      <c r="AF3" s="17">
        <f aca="true" t="shared" si="3" ref="AF3:AS3">AF2+30</f>
        <v>90</v>
      </c>
      <c r="AG3" s="17">
        <f t="shared" si="3"/>
        <v>150</v>
      </c>
      <c r="AH3" s="17">
        <f t="shared" si="3"/>
        <v>210</v>
      </c>
      <c r="AI3" s="17">
        <f t="shared" si="3"/>
        <v>270</v>
      </c>
      <c r="AJ3" s="17">
        <f t="shared" si="3"/>
        <v>330</v>
      </c>
      <c r="AK3" s="17">
        <f t="shared" si="3"/>
        <v>390</v>
      </c>
      <c r="AL3" s="17">
        <f t="shared" si="3"/>
        <v>450</v>
      </c>
      <c r="AM3" s="17">
        <f t="shared" si="3"/>
        <v>510</v>
      </c>
      <c r="AN3" s="17">
        <f t="shared" si="3"/>
        <v>570</v>
      </c>
      <c r="AO3" s="17">
        <f t="shared" si="3"/>
        <v>630</v>
      </c>
      <c r="AP3" s="17">
        <f t="shared" si="3"/>
        <v>690</v>
      </c>
      <c r="AQ3" s="17">
        <f t="shared" si="3"/>
        <v>750</v>
      </c>
      <c r="AR3" s="17">
        <f t="shared" si="3"/>
        <v>810</v>
      </c>
      <c r="AS3" s="17">
        <f t="shared" si="3"/>
        <v>870</v>
      </c>
      <c r="AT3" s="17">
        <f aca="true" t="shared" si="4" ref="AT3:BB3">AT2+30</f>
        <v>930</v>
      </c>
      <c r="AU3" s="17">
        <f t="shared" si="4"/>
        <v>990</v>
      </c>
      <c r="AV3" s="17">
        <f t="shared" si="4"/>
        <v>1050</v>
      </c>
      <c r="AW3" s="17">
        <f t="shared" si="4"/>
        <v>1110</v>
      </c>
      <c r="AX3" s="17">
        <f t="shared" si="4"/>
        <v>1170</v>
      </c>
      <c r="AY3" s="17">
        <f t="shared" si="4"/>
        <v>1230</v>
      </c>
      <c r="AZ3" s="17">
        <f t="shared" si="4"/>
        <v>1290</v>
      </c>
      <c r="BA3" s="17">
        <f t="shared" si="4"/>
        <v>1350</v>
      </c>
      <c r="BB3" s="17">
        <f t="shared" si="4"/>
        <v>1410</v>
      </c>
    </row>
    <row r="4" spans="1:54" ht="12.75">
      <c r="A4" s="26">
        <f>AA3</f>
        <v>1</v>
      </c>
      <c r="B4" s="18">
        <f>J40</f>
        <v>1</v>
      </c>
      <c r="C4" s="19">
        <f>J44</f>
        <v>1</v>
      </c>
      <c r="D4" s="20">
        <v>1</v>
      </c>
      <c r="E4" s="25">
        <v>1</v>
      </c>
      <c r="N4" s="17" t="s">
        <v>206</v>
      </c>
      <c r="O4" s="17" t="s">
        <v>50</v>
      </c>
      <c r="P4" s="84" t="s">
        <v>198</v>
      </c>
      <c r="Q4" s="18" t="s">
        <v>49</v>
      </c>
      <c r="R4" s="168" t="s">
        <v>199</v>
      </c>
      <c r="S4" s="167" t="s">
        <v>104</v>
      </c>
      <c r="U4" s="123">
        <f>B4</f>
        <v>1</v>
      </c>
      <c r="V4" s="37" t="s">
        <v>62</v>
      </c>
      <c r="W4" s="38" t="s">
        <v>63</v>
      </c>
      <c r="X4" s="39" t="s">
        <v>100</v>
      </c>
      <c r="Y4" s="39" t="s">
        <v>98</v>
      </c>
      <c r="Z4" s="40" t="s">
        <v>99</v>
      </c>
      <c r="AA4" s="26" t="s">
        <v>77</v>
      </c>
      <c r="AC4" s="51">
        <f>D4</f>
        <v>1</v>
      </c>
      <c r="AD4" s="74" t="s">
        <v>115</v>
      </c>
      <c r="AE4" s="55">
        <v>1</v>
      </c>
      <c r="AF4" s="64">
        <v>2</v>
      </c>
      <c r="AG4" s="5">
        <v>3</v>
      </c>
      <c r="AH4" s="55">
        <v>4</v>
      </c>
      <c r="AI4" s="64">
        <v>5</v>
      </c>
      <c r="AJ4" s="55">
        <v>6</v>
      </c>
      <c r="AK4" s="64">
        <v>7</v>
      </c>
      <c r="AL4" s="55">
        <v>8</v>
      </c>
      <c r="AM4" s="55">
        <v>9</v>
      </c>
      <c r="AN4" s="55">
        <v>10</v>
      </c>
      <c r="AO4" s="85">
        <v>11</v>
      </c>
      <c r="AP4" s="64">
        <v>12</v>
      </c>
      <c r="AQ4" s="55">
        <v>13</v>
      </c>
      <c r="AR4" s="55">
        <v>14</v>
      </c>
      <c r="AS4" s="85">
        <v>15</v>
      </c>
      <c r="AT4" s="86">
        <v>16</v>
      </c>
      <c r="AU4" s="86">
        <v>17</v>
      </c>
      <c r="AV4" s="86">
        <v>18</v>
      </c>
      <c r="AW4" s="55">
        <v>19</v>
      </c>
      <c r="AX4" s="55">
        <v>20</v>
      </c>
      <c r="AY4" s="55">
        <v>21</v>
      </c>
      <c r="AZ4" s="5">
        <v>22</v>
      </c>
      <c r="BA4" s="5">
        <v>23</v>
      </c>
      <c r="BB4" s="304">
        <v>24</v>
      </c>
    </row>
    <row r="5" spans="1:57" ht="12.75">
      <c r="A5" s="2">
        <v>1</v>
      </c>
      <c r="B5" s="52">
        <f ca="1">OFFSET(DATA!$A$4,LOOK!$A5+60*(LOOK!$B$4-1),$D$4+$C$4*13)</f>
        <v>42</v>
      </c>
      <c r="C5" s="52">
        <f ca="1">IF($A$4=2,OFFSET(GOALS!$AD$4,LOOK!$A5,0),OFFSET(DATA!$A$4,LOOK!$A5+60*(LOOK!$B$4-1)+30,$D$4+$C$4*13))</f>
        <v>109</v>
      </c>
      <c r="D5" s="35">
        <f ca="1">OFFSET(GOALS!$C$4,LOOK!$A5,LOOK!$B$4)</f>
        <v>1</v>
      </c>
      <c r="E5" s="36">
        <f>IF($A$4=3,D5/0.8,0.8*D5)</f>
        <v>0.8</v>
      </c>
      <c r="F5">
        <f ca="1">IF($D$4=1,0,OFFSET(DATA!$A$4,LOOK!$A5+60*(LOOK!$B$4-1),$D$4-1))</f>
        <v>0</v>
      </c>
      <c r="G5">
        <f ca="1">IF($D$4=1,0,OFFSET(DATA!$A$34,LOOK!$A5+60*(LOOK!$B$4-1),$D$4-1))</f>
        <v>0</v>
      </c>
      <c r="I5">
        <f>IF($C$4=1,IF(B5="",0,B5-F5),B5)</f>
        <v>42</v>
      </c>
      <c r="J5">
        <f ca="1">IF($A$4=2,OFFSET(GOALS!$AD$4,LOOK!$A5,0),IF($C$4=1,IF(C5="",0,C5-G5),C5))</f>
        <v>109</v>
      </c>
      <c r="L5" s="57">
        <v>0.8</v>
      </c>
      <c r="M5" s="57">
        <v>1</v>
      </c>
      <c r="N5" s="208">
        <f>IF($A$4=3,IF(AND(C5&gt;0,O5=0),IF($N$3&gt;0,$N$3,5),IF(O5&gt;0,IF(AND(D5/O5&gt;=2,$N$3&gt;0),$N$3,D5/O5),0)),IF(D5&gt;0,IF(AND(O5/D5&gt;=$N$3,$N$3&gt;0),$N$3,O5/D5),0))</f>
        <v>0.385</v>
      </c>
      <c r="O5" s="56">
        <f ca="1">OFFSET($AD$4,$A5,$B$4)</f>
        <v>0.385</v>
      </c>
      <c r="P5" s="59">
        <f>IF($N5&lt;0.8,$N5,0)</f>
        <v>0.385</v>
      </c>
      <c r="Q5" s="59">
        <f>IF(AND($N5&gt;=0.8,$N5&lt;1),$N5,0)</f>
        <v>0</v>
      </c>
      <c r="R5" s="59">
        <f>IF($N5&gt;=1,$N5,0)</f>
        <v>0</v>
      </c>
      <c r="S5" s="59">
        <f aca="true" t="shared" si="5" ref="S5:S28">IF(AND($N5&gt;=1,RANK($N5,$N$5:$N$28)&lt;7),$N5,0)</f>
        <v>0</v>
      </c>
      <c r="U5" s="41">
        <v>1</v>
      </c>
      <c r="V5" s="17">
        <v>1</v>
      </c>
      <c r="W5" s="17">
        <v>1</v>
      </c>
      <c r="X5" s="17">
        <v>5</v>
      </c>
      <c r="Y5" s="17">
        <v>5</v>
      </c>
      <c r="Z5" s="17">
        <v>5</v>
      </c>
      <c r="AA5" s="17">
        <v>1</v>
      </c>
      <c r="AC5" s="55">
        <v>1</v>
      </c>
      <c r="AD5" s="278">
        <v>10.69</v>
      </c>
      <c r="AE5" s="75">
        <f ca="1">IF(OFFSET(DATA!$A$4,AE$3+$AC5,$AC$4+$C$4*13)&gt;0,ROUND(OFFSET(DATA!$A$4,AE$2+$AC5,$AC$4+$C$4*13)/OFFSET(DATA!$A$4,AE$3+$AC5,$AC$4+$C$4*13),3),0)</f>
        <v>0.385</v>
      </c>
      <c r="AF5" s="75">
        <f ca="1">IF(OFFSET(DATA!$A$4,AF$2+$AC5,$AC$4+$C$4*13)&gt;0,ROUND(OFFSET(DATA!$A$4,AF$2+$AC5,$AC$4+$C$4*13)/OFFSET($AD$4,$AC5,0),3),0)</f>
        <v>0.753</v>
      </c>
      <c r="AG5" s="75">
        <f ca="1">IF(OFFSET(DATA!$A$4,AG$3+$AC5,$AC$4+$C$4*13)&gt;0,ROUND(OFFSET(DATA!$A$4,AG$2+$AC5,$AC$4+$C$4*13)/OFFSET(DATA!$A$4,AG$3+$AC5,$AC$4+$C$4*13),3),0)</f>
        <v>0.357</v>
      </c>
      <c r="AH5" s="75">
        <f ca="1">IF(OFFSET(DATA!$A$4,AH$3+$AC5,$AC$4+$C$4*13)&gt;0,ROUND(OFFSET(DATA!$A$4,AH$2+$AC5,$AC$4+$C$4*13)/OFFSET(DATA!$A$4,AH$3+$AC5,$AC$4+$C$4*13),3),0)</f>
        <v>1</v>
      </c>
      <c r="AI5" s="75">
        <f ca="1">IF(OFFSET(DATA!$A$4,AI$3+$AC5,$AC$4+$C$4*13)&gt;0,ROUND(OFFSET(DATA!$A$4,AI$2+$AC5,$AC$4+$C$4*13)/OFFSET(DATA!$A$4,AI$3+$AC5,$AC$4+$C$4*13),3),0)</f>
        <v>1</v>
      </c>
      <c r="AJ5" s="75">
        <f ca="1">IF(OFFSET(DATA!$A$4,AJ$2+$AC5,$AC$4+$C$4*13)&gt;0,ROUND(OFFSET(DATA!$A$4,AJ$2+$AC5,$AC$4+$C$4*13)/OFFSET($AD$4,$AC5,0),3),0)</f>
        <v>1.617</v>
      </c>
      <c r="AK5" s="75">
        <f ca="1">IF(OFFSET(DATA!$A$4,AK$3+$AC5,$AC$4+$C$4*13)&gt;0,ROUND(OFFSET(DATA!$A$4,AK$2+$AC5,$AC$4+$C$4*13)/OFFSET(DATA!$A$4,AK$3+$AC5,$AC$4+$C$4*13),3),0)</f>
        <v>1</v>
      </c>
      <c r="AL5" s="75">
        <f ca="1">IF(OFFSET(DATA!$A$4,AL$2+$AC5,$AC$4+$C$4*13)&gt;0,ROUND(OFFSET(DATA!$A$4,AL$2+$AC5,$AC$4+$C$4*13)/OFFSET($AD$4,$AC5,0),3),0)</f>
        <v>1.311</v>
      </c>
      <c r="AM5" s="75">
        <f ca="1">IF(OFFSET(DATA!$A$4,AM$3+$AC5,$AC$4+$C$4*13)&gt;0,ROUND(OFFSET(DATA!$A$4,AM$2+$AC5,$AC$4+$C$4*13)/OFFSET(DATA!$A$4,AM$3+$AC5,$AC$4+$C$4*13),3),0)</f>
        <v>0</v>
      </c>
      <c r="AN5" s="75">
        <f ca="1">IF(OFFSET(DATA!$A$4,AN$3+$AC5,$AC$4+$C$4*13)&gt;0,ROUND(OFFSET(DATA!$A$4,AN$2+$AC5,$AC$4+$C$4*13)/OFFSET(DATA!$A$4,AN$3+$AC5,$AC$4+$C$4*13),3),0)</f>
        <v>1</v>
      </c>
      <c r="AO5" s="75">
        <f ca="1">IF(OFFSET(DATA!$A$4,AO$3+$AC5,$AC$4+$C$4*13)&gt;0,ROUND(OFFSET(DATA!$A$4,AO$2+$AC5,$AC$4+$C$4*13)/OFFSET(DATA!$A$4,AO$3+$AC5,$AC$4+$C$4*13),3),0)</f>
        <v>0.111</v>
      </c>
      <c r="AP5" s="75">
        <f ca="1">IF(OFFSET(DATA!$A$4,AP$3+$AC5,$AC$4+$C$4*13)&gt;0,ROUND(OFFSET(DATA!$A$4,AP$2+$AC5,$AC$4+$C$4*13)/OFFSET(DATA!$A$4,AP$3+$AC5,$AC$4+$C$4*13),3),0)</f>
        <v>0</v>
      </c>
      <c r="AQ5" s="75">
        <f ca="1">IF(OFFSET(DATA!$A$4,AQ$3+$AC5,$AC$4+$C$4*13)&gt;0,ROUND(OFFSET(DATA!$A$4,AQ$2+$AC5,$AC$4+$C$4*13)/OFFSET(DATA!$A$4,AQ$3+$AC5,$AC$4+$C$4*13),3),0)</f>
        <v>0.268</v>
      </c>
      <c r="AR5" s="75">
        <f ca="1">IF(OFFSET(DATA!$A$4,AR$2+$AC5,$AC$4+$C$4*13)&gt;0,ROUND(OFFSET(DATA!$A$4,AR$2+$AC5,$AC$4+$C$4*13)/OFFSET($AD$4,$AC5,0),3),0)</f>
        <v>0.889</v>
      </c>
      <c r="AS5" s="75">
        <f ca="1">IF(OFFSET(DATA!$A$4,AS$3+$AC5,$AC$4+$C$4*13)&gt;0,ROUND(OFFSET(DATA!$A$4,AS$2+$AC5,$AC$4+$C$4*13)/OFFSET(DATA!$A$4,AS$3+$AC5,$AC$4+$C$4*13),3),0)</f>
        <v>80.959</v>
      </c>
      <c r="AT5" s="75">
        <f ca="1">IF(OFFSET(DATA!$A$4,AT$3+$AC5,$AC$4+$C$4*13)&gt;0,ROUND(OFFSET(DATA!$A$4,AT$2+$AC5,$AC$4+$C$4*13)/OFFSET(DATA!$A$4,AT$3+$AC5,$AC$4+$C$4*13),3),0)</f>
        <v>73.135</v>
      </c>
      <c r="AU5" s="75">
        <f ca="1">IF(OFFSET(DATA!$A$4,AU$3+$AC5,$AC$4+$C$4*13)&gt;0,ROUND(OFFSET(DATA!$A$4,AU$2+$AC5,$AC$4+$C$4*13)/OFFSET(DATA!$A$4,AU$3+$AC5,$AC$4+$C$4*13),3),0)</f>
        <v>71.851</v>
      </c>
      <c r="AV5" s="75">
        <f ca="1">IF(OFFSET(DATA!$A$4,AV$3+$AC5,$AC$4+$C$4*13)&gt;0,ROUND(OFFSET(DATA!$A$4,AV$2+$AC5,$AC$4+$C$4*13)/OFFSET(DATA!$A$4,AV$3+$AC5,$AC$4+$C$4*13),3),0)</f>
        <v>2.278</v>
      </c>
      <c r="AW5" s="75">
        <f ca="1">IF(OFFSET(DATA!$A$4,AW$3+$AC5,$AC$4+$C$4*13)&gt;0,ROUND(OFFSET(DATA!$A$4,AW$2+$AC5,$AC$4+$C$4*13)/OFFSET(DATA!$A$4,AW$3+$AC5,$AC$4+$C$4*13),3),0)</f>
        <v>1.312</v>
      </c>
      <c r="AX5" s="75">
        <f ca="1">IF(OFFSET(DATA!$A$4,AX$3+$AC5,$AC$4+$C$4*13)&gt;0,ROUND(OFFSET(DATA!$A$4,AX$2+$AC5,$AC$4+$C$4*13)/OFFSET(DATA!$A$4,AX$3+$AC5,$AC$4+$C$4*13),3),0)</f>
        <v>0.629</v>
      </c>
      <c r="AY5" s="75">
        <f ca="1">IF(OFFSET(DATA!$A$4,AY$3+$AC5,$AC$4+$C$4*13)&gt;0,ROUND(OFFSET(DATA!$A$4,AY$2+$AC5,$AC$4+$C$4*13)/OFFSET(DATA!$A$4,AY$3+$AC5,$AC$4+$C$4*13),3),0)</f>
        <v>0.41</v>
      </c>
      <c r="AZ5" s="75">
        <f ca="1">IF(OFFSET(DATA!$A$4,AZ$3+$AC5,$AC$4+$C$4*13)&gt;0,ROUND(OFFSET(DATA!$A$4,AZ$2+$AC5,$AC$4+$C$4*13)/OFFSET(DATA!$A$4,AZ$3+$AC5,$AC$4+$C$4*13),3),0)</f>
        <v>0</v>
      </c>
      <c r="BA5" s="75">
        <f ca="1">IF(OFFSET(DATA!$A$4,BA$3+$AC5,$AC$4+$C$4*13)&gt;0,ROUND(OFFSET(DATA!$A$4,BA$2+$AC5,$AC$4+$C$4*13)/OFFSET(DATA!$A$4,BA$3+$AC5,$AC$4+$C$4*13),3),0)</f>
        <v>0.355</v>
      </c>
      <c r="BB5" s="75">
        <f ca="1">IF(OFFSET(DATA!$A$4,BB$3+$AC5,$AC$4+$C$4*13)&gt;0,ROUND(OFFSET(DATA!$A$4,BB$2+$AC5,$AC$4+$C$4*13)/OFFSET(DATA!$A$4,BB$3+$AC5,$AC$4+$C$4*13),3),0)</f>
        <v>0.785</v>
      </c>
      <c r="BC5" s="75"/>
      <c r="BD5" s="58"/>
      <c r="BE5" s="77"/>
    </row>
    <row r="6" spans="1:57" ht="12.75">
      <c r="A6" s="2">
        <v>2</v>
      </c>
      <c r="B6" s="52">
        <f ca="1">OFFSET(DATA!$A$4,LOOK!$A6+60*(LOOK!$B$4-1),$D$4+$C$4*13)</f>
        <v>9</v>
      </c>
      <c r="C6" s="52">
        <f ca="1">IF($A$4=2,OFFSET(GOALS!$AD$4,LOOK!$A6,0),OFFSET(DATA!$A$4,LOOK!$A6+60*(LOOK!$B$4-1)+30,$D$4+$C$4*13))</f>
        <v>16</v>
      </c>
      <c r="D6" s="35">
        <f ca="1">OFFSET(GOALS!$C$4,LOOK!$A6,LOOK!$B$4)</f>
        <v>1</v>
      </c>
      <c r="E6" s="36">
        <f aca="true" t="shared" si="6" ref="E6:E29">IF($A$4=3,D6/0.8,0.8*D6)</f>
        <v>0.8</v>
      </c>
      <c r="F6">
        <f ca="1">IF($D$4=1,0,OFFSET(DATA!$A$4,LOOK!$A6+60*(LOOK!$B$4-1),$D$4-1))</f>
        <v>0</v>
      </c>
      <c r="G6">
        <f ca="1">IF($D$4=1,0,OFFSET(DATA!$A$34,LOOK!$A6+60*(LOOK!$B$4-1),$D$4-1))</f>
        <v>0</v>
      </c>
      <c r="I6">
        <f aca="true" t="shared" si="7" ref="I6:I28">IF($C$4=1,IF(B6="",0,B6-F6),B6)</f>
        <v>9</v>
      </c>
      <c r="J6">
        <f ca="1">IF($A$4=2,OFFSET(GOALS!$AD$4,LOOK!$A6,0),IF($C$4=1,IF(C6="",0,C6-G6),C6))</f>
        <v>16</v>
      </c>
      <c r="L6" s="57">
        <v>0.8</v>
      </c>
      <c r="M6" s="57">
        <v>1</v>
      </c>
      <c r="N6" s="208">
        <f>IF($A$4=3,IF(AND(C6&gt;0,O6=0),IF($N$3&gt;0,$N$3,5),IF(O6&gt;0,IF(AND(D6/O6&gt;=2,$N$3&gt;0),$N$3,D6/O6),0)),IF(D6&gt;0,IF(AND(O6/D6&gt;=$N$3,$N$3&gt;0),$N$3,O6/D6),0))</f>
        <v>0.563</v>
      </c>
      <c r="O6" s="56">
        <f aca="true" ca="1" t="shared" si="8" ref="O6:O29">OFFSET($AD$4,$A6,$B$4)</f>
        <v>0.563</v>
      </c>
      <c r="P6" s="59">
        <f aca="true" t="shared" si="9" ref="P6:P29">IF($N6&lt;0.8,$N6,0)</f>
        <v>0.563</v>
      </c>
      <c r="Q6" s="59">
        <f aca="true" t="shared" si="10" ref="Q6:Q29">IF(AND($N6&gt;=0.8,$N6&lt;1),$N6,0)</f>
        <v>0</v>
      </c>
      <c r="R6" s="59">
        <f aca="true" t="shared" si="11" ref="R6:R29">IF($N6&gt;=1,$N6,0)</f>
        <v>0</v>
      </c>
      <c r="S6" s="59">
        <f t="shared" si="5"/>
        <v>0</v>
      </c>
      <c r="U6" s="41">
        <v>2</v>
      </c>
      <c r="V6" s="17">
        <v>2</v>
      </c>
      <c r="W6" s="17">
        <v>2</v>
      </c>
      <c r="X6" s="17">
        <v>5</v>
      </c>
      <c r="Y6" s="17">
        <v>5</v>
      </c>
      <c r="Z6" s="17">
        <v>5</v>
      </c>
      <c r="AA6" s="17">
        <v>2</v>
      </c>
      <c r="AC6" s="55">
        <v>2</v>
      </c>
      <c r="AD6" s="278">
        <v>10.72</v>
      </c>
      <c r="AE6" s="75">
        <f ca="1">IF(OFFSET(DATA!$A$4,AE$3+$AC6,$AC$4+$C$4*13)&gt;0,ROUND(OFFSET(DATA!$A$4,AE$2+$AC6,$AC$4+$C$4*13)/OFFSET(DATA!$A$4,AE$3+$AC6,$AC$4+$C$4*13),3),0)</f>
        <v>0.563</v>
      </c>
      <c r="AF6" s="75">
        <f ca="1">IF(OFFSET(DATA!$A$4,AF$2+$AC6,$AC$4+$C$4*13)&gt;0,ROUND(OFFSET(DATA!$A$4,AF$2+$AC6,$AC$4+$C$4*13)/OFFSET($AD$4,$AC6,0),3),0)</f>
        <v>0.721</v>
      </c>
      <c r="AG6" s="75">
        <f ca="1">IF(OFFSET(DATA!$A$4,AG$3+$AC6,$AC$4+$C$4*13)&gt;0,ROUND(OFFSET(DATA!$A$4,AG$2+$AC6,$AC$4+$C$4*13)/OFFSET(DATA!$A$4,AG$3+$AC6,$AC$4+$C$4*13),3),0)</f>
        <v>0.324</v>
      </c>
      <c r="AH6" s="75">
        <f ca="1">IF(OFFSET(DATA!$A$4,AH$3+$AC6,$AC$4+$C$4*13)&gt;0,ROUND(OFFSET(DATA!$A$4,AH$2+$AC6,$AC$4+$C$4*13)/OFFSET(DATA!$A$4,AH$3+$AC6,$AC$4+$C$4*13),3),0)</f>
        <v>1</v>
      </c>
      <c r="AI6" s="75">
        <f ca="1">IF(OFFSET(DATA!$A$4,AI$3+$AC6,$AC$4+$C$4*13)&gt;0,ROUND(OFFSET(DATA!$A$4,AI$2+$AC6,$AC$4+$C$4*13)/OFFSET(DATA!$A$4,AI$3+$AC6,$AC$4+$C$4*13),3),0)</f>
        <v>0.875</v>
      </c>
      <c r="AJ6" s="75">
        <f ca="1">IF(OFFSET(DATA!$A$4,AJ$2+$AC6,$AC$4+$C$4*13)&gt;0,ROUND(OFFSET(DATA!$A$4,AJ$2+$AC6,$AC$4+$C$4*13)/OFFSET($AD$4,$AC6,0),3),0)</f>
        <v>1.564</v>
      </c>
      <c r="AK6" s="75">
        <f ca="1">IF(OFFSET(DATA!$A$4,AK$3+$AC6,$AC$4+$C$4*13)&gt;0,ROUND(OFFSET(DATA!$A$4,AK$2+$AC6,$AC$4+$C$4*13)/OFFSET(DATA!$A$4,AK$3+$AC6,$AC$4+$C$4*13),3),0)</f>
        <v>0.75</v>
      </c>
      <c r="AL6" s="75">
        <f ca="1">IF(OFFSET(DATA!$A$4,AL$2+$AC6,$AC$4+$C$4*13)&gt;0,ROUND(OFFSET(DATA!$A$4,AL$2+$AC6,$AC$4+$C$4*13)/OFFSET($AD$4,$AC6,0),3),0)</f>
        <v>1.159</v>
      </c>
      <c r="AM6" s="75">
        <f ca="1">IF(OFFSET(DATA!$A$4,AM$3+$AC6,$AC$4+$C$4*13)&gt;0,ROUND(OFFSET(DATA!$A$4,AM$2+$AC6,$AC$4+$C$4*13)/OFFSET(DATA!$A$4,AM$3+$AC6,$AC$4+$C$4*13),3),0)</f>
        <v>1</v>
      </c>
      <c r="AN6" s="75">
        <f ca="1">IF(OFFSET(DATA!$A$4,AN$3+$AC6,$AC$4+$C$4*13)&gt;0,ROUND(OFFSET(DATA!$A$4,AN$2+$AC6,$AC$4+$C$4*13)/OFFSET(DATA!$A$4,AN$3+$AC6,$AC$4+$C$4*13),3),0)</f>
        <v>1</v>
      </c>
      <c r="AO6" s="75">
        <f ca="1">IF(OFFSET(DATA!$A$4,AO$3+$AC6,$AC$4+$C$4*13)&gt;0,ROUND(OFFSET(DATA!$A$4,AO$2+$AC6,$AC$4+$C$4*13)/OFFSET(DATA!$A$4,AO$3+$AC6,$AC$4+$C$4*13),3),0)</f>
        <v>1</v>
      </c>
      <c r="AP6" s="75">
        <f ca="1">IF(OFFSET(DATA!$A$4,AP$3+$AC6,$AC$4+$C$4*13)&gt;0,ROUND(OFFSET(DATA!$A$4,AP$2+$AC6,$AC$4+$C$4*13)/OFFSET(DATA!$A$4,AP$3+$AC6,$AC$4+$C$4*13),3),0)</f>
        <v>1</v>
      </c>
      <c r="AQ6" s="75">
        <f ca="1">IF(OFFSET(DATA!$A$4,AQ$3+$AC6,$AC$4+$C$4*13)&gt;0,ROUND(OFFSET(DATA!$A$4,AQ$2+$AC6,$AC$4+$C$4*13)/OFFSET(DATA!$A$4,AQ$3+$AC6,$AC$4+$C$4*13),3),0)</f>
        <v>0.668</v>
      </c>
      <c r="AR6" s="75">
        <f ca="1">IF(OFFSET(DATA!$A$4,AR$2+$AC6,$AC$4+$C$4*13)&gt;0,ROUND(OFFSET(DATA!$A$4,AR$2+$AC6,$AC$4+$C$4*13)/OFFSET($AD$4,$AC6,0),3),0)</f>
        <v>0.927</v>
      </c>
      <c r="AS6" s="75">
        <f ca="1">IF(OFFSET(DATA!$A$4,AS$3+$AC6,$AC$4+$C$4*13)&gt;0,ROUND(OFFSET(DATA!$A$4,AS$2+$AC6,$AC$4+$C$4*13)/OFFSET(DATA!$A$4,AS$3+$AC6,$AC$4+$C$4*13),3),0)</f>
        <v>75.471</v>
      </c>
      <c r="AT6" s="75">
        <f ca="1">IF(OFFSET(DATA!$A$4,AT$3+$AC6,$AC$4+$C$4*13)&gt;0,ROUND(OFFSET(DATA!$A$4,AT$2+$AC6,$AC$4+$C$4*13)/OFFSET(DATA!$A$4,AT$3+$AC6,$AC$4+$C$4*13),3),0)</f>
        <v>85.31</v>
      </c>
      <c r="AU6" s="75">
        <f ca="1">IF(OFFSET(DATA!$A$4,AU$3+$AC6,$AC$4+$C$4*13)&gt;0,ROUND(OFFSET(DATA!$A$4,AU$2+$AC6,$AC$4+$C$4*13)/OFFSET(DATA!$A$4,AU$3+$AC6,$AC$4+$C$4*13),3),0)</f>
        <v>75.601</v>
      </c>
      <c r="AV6" s="75">
        <f ca="1">IF(OFFSET(DATA!$A$4,AV$3+$AC6,$AC$4+$C$4*13)&gt;0,ROUND(OFFSET(DATA!$A$4,AV$2+$AC6,$AC$4+$C$4*13)/OFFSET(DATA!$A$4,AV$3+$AC6,$AC$4+$C$4*13),3),0)</f>
        <v>0.408</v>
      </c>
      <c r="AW6" s="75">
        <f ca="1">IF(OFFSET(DATA!$A$4,AW$3+$AC6,$AC$4+$C$4*13)&gt;0,ROUND(OFFSET(DATA!$A$4,AW$2+$AC6,$AC$4+$C$4*13)/OFFSET(DATA!$A$4,AW$3+$AC6,$AC$4+$C$4*13),3),0)</f>
        <v>1.157</v>
      </c>
      <c r="AX6" s="75">
        <f ca="1">IF(OFFSET(DATA!$A$4,AX$3+$AC6,$AC$4+$C$4*13)&gt;0,ROUND(OFFSET(DATA!$A$4,AX$2+$AC6,$AC$4+$C$4*13)/OFFSET(DATA!$A$4,AX$3+$AC6,$AC$4+$C$4*13),3),0)</f>
        <v>0.808</v>
      </c>
      <c r="AY6" s="75">
        <f ca="1">IF(OFFSET(DATA!$A$4,AY$3+$AC6,$AC$4+$C$4*13)&gt;0,ROUND(OFFSET(DATA!$A$4,AY$2+$AC6,$AC$4+$C$4*13)/OFFSET(DATA!$A$4,AY$3+$AC6,$AC$4+$C$4*13),3),0)</f>
        <v>3.923</v>
      </c>
      <c r="AZ6" s="75">
        <f ca="1">IF(OFFSET(DATA!$A$4,AZ$3+$AC6,$AC$4+$C$4*13)&gt;0,ROUND(OFFSET(DATA!$A$4,AZ$2+$AC6,$AC$4+$C$4*13)/OFFSET(DATA!$A$4,AZ$3+$AC6,$AC$4+$C$4*13),3),0)</f>
        <v>0</v>
      </c>
      <c r="BA6" s="75">
        <f ca="1">IF(OFFSET(DATA!$A$4,BA$3+$AC6,$AC$4+$C$4*13)&gt;0,ROUND(OFFSET(DATA!$A$4,BA$2+$AC6,$AC$4+$C$4*13)/OFFSET(DATA!$A$4,BA$3+$AC6,$AC$4+$C$4*13),3),0)</f>
        <v>0.441</v>
      </c>
      <c r="BB6" s="75">
        <f ca="1">IF(OFFSET(DATA!$A$4,BB$3+$AC6,$AC$4+$C$4*13)&gt;0,ROUND(OFFSET(DATA!$A$4,BB$2+$AC6,$AC$4+$C$4*13)/OFFSET(DATA!$A$4,BB$3+$AC6,$AC$4+$C$4*13),3),0)</f>
        <v>0.5</v>
      </c>
      <c r="BC6" s="75"/>
      <c r="BD6" s="58"/>
      <c r="BE6" s="77"/>
    </row>
    <row r="7" spans="1:57" ht="12.75">
      <c r="A7" s="2">
        <v>3</v>
      </c>
      <c r="B7" s="52">
        <f ca="1">OFFSET(DATA!$A$4,LOOK!$A7+60*(LOOK!$B$4-1),$D$4+$C$4*13)</f>
        <v>11</v>
      </c>
      <c r="C7" s="52">
        <f ca="1">IF($A$4=2,OFFSET(GOALS!$AD$4,LOOK!$A7,0),OFFSET(DATA!$A$4,LOOK!$A7+60*(LOOK!$B$4-1)+30,$D$4+$C$4*13))</f>
        <v>31</v>
      </c>
      <c r="D7" s="35">
        <f ca="1">OFFSET(GOALS!$C$4,LOOK!$A7,LOOK!$B$4)</f>
        <v>1</v>
      </c>
      <c r="E7" s="36">
        <f t="shared" si="6"/>
        <v>0.8</v>
      </c>
      <c r="F7">
        <f ca="1">IF($D$4=1,0,OFFSET(DATA!$A$4,LOOK!$A7+60*(LOOK!$B$4-1),$D$4-1))</f>
        <v>0</v>
      </c>
      <c r="G7">
        <f ca="1">IF($D$4=1,0,OFFSET(DATA!$A$34,LOOK!$A7+60*(LOOK!$B$4-1),$D$4-1))</f>
        <v>0</v>
      </c>
      <c r="I7">
        <f t="shared" si="7"/>
        <v>11</v>
      </c>
      <c r="J7">
        <f ca="1">IF($A$4=2,OFFSET(GOALS!$AD$4,LOOK!$A7,0),IF($C$4=1,IF(C7="",0,C7-G7),C7))</f>
        <v>31</v>
      </c>
      <c r="L7" s="57">
        <v>0.8</v>
      </c>
      <c r="M7" s="57">
        <v>1</v>
      </c>
      <c r="N7" s="208">
        <f>IF($A$4=3,IF(AND(C7&gt;0,O7=0),IF($N$3&gt;0,$N$3,5),IF(O7&gt;0,IF(AND(D7/O7&gt;=2,$N$3&gt;0),$N$3,D7/O7),0)),IF(D7&gt;0,IF(AND(O7/D7&gt;=$N$3,$N$3&gt;0),$N$3,O7/D7),0))</f>
        <v>0.355</v>
      </c>
      <c r="O7" s="56">
        <f ca="1" t="shared" si="8"/>
        <v>0.355</v>
      </c>
      <c r="P7" s="59">
        <f t="shared" si="9"/>
        <v>0.355</v>
      </c>
      <c r="Q7" s="59">
        <f t="shared" si="10"/>
        <v>0</v>
      </c>
      <c r="R7" s="59">
        <f t="shared" si="11"/>
        <v>0</v>
      </c>
      <c r="S7" s="59">
        <f t="shared" si="5"/>
        <v>0</v>
      </c>
      <c r="U7" s="41">
        <v>3</v>
      </c>
      <c r="V7" s="17">
        <v>1</v>
      </c>
      <c r="W7" s="17">
        <v>1</v>
      </c>
      <c r="X7" s="17">
        <v>5</v>
      </c>
      <c r="Y7" s="17">
        <v>5</v>
      </c>
      <c r="Z7" s="17">
        <v>5</v>
      </c>
      <c r="AA7" s="17">
        <v>1</v>
      </c>
      <c r="AC7" s="55">
        <v>3</v>
      </c>
      <c r="AD7" s="278">
        <v>10.35</v>
      </c>
      <c r="AE7" s="75">
        <f ca="1">IF(OFFSET(DATA!$A$4,AE$3+$AC7,$AC$4+$C$4*13)&gt;0,ROUND(OFFSET(DATA!$A$4,AE$2+$AC7,$AC$4+$C$4*13)/OFFSET(DATA!$A$4,AE$3+$AC7,$AC$4+$C$4*13),3),0)</f>
        <v>0.355</v>
      </c>
      <c r="AF7" s="75">
        <f ca="1">IF(OFFSET(DATA!$A$4,AF$2+$AC7,$AC$4+$C$4*13)&gt;0,ROUND(OFFSET(DATA!$A$4,AF$2+$AC7,$AC$4+$C$4*13)/OFFSET($AD$4,$AC7,0),3),0)</f>
        <v>0.709</v>
      </c>
      <c r="AG7" s="75">
        <f ca="1">IF(OFFSET(DATA!$A$4,AG$3+$AC7,$AC$4+$C$4*13)&gt;0,ROUND(OFFSET(DATA!$A$4,AG$2+$AC7,$AC$4+$C$4*13)/OFFSET(DATA!$A$4,AG$3+$AC7,$AC$4+$C$4*13),3),0)</f>
        <v>0.224</v>
      </c>
      <c r="AH7" s="75">
        <f ca="1">IF(OFFSET(DATA!$A$4,AH$3+$AC7,$AC$4+$C$4*13)&gt;0,ROUND(OFFSET(DATA!$A$4,AH$2+$AC7,$AC$4+$C$4*13)/OFFSET(DATA!$A$4,AH$3+$AC7,$AC$4+$C$4*13),3),0)</f>
        <v>1</v>
      </c>
      <c r="AI7" s="75">
        <f ca="1">IF(OFFSET(DATA!$A$4,AI$3+$AC7,$AC$4+$C$4*13)&gt;0,ROUND(OFFSET(DATA!$A$4,AI$2+$AC7,$AC$4+$C$4*13)/OFFSET(DATA!$A$4,AI$3+$AC7,$AC$4+$C$4*13),3),0)</f>
        <v>1</v>
      </c>
      <c r="AJ7" s="75">
        <f ca="1">IF(OFFSET(DATA!$A$4,AJ$2+$AC7,$AC$4+$C$4*13)&gt;0,ROUND(OFFSET(DATA!$A$4,AJ$2+$AC7,$AC$4+$C$4*13)/OFFSET($AD$4,$AC7,0),3),0)</f>
        <v>1.082</v>
      </c>
      <c r="AK7" s="75">
        <f ca="1">IF(OFFSET(DATA!$A$4,AK$3+$AC7,$AC$4+$C$4*13)&gt;0,ROUND(OFFSET(DATA!$A$4,AK$2+$AC7,$AC$4+$C$4*13)/OFFSET(DATA!$A$4,AK$3+$AC7,$AC$4+$C$4*13),3),0)</f>
        <v>1</v>
      </c>
      <c r="AL7" s="75">
        <f ca="1">IF(OFFSET(DATA!$A$4,AL$2+$AC7,$AC$4+$C$4*13)&gt;0,ROUND(OFFSET(DATA!$A$4,AL$2+$AC7,$AC$4+$C$4*13)/OFFSET($AD$4,$AC7,0),3),0)</f>
        <v>0.946</v>
      </c>
      <c r="AM7" s="75">
        <f ca="1">IF(OFFSET(DATA!$A$4,AM$3+$AC7,$AC$4+$C$4*13)&gt;0,ROUND(OFFSET(DATA!$A$4,AM$2+$AC7,$AC$4+$C$4*13)/OFFSET(DATA!$A$4,AM$3+$AC7,$AC$4+$C$4*13),3),0)</f>
        <v>0.6</v>
      </c>
      <c r="AN7" s="75">
        <f ca="1">IF(OFFSET(DATA!$A$4,AN$3+$AC7,$AC$4+$C$4*13)&gt;0,ROUND(OFFSET(DATA!$A$4,AN$2+$AC7,$AC$4+$C$4*13)/OFFSET(DATA!$A$4,AN$3+$AC7,$AC$4+$C$4*13),3),0)</f>
        <v>1</v>
      </c>
      <c r="AO7" s="75">
        <f ca="1">IF(OFFSET(DATA!$A$4,AO$3+$AC7,$AC$4+$C$4*13)&gt;0,ROUND(OFFSET(DATA!$A$4,AO$2+$AC7,$AC$4+$C$4*13)/OFFSET(DATA!$A$4,AO$3+$AC7,$AC$4+$C$4*13),3),0)</f>
        <v>0.429</v>
      </c>
      <c r="AP7" s="75">
        <f ca="1">IF(OFFSET(DATA!$A$4,AP$3+$AC7,$AC$4+$C$4*13)&gt;0,ROUND(OFFSET(DATA!$A$4,AP$2+$AC7,$AC$4+$C$4*13)/OFFSET(DATA!$A$4,AP$3+$AC7,$AC$4+$C$4*13),3),0)</f>
        <v>1</v>
      </c>
      <c r="AQ7" s="75">
        <f ca="1">IF(OFFSET(DATA!$A$4,AQ$3+$AC7,$AC$4+$C$4*13)&gt;0,ROUND(OFFSET(DATA!$A$4,AQ$2+$AC7,$AC$4+$C$4*13)/OFFSET(DATA!$A$4,AQ$3+$AC7,$AC$4+$C$4*13),3),0)</f>
        <v>0.46</v>
      </c>
      <c r="AR7" s="75">
        <f ca="1">IF(OFFSET(DATA!$A$4,AR$2+$AC7,$AC$4+$C$4*13)&gt;0,ROUND(OFFSET(DATA!$A$4,AR$2+$AC7,$AC$4+$C$4*13)/OFFSET($AD$4,$AC7,0),3),0)</f>
        <v>0.799</v>
      </c>
      <c r="AS7" s="75">
        <f ca="1">IF(OFFSET(DATA!$A$4,AS$3+$AC7,$AC$4+$C$4*13)&gt;0,ROUND(OFFSET(DATA!$A$4,AS$2+$AC7,$AC$4+$C$4*13)/OFFSET(DATA!$A$4,AS$3+$AC7,$AC$4+$C$4*13),3),0)</f>
        <v>84.073</v>
      </c>
      <c r="AT7" s="75">
        <f ca="1">IF(OFFSET(DATA!$A$4,AT$3+$AC7,$AC$4+$C$4*13)&gt;0,ROUND(OFFSET(DATA!$A$4,AT$2+$AC7,$AC$4+$C$4*13)/OFFSET(DATA!$A$4,AT$3+$AC7,$AC$4+$C$4*13),3),0)</f>
        <v>77.866</v>
      </c>
      <c r="AU7" s="75">
        <f ca="1">IF(OFFSET(DATA!$A$4,AU$3+$AC7,$AC$4+$C$4*13)&gt;0,ROUND(OFFSET(DATA!$A$4,AU$2+$AC7,$AC$4+$C$4*13)/OFFSET(DATA!$A$4,AU$3+$AC7,$AC$4+$C$4*13),3),0)</f>
        <v>83.02</v>
      </c>
      <c r="AV7" s="75">
        <f ca="1">IF(OFFSET(DATA!$A$4,AV$3+$AC7,$AC$4+$C$4*13)&gt;0,ROUND(OFFSET(DATA!$A$4,AV$2+$AC7,$AC$4+$C$4*13)/OFFSET(DATA!$A$4,AV$3+$AC7,$AC$4+$C$4*13),3),0)</f>
        <v>0.625</v>
      </c>
      <c r="AW7" s="75">
        <f ca="1">IF(OFFSET(DATA!$A$4,AW$3+$AC7,$AC$4+$C$4*13)&gt;0,ROUND(OFFSET(DATA!$A$4,AW$2+$AC7,$AC$4+$C$4*13)/OFFSET(DATA!$A$4,AW$3+$AC7,$AC$4+$C$4*13),3),0)</f>
        <v>1.02</v>
      </c>
      <c r="AX7" s="75">
        <f ca="1">IF(OFFSET(DATA!$A$4,AX$3+$AC7,$AC$4+$C$4*13)&gt;0,ROUND(OFFSET(DATA!$A$4,AX$2+$AC7,$AC$4+$C$4*13)/OFFSET(DATA!$A$4,AX$3+$AC7,$AC$4+$C$4*13),3),0)</f>
        <v>0.97</v>
      </c>
      <c r="AY7" s="75">
        <f ca="1">IF(OFFSET(DATA!$A$4,AY$3+$AC7,$AC$4+$C$4*13)&gt;0,ROUND(OFFSET(DATA!$A$4,AY$2+$AC7,$AC$4+$C$4*13)/OFFSET(DATA!$A$4,AY$3+$AC7,$AC$4+$C$4*13),3),0)</f>
        <v>1.722</v>
      </c>
      <c r="AZ7" s="75">
        <f ca="1">IF(OFFSET(DATA!$A$4,AZ$3+$AC7,$AC$4+$C$4*13)&gt;0,ROUND(OFFSET(DATA!$A$4,AZ$2+$AC7,$AC$4+$C$4*13)/OFFSET(DATA!$A$4,AZ$3+$AC7,$AC$4+$C$4*13),3),0)</f>
        <v>0.043</v>
      </c>
      <c r="BA7" s="75">
        <f ca="1">IF(OFFSET(DATA!$A$4,BA$3+$AC7,$AC$4+$C$4*13)&gt;0,ROUND(OFFSET(DATA!$A$4,BA$2+$AC7,$AC$4+$C$4*13)/OFFSET(DATA!$A$4,BA$3+$AC7,$AC$4+$C$4*13),3),0)</f>
        <v>0.375</v>
      </c>
      <c r="BB7" s="75">
        <f ca="1">IF(OFFSET(DATA!$A$4,BB$3+$AC7,$AC$4+$C$4*13)&gt;0,ROUND(OFFSET(DATA!$A$4,BB$2+$AC7,$AC$4+$C$4*13)/OFFSET(DATA!$A$4,BB$3+$AC7,$AC$4+$C$4*13),3),0)</f>
        <v>0.919</v>
      </c>
      <c r="BC7" s="58"/>
      <c r="BD7" s="58"/>
      <c r="BE7" s="77"/>
    </row>
    <row r="8" spans="1:57" ht="12.75">
      <c r="A8" s="2">
        <v>4</v>
      </c>
      <c r="B8" s="52">
        <f ca="1">OFFSET(DATA!$A$4,LOOK!$A8+60*(LOOK!$B$4-1),$D$4+$C$4*13)</f>
        <v>32</v>
      </c>
      <c r="C8" s="52">
        <f ca="1">IF($A$4=2,OFFSET(GOALS!$AD$4,LOOK!$A8,0),OFFSET(DATA!$A$4,LOOK!$A8+60*(LOOK!$B$4-1)+30,$D$4+$C$4*13))</f>
        <v>91</v>
      </c>
      <c r="D8" s="35">
        <f ca="1">OFFSET(GOALS!$C$4,LOOK!$A8,LOOK!$B$4)</f>
        <v>1</v>
      </c>
      <c r="E8" s="36">
        <f t="shared" si="6"/>
        <v>0.8</v>
      </c>
      <c r="F8">
        <f ca="1">IF($D$4=1,0,OFFSET(DATA!$A$4,LOOK!$A8+60*(LOOK!$B$4-1),$D$4-1))</f>
        <v>0</v>
      </c>
      <c r="G8">
        <f ca="1">IF($D$4=1,0,OFFSET(DATA!$A$34,LOOK!$A8+60*(LOOK!$B$4-1),$D$4-1))</f>
        <v>0</v>
      </c>
      <c r="I8">
        <f t="shared" si="7"/>
        <v>32</v>
      </c>
      <c r="J8">
        <f ca="1">IF($A$4=2,OFFSET(GOALS!$AD$4,LOOK!$A8,0),IF($C$4=1,IF(C8="",0,C8-G8),C8))</f>
        <v>91</v>
      </c>
      <c r="L8" s="57">
        <v>0.8</v>
      </c>
      <c r="M8" s="57">
        <v>1</v>
      </c>
      <c r="N8" s="208">
        <f aca="true" t="shared" si="12" ref="N8:N29">IF($A$4=3,IF(AND(C8&gt;0,O8=0),IF($N$3&gt;0,$N$3,5),IF(O8&gt;0,IF(AND(D8/O8&gt;=2,$N$3&gt;0),$N$3,D8/O8),0)),IF(D8&gt;0,IF(AND(O8/D8&gt;=$N$3,$N$3&gt;0),$N$3,O8/D8),0))</f>
        <v>0.352</v>
      </c>
      <c r="O8" s="56">
        <f ca="1" t="shared" si="8"/>
        <v>0.352</v>
      </c>
      <c r="P8" s="59">
        <f t="shared" si="9"/>
        <v>0.352</v>
      </c>
      <c r="Q8" s="59">
        <f t="shared" si="10"/>
        <v>0</v>
      </c>
      <c r="R8" s="59">
        <f t="shared" si="11"/>
        <v>0</v>
      </c>
      <c r="S8" s="59">
        <f t="shared" si="5"/>
        <v>0</v>
      </c>
      <c r="U8" s="41">
        <v>4</v>
      </c>
      <c r="V8" s="17">
        <v>1</v>
      </c>
      <c r="W8" s="17">
        <v>1</v>
      </c>
      <c r="X8" s="17">
        <v>5</v>
      </c>
      <c r="Y8" s="17">
        <v>5</v>
      </c>
      <c r="Z8" s="17">
        <v>5</v>
      </c>
      <c r="AA8" s="17">
        <v>1</v>
      </c>
      <c r="AC8" s="55">
        <v>4</v>
      </c>
      <c r="AD8" s="278">
        <v>10.62</v>
      </c>
      <c r="AE8" s="75">
        <f ca="1">IF(OFFSET(DATA!$A$4,AE$3+$AC8,$AC$4+$C$4*13)&gt;0,ROUND(OFFSET(DATA!$A$4,AE$2+$AC8,$AC$4+$C$4*13)/OFFSET(DATA!$A$4,AE$3+$AC8,$AC$4+$C$4*13),3),0)</f>
        <v>0.352</v>
      </c>
      <c r="AF8" s="75">
        <f ca="1">IF(OFFSET(DATA!$A$4,AF$2+$AC8,$AC$4+$C$4*13)&gt;0,ROUND(OFFSET(DATA!$A$4,AF$2+$AC8,$AC$4+$C$4*13)/OFFSET($AD$4,$AC8,0),3),0)</f>
        <v>0.688</v>
      </c>
      <c r="AG8" s="75">
        <f ca="1">IF(OFFSET(DATA!$A$4,AG$3+$AC8,$AC$4+$C$4*13)&gt;0,ROUND(OFFSET(DATA!$A$4,AG$2+$AC8,$AC$4+$C$4*13)/OFFSET(DATA!$A$4,AG$3+$AC8,$AC$4+$C$4*13),3),0)</f>
        <v>0.291</v>
      </c>
      <c r="AH8" s="75">
        <f ca="1">IF(OFFSET(DATA!$A$4,AH$3+$AC8,$AC$4+$C$4*13)&gt;0,ROUND(OFFSET(DATA!$A$4,AH$2+$AC8,$AC$4+$C$4*13)/OFFSET(DATA!$A$4,AH$3+$AC8,$AC$4+$C$4*13),3),0)</f>
        <v>1</v>
      </c>
      <c r="AI8" s="75">
        <f ca="1">IF(OFFSET(DATA!$A$4,AI$3+$AC8,$AC$4+$C$4*13)&gt;0,ROUND(OFFSET(DATA!$A$4,AI$2+$AC8,$AC$4+$C$4*13)/OFFSET(DATA!$A$4,AI$3+$AC8,$AC$4+$C$4*13),3),0)</f>
        <v>1</v>
      </c>
      <c r="AJ8" s="75">
        <f ca="1">IF(OFFSET(DATA!$A$4,AJ$2+$AC8,$AC$4+$C$4*13)&gt;0,ROUND(OFFSET(DATA!$A$4,AJ$2+$AC8,$AC$4+$C$4*13)/OFFSET($AD$4,$AC8,0),3),0)</f>
        <v>1.476</v>
      </c>
      <c r="AK8" s="75">
        <f ca="1">IF(OFFSET(DATA!$A$4,AK$3+$AC8,$AC$4+$C$4*13)&gt;0,ROUND(OFFSET(DATA!$A$4,AK$2+$AC8,$AC$4+$C$4*13)/OFFSET(DATA!$A$4,AK$3+$AC8,$AC$4+$C$4*13),3),0)</f>
        <v>1</v>
      </c>
      <c r="AL8" s="75">
        <f ca="1">IF(OFFSET(DATA!$A$4,AL$2+$AC8,$AC$4+$C$4*13)&gt;0,ROUND(OFFSET(DATA!$A$4,AL$2+$AC8,$AC$4+$C$4*13)/OFFSET($AD$4,$AC8,0),3),0)</f>
        <v>1.432</v>
      </c>
      <c r="AM8" s="75">
        <f ca="1">IF(OFFSET(DATA!$A$4,AM$3+$AC8,$AC$4+$C$4*13)&gt;0,ROUND(OFFSET(DATA!$A$4,AM$2+$AC8,$AC$4+$C$4*13)/OFFSET(DATA!$A$4,AM$3+$AC8,$AC$4+$C$4*13),3),0)</f>
        <v>1</v>
      </c>
      <c r="AN8" s="75">
        <f ca="1">IF(OFFSET(DATA!$A$4,AN$3+$AC8,$AC$4+$C$4*13)&gt;0,ROUND(OFFSET(DATA!$A$4,AN$2+$AC8,$AC$4+$C$4*13)/OFFSET(DATA!$A$4,AN$3+$AC8,$AC$4+$C$4*13),3),0)</f>
        <v>1</v>
      </c>
      <c r="AO8" s="75">
        <f ca="1">IF(OFFSET(DATA!$A$4,AO$3+$AC8,$AC$4+$C$4*13)&gt;0,ROUND(OFFSET(DATA!$A$4,AO$2+$AC8,$AC$4+$C$4*13)/OFFSET(DATA!$A$4,AO$3+$AC8,$AC$4+$C$4*13),3),0)</f>
        <v>0.719</v>
      </c>
      <c r="AP8" s="75">
        <f ca="1">IF(OFFSET(DATA!$A$4,AP$3+$AC8,$AC$4+$C$4*13)&gt;0,ROUND(OFFSET(DATA!$A$4,AP$2+$AC8,$AC$4+$C$4*13)/OFFSET(DATA!$A$4,AP$3+$AC8,$AC$4+$C$4*13),3),0)</f>
        <v>1</v>
      </c>
      <c r="AQ8" s="75">
        <f ca="1">IF(OFFSET(DATA!$A$4,AQ$3+$AC8,$AC$4+$C$4*13)&gt;0,ROUND(OFFSET(DATA!$A$4,AQ$2+$AC8,$AC$4+$C$4*13)/OFFSET(DATA!$A$4,AQ$3+$AC8,$AC$4+$C$4*13),3),0)</f>
        <v>0.555</v>
      </c>
      <c r="AR8" s="75">
        <f ca="1">IF(OFFSET(DATA!$A$4,AR$2+$AC8,$AC$4+$C$4*13)&gt;0,ROUND(OFFSET(DATA!$A$4,AR$2+$AC8,$AC$4+$C$4*13)/OFFSET($AD$4,$AC8,0),3),0)</f>
        <v>0.953</v>
      </c>
      <c r="AS8" s="75">
        <f ca="1">IF(OFFSET(DATA!$A$4,AS$3+$AC8,$AC$4+$C$4*13)&gt;0,ROUND(OFFSET(DATA!$A$4,AS$2+$AC8,$AC$4+$C$4*13)/OFFSET(DATA!$A$4,AS$3+$AC8,$AC$4+$C$4*13),3),0)</f>
        <v>98.594</v>
      </c>
      <c r="AT8" s="75">
        <f ca="1">IF(OFFSET(DATA!$A$4,AT$3+$AC8,$AC$4+$C$4*13)&gt;0,ROUND(OFFSET(DATA!$A$4,AT$2+$AC8,$AC$4+$C$4*13)/OFFSET(DATA!$A$4,AT$3+$AC8,$AC$4+$C$4*13),3),0)</f>
        <v>82.555</v>
      </c>
      <c r="AU8" s="75">
        <f ca="1">IF(OFFSET(DATA!$A$4,AU$3+$AC8,$AC$4+$C$4*13)&gt;0,ROUND(OFFSET(DATA!$A$4,AU$2+$AC8,$AC$4+$C$4*13)/OFFSET(DATA!$A$4,AU$3+$AC8,$AC$4+$C$4*13),3),0)</f>
        <v>74.817</v>
      </c>
      <c r="AV8" s="75">
        <f ca="1">IF(OFFSET(DATA!$A$4,AV$3+$AC8,$AC$4+$C$4*13)&gt;0,ROUND(OFFSET(DATA!$A$4,AV$2+$AC8,$AC$4+$C$4*13)/OFFSET(DATA!$A$4,AV$3+$AC8,$AC$4+$C$4*13),3),0)</f>
        <v>0.563</v>
      </c>
      <c r="AW8" s="75">
        <f ca="1">IF(OFFSET(DATA!$A$4,AW$3+$AC8,$AC$4+$C$4*13)&gt;0,ROUND(OFFSET(DATA!$A$4,AW$2+$AC8,$AC$4+$C$4*13)/OFFSET(DATA!$A$4,AW$3+$AC8,$AC$4+$C$4*13),3),0)</f>
        <v>1.037</v>
      </c>
      <c r="AX8" s="75">
        <f ca="1">IF(OFFSET(DATA!$A$4,AX$3+$AC8,$AC$4+$C$4*13)&gt;0,ROUND(OFFSET(DATA!$A$4,AX$2+$AC8,$AC$4+$C$4*13)/OFFSET(DATA!$A$4,AX$3+$AC8,$AC$4+$C$4*13),3),0)</f>
        <v>0.851</v>
      </c>
      <c r="AY8" s="75">
        <f ca="1">IF(OFFSET(DATA!$A$4,AY$3+$AC8,$AC$4+$C$4*13)&gt;0,ROUND(OFFSET(DATA!$A$4,AY$2+$AC8,$AC$4+$C$4*13)/OFFSET(DATA!$A$4,AY$3+$AC8,$AC$4+$C$4*13),3),0)</f>
        <v>3.6</v>
      </c>
      <c r="AZ8" s="75">
        <f ca="1">IF(OFFSET(DATA!$A$4,AZ$3+$AC8,$AC$4+$C$4*13)&gt;0,ROUND(OFFSET(DATA!$A$4,AZ$2+$AC8,$AC$4+$C$4*13)/OFFSET(DATA!$A$4,AZ$3+$AC8,$AC$4+$C$4*13),3),0)</f>
        <v>17.394</v>
      </c>
      <c r="BA8" s="75">
        <f ca="1">IF(OFFSET(DATA!$A$4,BA$3+$AC8,$AC$4+$C$4*13)&gt;0,ROUND(OFFSET(DATA!$A$4,BA$2+$AC8,$AC$4+$C$4*13)/OFFSET(DATA!$A$4,BA$3+$AC8,$AC$4+$C$4*13),3),0)</f>
        <v>0.336</v>
      </c>
      <c r="BB8" s="75">
        <f ca="1">IF(OFFSET(DATA!$A$4,BB$3+$AC8,$AC$4+$C$4*13)&gt;0,ROUND(OFFSET(DATA!$A$4,BB$2+$AC8,$AC$4+$C$4*13)/OFFSET(DATA!$A$4,BB$3+$AC8,$AC$4+$C$4*13),3),0)</f>
        <v>0.422</v>
      </c>
      <c r="BC8" s="58"/>
      <c r="BD8" s="58"/>
      <c r="BE8" s="77"/>
    </row>
    <row r="9" spans="1:57" ht="12.75">
      <c r="A9" s="2">
        <v>5</v>
      </c>
      <c r="B9" s="52">
        <f ca="1">OFFSET(DATA!$A$4,LOOK!$A9+60*(LOOK!$B$4-1),$D$4+$C$4*13)</f>
        <v>65</v>
      </c>
      <c r="C9" s="52">
        <f ca="1">IF($A$4=2,OFFSET(GOALS!$AD$4,LOOK!$A9,0),OFFSET(DATA!$A$4,LOOK!$A9+60*(LOOK!$B$4-1)+30,$D$4+$C$4*13))</f>
        <v>159</v>
      </c>
      <c r="D9" s="35">
        <f ca="1">OFFSET(GOALS!$C$4,LOOK!$A9,LOOK!$B$4)</f>
        <v>1</v>
      </c>
      <c r="E9" s="36">
        <f t="shared" si="6"/>
        <v>0.8</v>
      </c>
      <c r="F9">
        <f ca="1">IF($D$4=1,0,OFFSET(DATA!$A$4,LOOK!$A9+60*(LOOK!$B$4-1),$D$4-1))</f>
        <v>0</v>
      </c>
      <c r="G9">
        <f ca="1">IF($D$4=1,0,OFFSET(DATA!$A$34,LOOK!$A9+60*(LOOK!$B$4-1),$D$4-1))</f>
        <v>0</v>
      </c>
      <c r="I9">
        <f t="shared" si="7"/>
        <v>65</v>
      </c>
      <c r="J9">
        <f ca="1">IF($A$4=2,OFFSET(GOALS!$AD$4,LOOK!$A9,0),IF($C$4=1,IF(C9="",0,C9-G9),C9))</f>
        <v>159</v>
      </c>
      <c r="L9" s="57">
        <v>0.8</v>
      </c>
      <c r="M9" s="57">
        <v>1</v>
      </c>
      <c r="N9" s="208">
        <f t="shared" si="12"/>
        <v>0.409</v>
      </c>
      <c r="O9" s="56">
        <f ca="1" t="shared" si="8"/>
        <v>0.409</v>
      </c>
      <c r="P9" s="59">
        <f t="shared" si="9"/>
        <v>0.409</v>
      </c>
      <c r="Q9" s="59">
        <f t="shared" si="10"/>
        <v>0</v>
      </c>
      <c r="R9" s="59">
        <f t="shared" si="11"/>
        <v>0</v>
      </c>
      <c r="S9" s="59">
        <f t="shared" si="5"/>
        <v>0</v>
      </c>
      <c r="U9" s="41">
        <v>5</v>
      </c>
      <c r="V9" s="17">
        <v>1</v>
      </c>
      <c r="W9" s="17">
        <v>1</v>
      </c>
      <c r="X9" s="17">
        <v>5</v>
      </c>
      <c r="Y9" s="17">
        <v>5</v>
      </c>
      <c r="Z9" s="17">
        <v>5</v>
      </c>
      <c r="AA9" s="17">
        <v>1</v>
      </c>
      <c r="AC9" s="55">
        <v>5</v>
      </c>
      <c r="AD9" s="278">
        <v>11.19</v>
      </c>
      <c r="AE9" s="75">
        <f ca="1">IF(OFFSET(DATA!$A$4,AE$3+$AC9,$AC$4+$C$4*13)&gt;0,ROUND(OFFSET(DATA!$A$4,AE$2+$AC9,$AC$4+$C$4*13)/OFFSET(DATA!$A$4,AE$3+$AC9,$AC$4+$C$4*13),3),0)</f>
        <v>0.409</v>
      </c>
      <c r="AF9" s="75">
        <f ca="1">IF(OFFSET(DATA!$A$4,AF$2+$AC9,$AC$4+$C$4*13)&gt;0,ROUND(OFFSET(DATA!$A$4,AF$2+$AC9,$AC$4+$C$4*13)/OFFSET($AD$4,$AC9,0),3),0)</f>
        <v>0.681</v>
      </c>
      <c r="AG9" s="75">
        <f ca="1">IF(OFFSET(DATA!$A$4,AG$3+$AC9,$AC$4+$C$4*13)&gt;0,ROUND(OFFSET(DATA!$A$4,AG$2+$AC9,$AC$4+$C$4*13)/OFFSET(DATA!$A$4,AG$3+$AC9,$AC$4+$C$4*13),3),0)</f>
        <v>0.312</v>
      </c>
      <c r="AH9" s="75">
        <f ca="1">IF(OFFSET(DATA!$A$4,AH$3+$AC9,$AC$4+$C$4*13)&gt;0,ROUND(OFFSET(DATA!$A$4,AH$2+$AC9,$AC$4+$C$4*13)/OFFSET(DATA!$A$4,AH$3+$AC9,$AC$4+$C$4*13),3),0)</f>
        <v>1</v>
      </c>
      <c r="AI9" s="75">
        <f ca="1">IF(OFFSET(DATA!$A$4,AI$3+$AC9,$AC$4+$C$4*13)&gt;0,ROUND(OFFSET(DATA!$A$4,AI$2+$AC9,$AC$4+$C$4*13)/OFFSET(DATA!$A$4,AI$3+$AC9,$AC$4+$C$4*13),3),0)</f>
        <v>1</v>
      </c>
      <c r="AJ9" s="75">
        <f ca="1">IF(OFFSET(DATA!$A$4,AJ$2+$AC9,$AC$4+$C$4*13)&gt;0,ROUND(OFFSET(DATA!$A$4,AJ$2+$AC9,$AC$4+$C$4*13)/OFFSET($AD$4,$AC9,0),3),0)</f>
        <v>1.072</v>
      </c>
      <c r="AK9" s="75">
        <f ca="1">IF(OFFSET(DATA!$A$4,AK$3+$AC9,$AC$4+$C$4*13)&gt;0,ROUND(OFFSET(DATA!$A$4,AK$2+$AC9,$AC$4+$C$4*13)/OFFSET(DATA!$A$4,AK$3+$AC9,$AC$4+$C$4*13),3),0)</f>
        <v>1</v>
      </c>
      <c r="AL9" s="75">
        <f ca="1">IF(OFFSET(DATA!$A$4,AL$2+$AC9,$AC$4+$C$4*13)&gt;0,ROUND(OFFSET(DATA!$A$4,AL$2+$AC9,$AC$4+$C$4*13)/OFFSET($AD$4,$AC9,0),3),0)</f>
        <v>1.653</v>
      </c>
      <c r="AM9" s="75">
        <f ca="1">IF(OFFSET(DATA!$A$4,AM$3+$AC9,$AC$4+$C$4*13)&gt;0,ROUND(OFFSET(DATA!$A$4,AM$2+$AC9,$AC$4+$C$4*13)/OFFSET(DATA!$A$4,AM$3+$AC9,$AC$4+$C$4*13),3),0)</f>
        <v>1</v>
      </c>
      <c r="AN9" s="75">
        <f ca="1">IF(OFFSET(DATA!$A$4,AN$3+$AC9,$AC$4+$C$4*13)&gt;0,ROUND(OFFSET(DATA!$A$4,AN$2+$AC9,$AC$4+$C$4*13)/OFFSET(DATA!$A$4,AN$3+$AC9,$AC$4+$C$4*13),3),0)</f>
        <v>1</v>
      </c>
      <c r="AO9" s="75">
        <f ca="1">IF(OFFSET(DATA!$A$4,AO$3+$AC9,$AC$4+$C$4*13)&gt;0,ROUND(OFFSET(DATA!$A$4,AO$2+$AC9,$AC$4+$C$4*13)/OFFSET(DATA!$A$4,AO$3+$AC9,$AC$4+$C$4*13),3),0)</f>
        <v>1</v>
      </c>
      <c r="AP9" s="75">
        <f ca="1">IF(OFFSET(DATA!$A$4,AP$3+$AC9,$AC$4+$C$4*13)&gt;0,ROUND(OFFSET(DATA!$A$4,AP$2+$AC9,$AC$4+$C$4*13)/OFFSET(DATA!$A$4,AP$3+$AC9,$AC$4+$C$4*13),3),0)</f>
        <v>1</v>
      </c>
      <c r="AQ9" s="75">
        <f ca="1">IF(OFFSET(DATA!$A$4,AQ$3+$AC9,$AC$4+$C$4*13)&gt;0,ROUND(OFFSET(DATA!$A$4,AQ$2+$AC9,$AC$4+$C$4*13)/OFFSET(DATA!$A$4,AQ$3+$AC9,$AC$4+$C$4*13),3),0)</f>
        <v>0.594</v>
      </c>
      <c r="AR9" s="75">
        <f ca="1">IF(OFFSET(DATA!$A$4,AR$2+$AC9,$AC$4+$C$4*13)&gt;0,ROUND(OFFSET(DATA!$A$4,AR$2+$AC9,$AC$4+$C$4*13)/OFFSET($AD$4,$AC9,0),3),0)</f>
        <v>0.604</v>
      </c>
      <c r="AS9" s="75">
        <f ca="1">IF(OFFSET(DATA!$A$4,AS$3+$AC9,$AC$4+$C$4*13)&gt;0,ROUND(OFFSET(DATA!$A$4,AS$2+$AC9,$AC$4+$C$4*13)/OFFSET(DATA!$A$4,AS$3+$AC9,$AC$4+$C$4*13),3),0)</f>
        <v>78.736</v>
      </c>
      <c r="AT9" s="75">
        <f ca="1">IF(OFFSET(DATA!$A$4,AT$3+$AC9,$AC$4+$C$4*13)&gt;0,ROUND(OFFSET(DATA!$A$4,AT$2+$AC9,$AC$4+$C$4*13)/OFFSET(DATA!$A$4,AT$3+$AC9,$AC$4+$C$4*13),3),0)</f>
        <v>68.663</v>
      </c>
      <c r="AU9" s="75">
        <f ca="1">IF(OFFSET(DATA!$A$4,AU$3+$AC9,$AC$4+$C$4*13)&gt;0,ROUND(OFFSET(DATA!$A$4,AU$2+$AC9,$AC$4+$C$4*13)/OFFSET(DATA!$A$4,AU$3+$AC9,$AC$4+$C$4*13),3),0)</f>
        <v>79.112</v>
      </c>
      <c r="AV9" s="75">
        <f ca="1">IF(OFFSET(DATA!$A$4,AV$3+$AC9,$AC$4+$C$4*13)&gt;0,ROUND(OFFSET(DATA!$A$4,AV$2+$AC9,$AC$4+$C$4*13)/OFFSET(DATA!$A$4,AV$3+$AC9,$AC$4+$C$4*13),3),0)</f>
        <v>0.276</v>
      </c>
      <c r="AW9" s="75">
        <f ca="1">IF(OFFSET(DATA!$A$4,AW$3+$AC9,$AC$4+$C$4*13)&gt;0,ROUND(OFFSET(DATA!$A$4,AW$2+$AC9,$AC$4+$C$4*13)/OFFSET(DATA!$A$4,AW$3+$AC9,$AC$4+$C$4*13),3),0)</f>
        <v>1.072</v>
      </c>
      <c r="AX9" s="75">
        <f ca="1">IF(OFFSET(DATA!$A$4,AX$3+$AC9,$AC$4+$C$4*13)&gt;0,ROUND(OFFSET(DATA!$A$4,AX$2+$AC9,$AC$4+$C$4*13)/OFFSET(DATA!$A$4,AX$3+$AC9,$AC$4+$C$4*13),3),0)</f>
        <v>0.539</v>
      </c>
      <c r="AY9" s="75">
        <f ca="1">IF(OFFSET(DATA!$A$4,AY$3+$AC9,$AC$4+$C$4*13)&gt;0,ROUND(OFFSET(DATA!$A$4,AY$2+$AC9,$AC$4+$C$4*13)/OFFSET(DATA!$A$4,AY$3+$AC9,$AC$4+$C$4*13),3),0)</f>
        <v>1.083</v>
      </c>
      <c r="AZ9" s="75">
        <f ca="1">IF(OFFSET(DATA!$A$4,AZ$3+$AC9,$AC$4+$C$4*13)&gt;0,ROUND(OFFSET(DATA!$A$4,AZ$2+$AC9,$AC$4+$C$4*13)/OFFSET(DATA!$A$4,AZ$3+$AC9,$AC$4+$C$4*13),3),0)</f>
        <v>18.859</v>
      </c>
      <c r="BA9" s="75">
        <f ca="1">IF(OFFSET(DATA!$A$4,BA$3+$AC9,$AC$4+$C$4*13)&gt;0,ROUND(OFFSET(DATA!$A$4,BA$2+$AC9,$AC$4+$C$4*13)/OFFSET(DATA!$A$4,BA$3+$AC9,$AC$4+$C$4*13),3),0)</f>
        <v>0.359</v>
      </c>
      <c r="BB9" s="75">
        <f ca="1">IF(OFFSET(DATA!$A$4,BB$3+$AC9,$AC$4+$C$4*13)&gt;0,ROUND(OFFSET(DATA!$A$4,BB$2+$AC9,$AC$4+$C$4*13)/OFFSET(DATA!$A$4,BB$3+$AC9,$AC$4+$C$4*13),3),0)</f>
        <v>0.413</v>
      </c>
      <c r="BC9" s="58"/>
      <c r="BD9" s="58"/>
      <c r="BE9" s="77"/>
    </row>
    <row r="10" spans="1:57" ht="12.75">
      <c r="A10" s="2">
        <v>6</v>
      </c>
      <c r="B10" s="52">
        <f ca="1">OFFSET(DATA!$A$4,LOOK!$A10+60*(LOOK!$B$4-1),$D$4+$C$4*13)</f>
        <v>24</v>
      </c>
      <c r="C10" s="52">
        <f ca="1">IF($A$4=2,OFFSET(GOALS!$AD$4,LOOK!$A10,0),OFFSET(DATA!$A$4,LOOK!$A10+60*(LOOK!$B$4-1)+30,$D$4+$C$4*13))</f>
        <v>69</v>
      </c>
      <c r="D10" s="35">
        <f ca="1">OFFSET(GOALS!$C$4,LOOK!$A10,LOOK!$B$4)</f>
        <v>1</v>
      </c>
      <c r="E10" s="36">
        <f t="shared" si="6"/>
        <v>0.8</v>
      </c>
      <c r="F10">
        <f ca="1">IF($D$4=1,0,OFFSET(DATA!$A$4,LOOK!$A10+60*(LOOK!$B$4-1),$D$4-1))</f>
        <v>0</v>
      </c>
      <c r="G10">
        <f ca="1">IF($D$4=1,0,OFFSET(DATA!$A$34,LOOK!$A10+60*(LOOK!$B$4-1),$D$4-1))</f>
        <v>0</v>
      </c>
      <c r="I10">
        <f t="shared" si="7"/>
        <v>24</v>
      </c>
      <c r="J10">
        <f ca="1">IF($A$4=2,OFFSET(GOALS!$AD$4,LOOK!$A10,0),IF($C$4=1,IF(C10="",0,C10-G10),C10))</f>
        <v>69</v>
      </c>
      <c r="L10" s="57">
        <v>0.8</v>
      </c>
      <c r="M10" s="57">
        <v>1</v>
      </c>
      <c r="N10" s="208">
        <f t="shared" si="12"/>
        <v>0.348</v>
      </c>
      <c r="O10" s="56">
        <f ca="1" t="shared" si="8"/>
        <v>0.348</v>
      </c>
      <c r="P10" s="59">
        <f t="shared" si="9"/>
        <v>0.348</v>
      </c>
      <c r="Q10" s="59">
        <f t="shared" si="10"/>
        <v>0</v>
      </c>
      <c r="R10" s="59">
        <f t="shared" si="11"/>
        <v>0</v>
      </c>
      <c r="S10" s="59">
        <f t="shared" si="5"/>
        <v>0</v>
      </c>
      <c r="U10" s="41">
        <v>6</v>
      </c>
      <c r="V10" s="17">
        <v>2</v>
      </c>
      <c r="W10" s="17">
        <v>2</v>
      </c>
      <c r="X10" s="17">
        <v>5</v>
      </c>
      <c r="Y10" s="17">
        <v>5</v>
      </c>
      <c r="Z10" s="17">
        <v>5</v>
      </c>
      <c r="AA10" s="17">
        <v>2</v>
      </c>
      <c r="AC10" s="55">
        <v>6</v>
      </c>
      <c r="AD10" s="278">
        <v>10.49</v>
      </c>
      <c r="AE10" s="75">
        <f ca="1">IF(OFFSET(DATA!$A$4,AE$3+$AC10,$AC$4+$C$4*13)&gt;0,ROUND(OFFSET(DATA!$A$4,AE$2+$AC10,$AC$4+$C$4*13)/OFFSET(DATA!$A$4,AE$3+$AC10,$AC$4+$C$4*13),3),0)</f>
        <v>0.348</v>
      </c>
      <c r="AF10" s="75">
        <f ca="1">IF(OFFSET(DATA!$A$4,AF$2+$AC10,$AC$4+$C$4*13)&gt;0,ROUND(OFFSET(DATA!$A$4,AF$2+$AC10,$AC$4+$C$4*13)/OFFSET($AD$4,$AC10,0),3),0)</f>
        <v>0.678</v>
      </c>
      <c r="AG10" s="75">
        <f ca="1">IF(OFFSET(DATA!$A$4,AG$3+$AC10,$AC$4+$C$4*13)&gt;0,ROUND(OFFSET(DATA!$A$4,AG$2+$AC10,$AC$4+$C$4*13)/OFFSET(DATA!$A$4,AG$3+$AC10,$AC$4+$C$4*13),3),0)</f>
        <v>0.222</v>
      </c>
      <c r="AH10" s="75">
        <f ca="1">IF(OFFSET(DATA!$A$4,AH$3+$AC10,$AC$4+$C$4*13)&gt;0,ROUND(OFFSET(DATA!$A$4,AH$2+$AC10,$AC$4+$C$4*13)/OFFSET(DATA!$A$4,AH$3+$AC10,$AC$4+$C$4*13),3),0)</f>
        <v>0</v>
      </c>
      <c r="AI10" s="75">
        <f ca="1">IF(OFFSET(DATA!$A$4,AI$3+$AC10,$AC$4+$C$4*13)&gt;0,ROUND(OFFSET(DATA!$A$4,AI$2+$AC10,$AC$4+$C$4*13)/OFFSET(DATA!$A$4,AI$3+$AC10,$AC$4+$C$4*13),3),0)</f>
        <v>1</v>
      </c>
      <c r="AJ10" s="75">
        <f ca="1">IF(OFFSET(DATA!$A$4,AJ$2+$AC10,$AC$4+$C$4*13)&gt;0,ROUND(OFFSET(DATA!$A$4,AJ$2+$AC10,$AC$4+$C$4*13)/OFFSET($AD$4,$AC10,0),3),0)</f>
        <v>1.092</v>
      </c>
      <c r="AK10" s="75">
        <f ca="1">IF(OFFSET(DATA!$A$4,AK$3+$AC10,$AC$4+$C$4*13)&gt;0,ROUND(OFFSET(DATA!$A$4,AK$2+$AC10,$AC$4+$C$4*13)/OFFSET(DATA!$A$4,AK$3+$AC10,$AC$4+$C$4*13),3),0)</f>
        <v>0</v>
      </c>
      <c r="AL10" s="75">
        <f ca="1">IF(OFFSET(DATA!$A$4,AL$2+$AC10,$AC$4+$C$4*13)&gt;0,ROUND(OFFSET(DATA!$A$4,AL$2+$AC10,$AC$4+$C$4*13)/OFFSET($AD$4,$AC10,0),3),0)</f>
        <v>0</v>
      </c>
      <c r="AM10" s="75">
        <f ca="1">IF(OFFSET(DATA!$A$4,AM$3+$AC10,$AC$4+$C$4*13)&gt;0,ROUND(OFFSET(DATA!$A$4,AM$2+$AC10,$AC$4+$C$4*13)/OFFSET(DATA!$A$4,AM$3+$AC10,$AC$4+$C$4*13),3),0)</f>
        <v>1</v>
      </c>
      <c r="AN10" s="75">
        <f ca="1">IF(OFFSET(DATA!$A$4,AN$3+$AC10,$AC$4+$C$4*13)&gt;0,ROUND(OFFSET(DATA!$A$4,AN$2+$AC10,$AC$4+$C$4*13)/OFFSET(DATA!$A$4,AN$3+$AC10,$AC$4+$C$4*13),3),0)</f>
        <v>1</v>
      </c>
      <c r="AO10" s="75">
        <f ca="1">IF(OFFSET(DATA!$A$4,AO$3+$AC10,$AC$4+$C$4*13)&gt;0,ROUND(OFFSET(DATA!$A$4,AO$2+$AC10,$AC$4+$C$4*13)/OFFSET(DATA!$A$4,AO$3+$AC10,$AC$4+$C$4*13),3),0)</f>
        <v>0.091</v>
      </c>
      <c r="AP10" s="75">
        <f ca="1">IF(OFFSET(DATA!$A$4,AP$3+$AC10,$AC$4+$C$4*13)&gt;0,ROUND(OFFSET(DATA!$A$4,AP$2+$AC10,$AC$4+$C$4*13)/OFFSET(DATA!$A$4,AP$3+$AC10,$AC$4+$C$4*13),3),0)</f>
        <v>0.5</v>
      </c>
      <c r="AQ10" s="75">
        <f ca="1">IF(OFFSET(DATA!$A$4,AQ$3+$AC10,$AC$4+$C$4*13)&gt;0,ROUND(OFFSET(DATA!$A$4,AQ$2+$AC10,$AC$4+$C$4*13)/OFFSET(DATA!$A$4,AQ$3+$AC10,$AC$4+$C$4*13),3),0)</f>
        <v>0.429</v>
      </c>
      <c r="AR10" s="75">
        <f ca="1">IF(OFFSET(DATA!$A$4,AR$2+$AC10,$AC$4+$C$4*13)&gt;0,ROUND(OFFSET(DATA!$A$4,AR$2+$AC10,$AC$4+$C$4*13)/OFFSET($AD$4,$AC10,0),3),0)</f>
        <v>0.78</v>
      </c>
      <c r="AS10" s="75">
        <f ca="1">IF(OFFSET(DATA!$A$4,AS$3+$AC10,$AC$4+$C$4*13)&gt;0,ROUND(OFFSET(DATA!$A$4,AS$2+$AC10,$AC$4+$C$4*13)/OFFSET(DATA!$A$4,AS$3+$AC10,$AC$4+$C$4*13),3),0)</f>
        <v>0</v>
      </c>
      <c r="AT10" s="75">
        <f ca="1">IF(OFFSET(DATA!$A$4,AT$3+$AC10,$AC$4+$C$4*13)&gt;0,ROUND(OFFSET(DATA!$A$4,AT$2+$AC10,$AC$4+$C$4*13)/OFFSET(DATA!$A$4,AT$3+$AC10,$AC$4+$C$4*13),3),0)</f>
        <v>72.252</v>
      </c>
      <c r="AU10" s="75">
        <f ca="1">IF(OFFSET(DATA!$A$4,AU$3+$AC10,$AC$4+$C$4*13)&gt;0,ROUND(OFFSET(DATA!$A$4,AU$2+$AC10,$AC$4+$C$4*13)/OFFSET(DATA!$A$4,AU$3+$AC10,$AC$4+$C$4*13),3),0)</f>
        <v>75.04</v>
      </c>
      <c r="AV10" s="75">
        <f ca="1">IF(OFFSET(DATA!$A$4,AV$3+$AC10,$AC$4+$C$4*13)&gt;0,ROUND(OFFSET(DATA!$A$4,AV$2+$AC10,$AC$4+$C$4*13)/OFFSET(DATA!$A$4,AV$3+$AC10,$AC$4+$C$4*13),3),0)</f>
        <v>0</v>
      </c>
      <c r="AW10" s="75">
        <f ca="1">IF(OFFSET(DATA!$A$4,AW$3+$AC10,$AC$4+$C$4*13)&gt;0,ROUND(OFFSET(DATA!$A$4,AW$2+$AC10,$AC$4+$C$4*13)/OFFSET(DATA!$A$4,AW$3+$AC10,$AC$4+$C$4*13),3),0)</f>
        <v>0.933</v>
      </c>
      <c r="AX10" s="75">
        <f ca="1">IF(OFFSET(DATA!$A$4,AX$3+$AC10,$AC$4+$C$4*13)&gt;0,ROUND(OFFSET(DATA!$A$4,AX$2+$AC10,$AC$4+$C$4*13)/OFFSET(DATA!$A$4,AX$3+$AC10,$AC$4+$C$4*13),3),0)</f>
        <v>0.936</v>
      </c>
      <c r="AY10" s="75">
        <f ca="1">IF(OFFSET(DATA!$A$4,AY$3+$AC10,$AC$4+$C$4*13)&gt;0,ROUND(OFFSET(DATA!$A$4,AY$2+$AC10,$AC$4+$C$4*13)/OFFSET(DATA!$A$4,AY$3+$AC10,$AC$4+$C$4*13),3),0)</f>
        <v>0</v>
      </c>
      <c r="AZ10" s="75">
        <f ca="1">IF(OFFSET(DATA!$A$4,AZ$3+$AC10,$AC$4+$C$4*13)&gt;0,ROUND(OFFSET(DATA!$A$4,AZ$2+$AC10,$AC$4+$C$4*13)/OFFSET(DATA!$A$4,AZ$3+$AC10,$AC$4+$C$4*13),3),0)</f>
        <v>3.867</v>
      </c>
      <c r="BA10" s="75">
        <f ca="1">IF(OFFSET(DATA!$A$4,BA$3+$AC10,$AC$4+$C$4*13)&gt;0,ROUND(OFFSET(DATA!$A$4,BA$2+$AC10,$AC$4+$C$4*13)/OFFSET(DATA!$A$4,BA$3+$AC10,$AC$4+$C$4*13),3),0)</f>
        <v>0.318</v>
      </c>
      <c r="BB10" s="75">
        <f ca="1">IF(OFFSET(DATA!$A$4,BB$3+$AC10,$AC$4+$C$4*13)&gt;0,ROUND(OFFSET(DATA!$A$4,BB$2+$AC10,$AC$4+$C$4*13)/OFFSET(DATA!$A$4,BB$3+$AC10,$AC$4+$C$4*13),3),0)</f>
        <v>0.488</v>
      </c>
      <c r="BC10" s="58"/>
      <c r="BD10" s="58"/>
      <c r="BE10" s="77"/>
    </row>
    <row r="11" spans="1:57" ht="12.75">
      <c r="A11" s="2">
        <v>7</v>
      </c>
      <c r="B11" s="52">
        <f ca="1">OFFSET(DATA!$A$4,LOOK!$A11+60*(LOOK!$B$4-1),$D$4+$C$4*13)</f>
        <v>10</v>
      </c>
      <c r="C11" s="52">
        <f ca="1">IF($A$4=2,OFFSET(GOALS!$AD$4,LOOK!$A11,0),OFFSET(DATA!$A$4,LOOK!$A11+60*(LOOK!$B$4-1)+30,$D$4+$C$4*13))</f>
        <v>43</v>
      </c>
      <c r="D11" s="35">
        <f ca="1">OFFSET(GOALS!$C$4,LOOK!$A11,LOOK!$B$4)</f>
        <v>1</v>
      </c>
      <c r="E11" s="36">
        <f t="shared" si="6"/>
        <v>0.8</v>
      </c>
      <c r="F11">
        <f ca="1">IF($D$4=1,0,OFFSET(DATA!$A$4,LOOK!$A11+60*(LOOK!$B$4-1),$D$4-1))</f>
        <v>0</v>
      </c>
      <c r="G11">
        <f ca="1">IF($D$4=1,0,OFFSET(DATA!$A$34,LOOK!$A11+60*(LOOK!$B$4-1),$D$4-1))</f>
        <v>0</v>
      </c>
      <c r="I11">
        <f t="shared" si="7"/>
        <v>10</v>
      </c>
      <c r="J11">
        <f ca="1">IF($A$4=2,OFFSET(GOALS!$AD$4,LOOK!$A11,0),IF($C$4=1,IF(C11="",0,C11-G11),C11))</f>
        <v>43</v>
      </c>
      <c r="L11" s="57">
        <v>0.8</v>
      </c>
      <c r="M11" s="57">
        <v>1</v>
      </c>
      <c r="N11" s="208">
        <f t="shared" si="12"/>
        <v>0.233</v>
      </c>
      <c r="O11" s="56">
        <f ca="1" t="shared" si="8"/>
        <v>0.233</v>
      </c>
      <c r="P11" s="59">
        <f t="shared" si="9"/>
        <v>0.233</v>
      </c>
      <c r="Q11" s="59">
        <f t="shared" si="10"/>
        <v>0</v>
      </c>
      <c r="R11" s="59">
        <f t="shared" si="11"/>
        <v>0</v>
      </c>
      <c r="S11" s="59">
        <f t="shared" si="5"/>
        <v>0</v>
      </c>
      <c r="U11" s="41">
        <v>7</v>
      </c>
      <c r="V11" s="17">
        <v>1</v>
      </c>
      <c r="W11" s="17">
        <v>1</v>
      </c>
      <c r="X11" s="17">
        <v>5</v>
      </c>
      <c r="Y11" s="17">
        <v>5</v>
      </c>
      <c r="Z11" s="17">
        <v>5</v>
      </c>
      <c r="AA11" s="17">
        <v>1</v>
      </c>
      <c r="AC11" s="55">
        <v>7</v>
      </c>
      <c r="AD11" s="278">
        <v>10.66</v>
      </c>
      <c r="AE11" s="75">
        <f ca="1">IF(OFFSET(DATA!$A$4,AE$3+$AC11,$AC$4+$C$4*13)&gt;0,ROUND(OFFSET(DATA!$A$4,AE$2+$AC11,$AC$4+$C$4*13)/OFFSET(DATA!$A$4,AE$3+$AC11,$AC$4+$C$4*13),3),0)</f>
        <v>0.233</v>
      </c>
      <c r="AF11" s="75">
        <f ca="1">IF(OFFSET(DATA!$A$4,AF$2+$AC11,$AC$4+$C$4*13)&gt;0,ROUND(OFFSET(DATA!$A$4,AF$2+$AC11,$AC$4+$C$4*13)/OFFSET($AD$4,$AC11,0),3),0)</f>
        <v>0.721</v>
      </c>
      <c r="AG11" s="75">
        <f ca="1">IF(OFFSET(DATA!$A$4,AG$3+$AC11,$AC$4+$C$4*13)&gt;0,ROUND(OFFSET(DATA!$A$4,AG$2+$AC11,$AC$4+$C$4*13)/OFFSET(DATA!$A$4,AG$3+$AC11,$AC$4+$C$4*13),3),0)</f>
        <v>0.127</v>
      </c>
      <c r="AH11" s="75">
        <f ca="1">IF(OFFSET(DATA!$A$4,AH$3+$AC11,$AC$4+$C$4*13)&gt;0,ROUND(OFFSET(DATA!$A$4,AH$2+$AC11,$AC$4+$C$4*13)/OFFSET(DATA!$A$4,AH$3+$AC11,$AC$4+$C$4*13),3),0)</f>
        <v>1</v>
      </c>
      <c r="AI11" s="75">
        <f ca="1">IF(OFFSET(DATA!$A$4,AI$3+$AC11,$AC$4+$C$4*13)&gt;0,ROUND(OFFSET(DATA!$A$4,AI$2+$AC11,$AC$4+$C$4*13)/OFFSET(DATA!$A$4,AI$3+$AC11,$AC$4+$C$4*13),3),0)</f>
        <v>1</v>
      </c>
      <c r="AJ11" s="75">
        <f ca="1">IF(OFFSET(DATA!$A$4,AJ$2+$AC11,$AC$4+$C$4*13)&gt;0,ROUND(OFFSET(DATA!$A$4,AJ$2+$AC11,$AC$4+$C$4*13)/OFFSET($AD$4,$AC11,0),3),0)</f>
        <v>0.999</v>
      </c>
      <c r="AK11" s="75">
        <f ca="1">IF(OFFSET(DATA!$A$4,AK$3+$AC11,$AC$4+$C$4*13)&gt;0,ROUND(OFFSET(DATA!$A$4,AK$2+$AC11,$AC$4+$C$4*13)/OFFSET(DATA!$A$4,AK$3+$AC11,$AC$4+$C$4*13),3),0)</f>
        <v>1</v>
      </c>
      <c r="AL11" s="75">
        <f ca="1">IF(OFFSET(DATA!$A$4,AL$2+$AC11,$AC$4+$C$4*13)&gt;0,ROUND(OFFSET(DATA!$A$4,AL$2+$AC11,$AC$4+$C$4*13)/OFFSET($AD$4,$AC11,0),3),0)</f>
        <v>0.893</v>
      </c>
      <c r="AM11" s="75">
        <f ca="1">IF(OFFSET(DATA!$A$4,AM$3+$AC11,$AC$4+$C$4*13)&gt;0,ROUND(OFFSET(DATA!$A$4,AM$2+$AC11,$AC$4+$C$4*13)/OFFSET(DATA!$A$4,AM$3+$AC11,$AC$4+$C$4*13),3),0)</f>
        <v>0</v>
      </c>
      <c r="AN11" s="75">
        <f ca="1">IF(OFFSET(DATA!$A$4,AN$3+$AC11,$AC$4+$C$4*13)&gt;0,ROUND(OFFSET(DATA!$A$4,AN$2+$AC11,$AC$4+$C$4*13)/OFFSET(DATA!$A$4,AN$3+$AC11,$AC$4+$C$4*13),3),0)</f>
        <v>1</v>
      </c>
      <c r="AO11" s="75">
        <f ca="1">IF(OFFSET(DATA!$A$4,AO$3+$AC11,$AC$4+$C$4*13)&gt;0,ROUND(OFFSET(DATA!$A$4,AO$2+$AC11,$AC$4+$C$4*13)/OFFSET(DATA!$A$4,AO$3+$AC11,$AC$4+$C$4*13),3),0)</f>
        <v>0.267</v>
      </c>
      <c r="AP11" s="75">
        <f ca="1">IF(OFFSET(DATA!$A$4,AP$3+$AC11,$AC$4+$C$4*13)&gt;0,ROUND(OFFSET(DATA!$A$4,AP$2+$AC11,$AC$4+$C$4*13)/OFFSET(DATA!$A$4,AP$3+$AC11,$AC$4+$C$4*13),3),0)</f>
        <v>0</v>
      </c>
      <c r="AQ11" s="75">
        <f ca="1">IF(OFFSET(DATA!$A$4,AQ$3+$AC11,$AC$4+$C$4*13)&gt;0,ROUND(OFFSET(DATA!$A$4,AQ$2+$AC11,$AC$4+$C$4*13)/OFFSET(DATA!$A$4,AQ$3+$AC11,$AC$4+$C$4*13),3),0)</f>
        <v>0.418</v>
      </c>
      <c r="AR11" s="75">
        <f ca="1">IF(OFFSET(DATA!$A$4,AR$2+$AC11,$AC$4+$C$4*13)&gt;0,ROUND(OFFSET(DATA!$A$4,AR$2+$AC11,$AC$4+$C$4*13)/OFFSET($AD$4,$AC11,0),3),0)</f>
        <v>0.78</v>
      </c>
      <c r="AS11" s="75">
        <f ca="1">IF(OFFSET(DATA!$A$4,AS$3+$AC11,$AC$4+$C$4*13)&gt;0,ROUND(OFFSET(DATA!$A$4,AS$2+$AC11,$AC$4+$C$4*13)/OFFSET(DATA!$A$4,AS$3+$AC11,$AC$4+$C$4*13),3),0)</f>
        <v>84.186</v>
      </c>
      <c r="AT11" s="75">
        <f ca="1">IF(OFFSET(DATA!$A$4,AT$3+$AC11,$AC$4+$C$4*13)&gt;0,ROUND(OFFSET(DATA!$A$4,AT$2+$AC11,$AC$4+$C$4*13)/OFFSET(DATA!$A$4,AT$3+$AC11,$AC$4+$C$4*13),3),0)</f>
        <v>71.766</v>
      </c>
      <c r="AU11" s="75">
        <f ca="1">IF(OFFSET(DATA!$A$4,AU$3+$AC11,$AC$4+$C$4*13)&gt;0,ROUND(OFFSET(DATA!$A$4,AU$2+$AC11,$AC$4+$C$4*13)/OFFSET(DATA!$A$4,AU$3+$AC11,$AC$4+$C$4*13),3),0)</f>
        <v>81.525</v>
      </c>
      <c r="AV11" s="75">
        <f ca="1">IF(OFFSET(DATA!$A$4,AV$3+$AC11,$AC$4+$C$4*13)&gt;0,ROUND(OFFSET(DATA!$A$4,AV$2+$AC11,$AC$4+$C$4*13)/OFFSET(DATA!$A$4,AV$3+$AC11,$AC$4+$C$4*13),3),0)</f>
        <v>0.53</v>
      </c>
      <c r="AW11" s="75">
        <f ca="1">IF(OFFSET(DATA!$A$4,AW$3+$AC11,$AC$4+$C$4*13)&gt;0,ROUND(OFFSET(DATA!$A$4,AW$2+$AC11,$AC$4+$C$4*13)/OFFSET(DATA!$A$4,AW$3+$AC11,$AC$4+$C$4*13),3),0)</f>
        <v>1.34</v>
      </c>
      <c r="AX11" s="75">
        <f ca="1">IF(OFFSET(DATA!$A$4,AX$3+$AC11,$AC$4+$C$4*13)&gt;0,ROUND(OFFSET(DATA!$A$4,AX$2+$AC11,$AC$4+$C$4*13)/OFFSET(DATA!$A$4,AX$3+$AC11,$AC$4+$C$4*13),3),0)</f>
        <v>1.054</v>
      </c>
      <c r="AY11" s="75">
        <f ca="1">IF(OFFSET(DATA!$A$4,AY$3+$AC11,$AC$4+$C$4*13)&gt;0,ROUND(OFFSET(DATA!$A$4,AY$2+$AC11,$AC$4+$C$4*13)/OFFSET(DATA!$A$4,AY$3+$AC11,$AC$4+$C$4*13),3),0)</f>
        <v>0</v>
      </c>
      <c r="AZ11" s="75">
        <f ca="1">IF(OFFSET(DATA!$A$4,AZ$3+$AC11,$AC$4+$C$4*13)&gt;0,ROUND(OFFSET(DATA!$A$4,AZ$2+$AC11,$AC$4+$C$4*13)/OFFSET(DATA!$A$4,AZ$3+$AC11,$AC$4+$C$4*13),3),0)</f>
        <v>0.7</v>
      </c>
      <c r="BA11" s="75">
        <f ca="1">IF(OFFSET(DATA!$A$4,BA$3+$AC11,$AC$4+$C$4*13)&gt;0,ROUND(OFFSET(DATA!$A$4,BA$2+$AC11,$AC$4+$C$4*13)/OFFSET(DATA!$A$4,BA$3+$AC11,$AC$4+$C$4*13),3),0)</f>
        <v>0.353</v>
      </c>
      <c r="BB11" s="75">
        <f ca="1">IF(OFFSET(DATA!$A$4,BB$3+$AC11,$AC$4+$C$4*13)&gt;0,ROUND(OFFSET(DATA!$A$4,BB$2+$AC11,$AC$4+$C$4*13)/OFFSET(DATA!$A$4,BB$3+$AC11,$AC$4+$C$4*13),3),0)</f>
        <v>0.797</v>
      </c>
      <c r="BC11" s="58"/>
      <c r="BD11" s="58"/>
      <c r="BE11" s="77"/>
    </row>
    <row r="12" spans="1:57" ht="12.75">
      <c r="A12" s="2">
        <v>8</v>
      </c>
      <c r="B12" s="52">
        <f ca="1">OFFSET(DATA!$A$4,LOOK!$A12+60*(LOOK!$B$4-1),$D$4+$C$4*13)</f>
        <v>74</v>
      </c>
      <c r="C12" s="52">
        <f ca="1">IF($A$4=2,OFFSET(GOALS!$AD$4,LOOK!$A12,0),OFFSET(DATA!$A$4,LOOK!$A12+60*(LOOK!$B$4-1)+30,$D$4+$C$4*13))</f>
        <v>249</v>
      </c>
      <c r="D12" s="35">
        <f ca="1">OFFSET(GOALS!$C$4,LOOK!$A12,LOOK!$B$4)</f>
        <v>1</v>
      </c>
      <c r="E12" s="36">
        <f t="shared" si="6"/>
        <v>0.8</v>
      </c>
      <c r="F12">
        <f ca="1">IF($D$4=1,0,OFFSET(DATA!$A$4,LOOK!$A12+60*(LOOK!$B$4-1),$D$4-1))</f>
        <v>0</v>
      </c>
      <c r="G12">
        <f ca="1">IF($D$4=1,0,OFFSET(DATA!$A$34,LOOK!$A12+60*(LOOK!$B$4-1),$D$4-1))</f>
        <v>0</v>
      </c>
      <c r="I12">
        <f t="shared" si="7"/>
        <v>74</v>
      </c>
      <c r="J12">
        <f ca="1">IF($A$4=2,OFFSET(GOALS!$AD$4,LOOK!$A12,0),IF($C$4=1,IF(C12="",0,C12-G12),C12))</f>
        <v>249</v>
      </c>
      <c r="L12" s="57">
        <v>0.8</v>
      </c>
      <c r="M12" s="57">
        <v>1</v>
      </c>
      <c r="N12" s="208">
        <f t="shared" si="12"/>
        <v>0.297</v>
      </c>
      <c r="O12" s="56">
        <f ca="1" t="shared" si="8"/>
        <v>0.297</v>
      </c>
      <c r="P12" s="59">
        <f t="shared" si="9"/>
        <v>0.297</v>
      </c>
      <c r="Q12" s="59">
        <f t="shared" si="10"/>
        <v>0</v>
      </c>
      <c r="R12" s="59">
        <f t="shared" si="11"/>
        <v>0</v>
      </c>
      <c r="S12" s="59">
        <f t="shared" si="5"/>
        <v>0</v>
      </c>
      <c r="U12" s="41">
        <v>8</v>
      </c>
      <c r="V12" s="17">
        <v>2</v>
      </c>
      <c r="W12" s="17">
        <v>2</v>
      </c>
      <c r="X12" s="17">
        <v>5</v>
      </c>
      <c r="Y12" s="17">
        <v>5</v>
      </c>
      <c r="Z12" s="17">
        <v>5</v>
      </c>
      <c r="AA12" s="17">
        <v>2</v>
      </c>
      <c r="AC12" s="55">
        <v>8</v>
      </c>
      <c r="AD12" s="278">
        <v>11.46</v>
      </c>
      <c r="AE12" s="75">
        <f ca="1">IF(OFFSET(DATA!$A$4,AE$3+$AC12,$AC$4+$C$4*13)&gt;0,ROUND(OFFSET(DATA!$A$4,AE$2+$AC12,$AC$4+$C$4*13)/OFFSET(DATA!$A$4,AE$3+$AC12,$AC$4+$C$4*13),3),0)</f>
        <v>0.297</v>
      </c>
      <c r="AF12" s="75">
        <f ca="1">IF(OFFSET(DATA!$A$4,AF$2+$AC12,$AC$4+$C$4*13)&gt;0,ROUND(OFFSET(DATA!$A$4,AF$2+$AC12,$AC$4+$C$4*13)/OFFSET($AD$4,$AC12,0),3),0)</f>
        <v>0.688</v>
      </c>
      <c r="AG12" s="75">
        <f ca="1">IF(OFFSET(DATA!$A$4,AG$3+$AC12,$AC$4+$C$4*13)&gt;0,ROUND(OFFSET(DATA!$A$4,AG$2+$AC12,$AC$4+$C$4*13)/OFFSET(DATA!$A$4,AG$3+$AC12,$AC$4+$C$4*13),3),0)</f>
        <v>0.278</v>
      </c>
      <c r="AH12" s="75">
        <f ca="1">IF(OFFSET(DATA!$A$4,AH$3+$AC12,$AC$4+$C$4*13)&gt;0,ROUND(OFFSET(DATA!$A$4,AH$2+$AC12,$AC$4+$C$4*13)/OFFSET(DATA!$A$4,AH$3+$AC12,$AC$4+$C$4*13),3),0)</f>
        <v>1</v>
      </c>
      <c r="AI12" s="75">
        <f ca="1">IF(OFFSET(DATA!$A$4,AI$3+$AC12,$AC$4+$C$4*13)&gt;0,ROUND(OFFSET(DATA!$A$4,AI$2+$AC12,$AC$4+$C$4*13)/OFFSET(DATA!$A$4,AI$3+$AC12,$AC$4+$C$4*13),3),0)</f>
        <v>1</v>
      </c>
      <c r="AJ12" s="75">
        <f ca="1">IF(OFFSET(DATA!$A$4,AJ$2+$AC12,$AC$4+$C$4*13)&gt;0,ROUND(OFFSET(DATA!$A$4,AJ$2+$AC12,$AC$4+$C$4*13)/OFFSET($AD$4,$AC12,0),3),0)</f>
        <v>1.326</v>
      </c>
      <c r="AK12" s="75">
        <f ca="1">IF(OFFSET(DATA!$A$4,AK$3+$AC12,$AC$4+$C$4*13)&gt;0,ROUND(OFFSET(DATA!$A$4,AK$2+$AC12,$AC$4+$C$4*13)/OFFSET(DATA!$A$4,AK$3+$AC12,$AC$4+$C$4*13),3),0)</f>
        <v>1</v>
      </c>
      <c r="AL12" s="75">
        <f ca="1">IF(OFFSET(DATA!$A$4,AL$2+$AC12,$AC$4+$C$4*13)&gt;0,ROUND(OFFSET(DATA!$A$4,AL$2+$AC12,$AC$4+$C$4*13)/OFFSET($AD$4,$AC12,0),3),0)</f>
        <v>1.281</v>
      </c>
      <c r="AM12" s="75">
        <f ca="1">IF(OFFSET(DATA!$A$4,AM$3+$AC12,$AC$4+$C$4*13)&gt;0,ROUND(OFFSET(DATA!$A$4,AM$2+$AC12,$AC$4+$C$4*13)/OFFSET(DATA!$A$4,AM$3+$AC12,$AC$4+$C$4*13),3),0)</f>
        <v>0.545</v>
      </c>
      <c r="AN12" s="75">
        <f ca="1">IF(OFFSET(DATA!$A$4,AN$3+$AC12,$AC$4+$C$4*13)&gt;0,ROUND(OFFSET(DATA!$A$4,AN$2+$AC12,$AC$4+$C$4*13)/OFFSET(DATA!$A$4,AN$3+$AC12,$AC$4+$C$4*13),3),0)</f>
        <v>1</v>
      </c>
      <c r="AO12" s="75">
        <f ca="1">IF(OFFSET(DATA!$A$4,AO$3+$AC12,$AC$4+$C$4*13)&gt;0,ROUND(OFFSET(DATA!$A$4,AO$2+$AC12,$AC$4+$C$4*13)/OFFSET(DATA!$A$4,AO$3+$AC12,$AC$4+$C$4*13),3),0)</f>
        <v>0.259</v>
      </c>
      <c r="AP12" s="75">
        <f ca="1">IF(OFFSET(DATA!$A$4,AP$3+$AC12,$AC$4+$C$4*13)&gt;0,ROUND(OFFSET(DATA!$A$4,AP$2+$AC12,$AC$4+$C$4*13)/OFFSET(DATA!$A$4,AP$3+$AC12,$AC$4+$C$4*13),3),0)</f>
        <v>1</v>
      </c>
      <c r="AQ12" s="75">
        <f ca="1">IF(OFFSET(DATA!$A$4,AQ$3+$AC12,$AC$4+$C$4*13)&gt;0,ROUND(OFFSET(DATA!$A$4,AQ$2+$AC12,$AC$4+$C$4*13)/OFFSET(DATA!$A$4,AQ$3+$AC12,$AC$4+$C$4*13),3),0)</f>
        <v>0.437</v>
      </c>
      <c r="AR12" s="75">
        <f ca="1">IF(OFFSET(DATA!$A$4,AR$2+$AC12,$AC$4+$C$4*13)&gt;0,ROUND(OFFSET(DATA!$A$4,AR$2+$AC12,$AC$4+$C$4*13)/OFFSET($AD$4,$AC12,0),3),0)</f>
        <v>0.821</v>
      </c>
      <c r="AS12" s="75">
        <f ca="1">IF(OFFSET(DATA!$A$4,AS$3+$AC12,$AC$4+$C$4*13)&gt;0,ROUND(OFFSET(DATA!$A$4,AS$2+$AC12,$AC$4+$C$4*13)/OFFSET(DATA!$A$4,AS$3+$AC12,$AC$4+$C$4*13),3),0)</f>
        <v>88.354</v>
      </c>
      <c r="AT12" s="75">
        <f ca="1">IF(OFFSET(DATA!$A$4,AT$3+$AC12,$AC$4+$C$4*13)&gt;0,ROUND(OFFSET(DATA!$A$4,AT$2+$AC12,$AC$4+$C$4*13)/OFFSET(DATA!$A$4,AT$3+$AC12,$AC$4+$C$4*13),3),0)</f>
        <v>71.693</v>
      </c>
      <c r="AU12" s="75">
        <f ca="1">IF(OFFSET(DATA!$A$4,AU$3+$AC12,$AC$4+$C$4*13)&gt;0,ROUND(OFFSET(DATA!$A$4,AU$2+$AC12,$AC$4+$C$4*13)/OFFSET(DATA!$A$4,AU$3+$AC12,$AC$4+$C$4*13),3),0)</f>
        <v>73.906</v>
      </c>
      <c r="AV12" s="75">
        <f ca="1">IF(OFFSET(DATA!$A$4,AV$3+$AC12,$AC$4+$C$4*13)&gt;0,ROUND(OFFSET(DATA!$A$4,AV$2+$AC12,$AC$4+$C$4*13)/OFFSET(DATA!$A$4,AV$3+$AC12,$AC$4+$C$4*13),3),0)</f>
        <v>0.799</v>
      </c>
      <c r="AW12" s="75">
        <f ca="1">IF(OFFSET(DATA!$A$4,AW$3+$AC12,$AC$4+$C$4*13)&gt;0,ROUND(OFFSET(DATA!$A$4,AW$2+$AC12,$AC$4+$C$4*13)/OFFSET(DATA!$A$4,AW$3+$AC12,$AC$4+$C$4*13),3),0)</f>
        <v>0.868</v>
      </c>
      <c r="AX12" s="75">
        <f ca="1">IF(OFFSET(DATA!$A$4,AX$3+$AC12,$AC$4+$C$4*13)&gt;0,ROUND(OFFSET(DATA!$A$4,AX$2+$AC12,$AC$4+$C$4*13)/OFFSET(DATA!$A$4,AX$3+$AC12,$AC$4+$C$4*13),3),0)</f>
        <v>0.751</v>
      </c>
      <c r="AY12" s="75">
        <f ca="1">IF(OFFSET(DATA!$A$4,AY$3+$AC12,$AC$4+$C$4*13)&gt;0,ROUND(OFFSET(DATA!$A$4,AY$2+$AC12,$AC$4+$C$4*13)/OFFSET(DATA!$A$4,AY$3+$AC12,$AC$4+$C$4*13),3),0)</f>
        <v>21.427</v>
      </c>
      <c r="AZ12" s="75">
        <f ca="1">IF(OFFSET(DATA!$A$4,AZ$3+$AC12,$AC$4+$C$4*13)&gt;0,ROUND(OFFSET(DATA!$A$4,AZ$2+$AC12,$AC$4+$C$4*13)/OFFSET(DATA!$A$4,AZ$3+$AC12,$AC$4+$C$4*13),3),0)</f>
        <v>39.958</v>
      </c>
      <c r="BA12" s="75">
        <f ca="1">IF(OFFSET(DATA!$A$4,BA$3+$AC12,$AC$4+$C$4*13)&gt;0,ROUND(OFFSET(DATA!$A$4,BA$2+$AC12,$AC$4+$C$4*13)/OFFSET(DATA!$A$4,BA$3+$AC12,$AC$4+$C$4*13),3),0)</f>
        <v>0.448</v>
      </c>
      <c r="BB12" s="75">
        <f ca="1">IF(OFFSET(DATA!$A$4,BB$3+$AC12,$AC$4+$C$4*13)&gt;0,ROUND(OFFSET(DATA!$A$4,BB$2+$AC12,$AC$4+$C$4*13)/OFFSET(DATA!$A$4,BB$3+$AC12,$AC$4+$C$4*13),3),0)</f>
        <v>0.597</v>
      </c>
      <c r="BC12" s="58"/>
      <c r="BD12" s="58"/>
      <c r="BE12" s="77"/>
    </row>
    <row r="13" spans="1:57" ht="12.75">
      <c r="A13" s="2">
        <v>9</v>
      </c>
      <c r="B13" s="52">
        <f ca="1">OFFSET(DATA!$A$4,LOOK!$A13+60*(LOOK!$B$4-1),$D$4+$C$4*13)</f>
        <v>32</v>
      </c>
      <c r="C13" s="52">
        <f ca="1">IF($A$4=2,OFFSET(GOALS!$AD$4,LOOK!$A13,0),OFFSET(DATA!$A$4,LOOK!$A13+60*(LOOK!$B$4-1)+30,$D$4+$C$4*13))</f>
        <v>76</v>
      </c>
      <c r="D13" s="35">
        <f ca="1">OFFSET(GOALS!$C$4,LOOK!$A13,LOOK!$B$4)</f>
        <v>1</v>
      </c>
      <c r="E13" s="36">
        <f t="shared" si="6"/>
        <v>0.8</v>
      </c>
      <c r="F13">
        <f ca="1">IF($D$4=1,0,OFFSET(DATA!$A$4,LOOK!$A13+60*(LOOK!$B$4-1),$D$4-1))</f>
        <v>0</v>
      </c>
      <c r="G13">
        <f ca="1">IF($D$4=1,0,OFFSET(DATA!$A$34,LOOK!$A13+60*(LOOK!$B$4-1),$D$4-1))</f>
        <v>0</v>
      </c>
      <c r="I13">
        <f t="shared" si="7"/>
        <v>32</v>
      </c>
      <c r="J13">
        <f ca="1">IF($A$4=2,OFFSET(GOALS!$AD$4,LOOK!$A13,0),IF($C$4=1,IF(C13="",0,C13-G13),C13))</f>
        <v>76</v>
      </c>
      <c r="L13" s="57">
        <v>0.8</v>
      </c>
      <c r="M13" s="57">
        <v>1</v>
      </c>
      <c r="N13" s="208">
        <f t="shared" si="12"/>
        <v>0.421</v>
      </c>
      <c r="O13" s="56">
        <f ca="1" t="shared" si="8"/>
        <v>0.421</v>
      </c>
      <c r="P13" s="59">
        <f t="shared" si="9"/>
        <v>0.421</v>
      </c>
      <c r="Q13" s="59">
        <f t="shared" si="10"/>
        <v>0</v>
      </c>
      <c r="R13" s="59">
        <f t="shared" si="11"/>
        <v>0</v>
      </c>
      <c r="S13" s="59">
        <f t="shared" si="5"/>
        <v>0</v>
      </c>
      <c r="U13" s="41">
        <v>9</v>
      </c>
      <c r="V13" s="17">
        <v>1</v>
      </c>
      <c r="W13" s="17">
        <v>1</v>
      </c>
      <c r="X13" s="17">
        <v>5</v>
      </c>
      <c r="Y13" s="17">
        <v>5</v>
      </c>
      <c r="Z13" s="17">
        <v>5</v>
      </c>
      <c r="AA13" s="17">
        <v>1</v>
      </c>
      <c r="AC13" s="55">
        <v>9</v>
      </c>
      <c r="AD13" s="278">
        <v>11.07</v>
      </c>
      <c r="AE13" s="75">
        <f ca="1">IF(OFFSET(DATA!$A$4,AE$3+$AC13,$AC$4+$C$4*13)&gt;0,ROUND(OFFSET(DATA!$A$4,AE$2+$AC13,$AC$4+$C$4*13)/OFFSET(DATA!$A$4,AE$3+$AC13,$AC$4+$C$4*13),3),0)</f>
        <v>0.421</v>
      </c>
      <c r="AF13" s="75">
        <f ca="1">IF(OFFSET(DATA!$A$4,AF$2+$AC13,$AC$4+$C$4*13)&gt;0,ROUND(OFFSET(DATA!$A$4,AF$2+$AC13,$AC$4+$C$4*13)/OFFSET($AD$4,$AC13,0),3),0)</f>
        <v>0.683</v>
      </c>
      <c r="AG13" s="75">
        <f ca="1">IF(OFFSET(DATA!$A$4,AG$3+$AC13,$AC$4+$C$4*13)&gt;0,ROUND(OFFSET(DATA!$A$4,AG$2+$AC13,$AC$4+$C$4*13)/OFFSET(DATA!$A$4,AG$3+$AC13,$AC$4+$C$4*13),3),0)</f>
        <v>0.378</v>
      </c>
      <c r="AH13" s="75">
        <f ca="1">IF(OFFSET(DATA!$A$4,AH$3+$AC13,$AC$4+$C$4*13)&gt;0,ROUND(OFFSET(DATA!$A$4,AH$2+$AC13,$AC$4+$C$4*13)/OFFSET(DATA!$A$4,AH$3+$AC13,$AC$4+$C$4*13),3),0)</f>
        <v>1</v>
      </c>
      <c r="AI13" s="75">
        <f ca="1">IF(OFFSET(DATA!$A$4,AI$3+$AC13,$AC$4+$C$4*13)&gt;0,ROUND(OFFSET(DATA!$A$4,AI$2+$AC13,$AC$4+$C$4*13)/OFFSET(DATA!$A$4,AI$3+$AC13,$AC$4+$C$4*13),3),0)</f>
        <v>1</v>
      </c>
      <c r="AJ13" s="75">
        <f ca="1">IF(OFFSET(DATA!$A$4,AJ$2+$AC13,$AC$4+$C$4*13)&gt;0,ROUND(OFFSET(DATA!$A$4,AJ$2+$AC13,$AC$4+$C$4*13)/OFFSET($AD$4,$AC13,0),3),0)</f>
        <v>1.418</v>
      </c>
      <c r="AK13" s="75">
        <f ca="1">IF(OFFSET(DATA!$A$4,AK$3+$AC13,$AC$4+$C$4*13)&gt;0,ROUND(OFFSET(DATA!$A$4,AK$2+$AC13,$AC$4+$C$4*13)/OFFSET(DATA!$A$4,AK$3+$AC13,$AC$4+$C$4*13),3),0)</f>
        <v>1</v>
      </c>
      <c r="AL13" s="75">
        <f ca="1">IF(OFFSET(DATA!$A$4,AL$2+$AC13,$AC$4+$C$4*13)&gt;0,ROUND(OFFSET(DATA!$A$4,AL$2+$AC13,$AC$4+$C$4*13)/OFFSET($AD$4,$AC13,0),3),0)</f>
        <v>1.491</v>
      </c>
      <c r="AM13" s="75">
        <f ca="1">IF(OFFSET(DATA!$A$4,AM$3+$AC13,$AC$4+$C$4*13)&gt;0,ROUND(OFFSET(DATA!$A$4,AM$2+$AC13,$AC$4+$C$4*13)/OFFSET(DATA!$A$4,AM$3+$AC13,$AC$4+$C$4*13),3),0)</f>
        <v>1</v>
      </c>
      <c r="AN13" s="75">
        <f ca="1">IF(OFFSET(DATA!$A$4,AN$3+$AC13,$AC$4+$C$4*13)&gt;0,ROUND(OFFSET(DATA!$A$4,AN$2+$AC13,$AC$4+$C$4*13)/OFFSET(DATA!$A$4,AN$3+$AC13,$AC$4+$C$4*13),3),0)</f>
        <v>1</v>
      </c>
      <c r="AO13" s="75">
        <f ca="1">IF(OFFSET(DATA!$A$4,AO$3+$AC13,$AC$4+$C$4*13)&gt;0,ROUND(OFFSET(DATA!$A$4,AO$2+$AC13,$AC$4+$C$4*13)/OFFSET(DATA!$A$4,AO$3+$AC13,$AC$4+$C$4*13),3),0)</f>
        <v>0.559</v>
      </c>
      <c r="AP13" s="75">
        <f ca="1">IF(OFFSET(DATA!$A$4,AP$3+$AC13,$AC$4+$C$4*13)&gt;0,ROUND(OFFSET(DATA!$A$4,AP$2+$AC13,$AC$4+$C$4*13)/OFFSET(DATA!$A$4,AP$3+$AC13,$AC$4+$C$4*13),3),0)</f>
        <v>1</v>
      </c>
      <c r="AQ13" s="75">
        <f ca="1">IF(OFFSET(DATA!$A$4,AQ$3+$AC13,$AC$4+$C$4*13)&gt;0,ROUND(OFFSET(DATA!$A$4,AQ$2+$AC13,$AC$4+$C$4*13)/OFFSET(DATA!$A$4,AQ$3+$AC13,$AC$4+$C$4*13),3),0)</f>
        <v>0.377</v>
      </c>
      <c r="AR13" s="75">
        <f ca="1">IF(OFFSET(DATA!$A$4,AR$2+$AC13,$AC$4+$C$4*13)&gt;0,ROUND(OFFSET(DATA!$A$4,AR$2+$AC13,$AC$4+$C$4*13)/OFFSET($AD$4,$AC13,0),3),0)</f>
        <v>0.846</v>
      </c>
      <c r="AS13" s="75">
        <f ca="1">IF(OFFSET(DATA!$A$4,AS$3+$AC13,$AC$4+$C$4*13)&gt;0,ROUND(OFFSET(DATA!$A$4,AS$2+$AC13,$AC$4+$C$4*13)/OFFSET(DATA!$A$4,AS$3+$AC13,$AC$4+$C$4*13),3),0)</f>
        <v>77.281</v>
      </c>
      <c r="AT13" s="75">
        <f ca="1">IF(OFFSET(DATA!$A$4,AT$3+$AC13,$AC$4+$C$4*13)&gt;0,ROUND(OFFSET(DATA!$A$4,AT$2+$AC13,$AC$4+$C$4*13)/OFFSET(DATA!$A$4,AT$3+$AC13,$AC$4+$C$4*13),3),0)</f>
        <v>69.036</v>
      </c>
      <c r="AU13" s="75">
        <f ca="1">IF(OFFSET(DATA!$A$4,AU$3+$AC13,$AC$4+$C$4*13)&gt;0,ROUND(OFFSET(DATA!$A$4,AU$2+$AC13,$AC$4+$C$4*13)/OFFSET(DATA!$A$4,AU$3+$AC13,$AC$4+$C$4*13),3),0)</f>
        <v>75.694</v>
      </c>
      <c r="AV13" s="75">
        <f ca="1">IF(OFFSET(DATA!$A$4,AV$3+$AC13,$AC$4+$C$4*13)&gt;0,ROUND(OFFSET(DATA!$A$4,AV$2+$AC13,$AC$4+$C$4*13)/OFFSET(DATA!$A$4,AV$3+$AC13,$AC$4+$C$4*13),3),0)</f>
        <v>0.316</v>
      </c>
      <c r="AW13" s="75">
        <f ca="1">IF(OFFSET(DATA!$A$4,AW$3+$AC13,$AC$4+$C$4*13)&gt;0,ROUND(OFFSET(DATA!$A$4,AW$2+$AC13,$AC$4+$C$4*13)/OFFSET(DATA!$A$4,AW$3+$AC13,$AC$4+$C$4*13),3),0)</f>
        <v>0.957</v>
      </c>
      <c r="AX13" s="75">
        <f ca="1">IF(OFFSET(DATA!$A$4,AX$3+$AC13,$AC$4+$C$4*13)&gt;0,ROUND(OFFSET(DATA!$A$4,AX$2+$AC13,$AC$4+$C$4*13)/OFFSET(DATA!$A$4,AX$3+$AC13,$AC$4+$C$4*13),3),0)</f>
        <v>0.909</v>
      </c>
      <c r="AY13" s="75">
        <f ca="1">IF(OFFSET(DATA!$A$4,AY$3+$AC13,$AC$4+$C$4*13)&gt;0,ROUND(OFFSET(DATA!$A$4,AY$2+$AC13,$AC$4+$C$4*13)/OFFSET(DATA!$A$4,AY$3+$AC13,$AC$4+$C$4*13),3),0)</f>
        <v>20.047</v>
      </c>
      <c r="AZ13" s="75">
        <f ca="1">IF(OFFSET(DATA!$A$4,AZ$3+$AC13,$AC$4+$C$4*13)&gt;0,ROUND(OFFSET(DATA!$A$4,AZ$2+$AC13,$AC$4+$C$4*13)/OFFSET(DATA!$A$4,AZ$3+$AC13,$AC$4+$C$4*13),3),0)</f>
        <v>20.083</v>
      </c>
      <c r="BA13" s="75">
        <f ca="1">IF(OFFSET(DATA!$A$4,BA$3+$AC13,$AC$4+$C$4*13)&gt;0,ROUND(OFFSET(DATA!$A$4,BA$2+$AC13,$AC$4+$C$4*13)/OFFSET(DATA!$A$4,BA$3+$AC13,$AC$4+$C$4*13),3),0)</f>
        <v>0.258</v>
      </c>
      <c r="BB13" s="75">
        <f ca="1">IF(OFFSET(DATA!$A$4,BB$3+$AC13,$AC$4+$C$4*13)&gt;0,ROUND(OFFSET(DATA!$A$4,BB$2+$AC13,$AC$4+$C$4*13)/OFFSET(DATA!$A$4,BB$3+$AC13,$AC$4+$C$4*13),3),0)</f>
        <v>0.567</v>
      </c>
      <c r="BC13" s="58"/>
      <c r="BD13" s="58"/>
      <c r="BE13" s="77"/>
    </row>
    <row r="14" spans="1:57" ht="12.75">
      <c r="A14" s="2">
        <v>10</v>
      </c>
      <c r="B14" s="52">
        <f ca="1">OFFSET(DATA!$A$4,LOOK!$A14+60*(LOOK!$B$4-1),$D$4+$C$4*13)</f>
        <v>25</v>
      </c>
      <c r="C14" s="52">
        <f ca="1">IF($A$4=2,OFFSET(GOALS!$AD$4,LOOK!$A14,0),OFFSET(DATA!$A$4,LOOK!$A14+60*(LOOK!$B$4-1)+30,$D$4+$C$4*13))</f>
        <v>96</v>
      </c>
      <c r="D14" s="35">
        <f ca="1">OFFSET(GOALS!$C$4,LOOK!$A14,LOOK!$B$4)</f>
        <v>1</v>
      </c>
      <c r="E14" s="36">
        <f t="shared" si="6"/>
        <v>0.8</v>
      </c>
      <c r="F14">
        <f ca="1">IF($D$4=1,0,OFFSET(DATA!$A$4,LOOK!$A14+60*(LOOK!$B$4-1),$D$4-1))</f>
        <v>0</v>
      </c>
      <c r="G14">
        <f ca="1">IF($D$4=1,0,OFFSET(DATA!$A$34,LOOK!$A14+60*(LOOK!$B$4-1),$D$4-1))</f>
        <v>0</v>
      </c>
      <c r="I14">
        <f t="shared" si="7"/>
        <v>25</v>
      </c>
      <c r="J14">
        <f ca="1">IF($A$4=2,OFFSET(GOALS!$AD$4,LOOK!$A14,0),IF($C$4=1,IF(C14="",0,C14-G14),C14))</f>
        <v>96</v>
      </c>
      <c r="L14" s="57">
        <v>0.8</v>
      </c>
      <c r="M14" s="57">
        <v>1</v>
      </c>
      <c r="N14" s="208">
        <f t="shared" si="12"/>
        <v>0.26</v>
      </c>
      <c r="O14" s="56">
        <f ca="1" t="shared" si="8"/>
        <v>0.26</v>
      </c>
      <c r="P14" s="59">
        <f t="shared" si="9"/>
        <v>0.26</v>
      </c>
      <c r="Q14" s="59">
        <f t="shared" si="10"/>
        <v>0</v>
      </c>
      <c r="R14" s="59">
        <f t="shared" si="11"/>
        <v>0</v>
      </c>
      <c r="S14" s="59">
        <f t="shared" si="5"/>
        <v>0</v>
      </c>
      <c r="U14" s="41">
        <v>10</v>
      </c>
      <c r="V14" s="17">
        <v>1</v>
      </c>
      <c r="W14" s="17">
        <v>1</v>
      </c>
      <c r="X14" s="17">
        <v>5</v>
      </c>
      <c r="Y14" s="17">
        <v>5</v>
      </c>
      <c r="Z14" s="17">
        <v>5</v>
      </c>
      <c r="AA14" s="17">
        <v>1</v>
      </c>
      <c r="AC14" s="55">
        <v>10</v>
      </c>
      <c r="AD14" s="278">
        <v>10.76</v>
      </c>
      <c r="AE14" s="75">
        <f ca="1">IF(OFFSET(DATA!$A$4,AE$3+$AC14,$AC$4+$C$4*13)&gt;0,ROUND(OFFSET(DATA!$A$4,AE$2+$AC14,$AC$4+$C$4*13)/OFFSET(DATA!$A$4,AE$3+$AC14,$AC$4+$C$4*13),3),0)</f>
        <v>0.26</v>
      </c>
      <c r="AF14" s="75">
        <f ca="1">IF(OFFSET(DATA!$A$4,AF$2+$AC14,$AC$4+$C$4*13)&gt;0,ROUND(OFFSET(DATA!$A$4,AF$2+$AC14,$AC$4+$C$4*13)/OFFSET($AD$4,$AC14,0),3),0)</f>
        <v>0.701</v>
      </c>
      <c r="AG14" s="75">
        <f ca="1">IF(OFFSET(DATA!$A$4,AG$3+$AC14,$AC$4+$C$4*13)&gt;0,ROUND(OFFSET(DATA!$A$4,AG$2+$AC14,$AC$4+$C$4*13)/OFFSET(DATA!$A$4,AG$3+$AC14,$AC$4+$C$4*13),3),0)</f>
        <v>0.19</v>
      </c>
      <c r="AH14" s="75">
        <f ca="1">IF(OFFSET(DATA!$A$4,AH$3+$AC14,$AC$4+$C$4*13)&gt;0,ROUND(OFFSET(DATA!$A$4,AH$2+$AC14,$AC$4+$C$4*13)/OFFSET(DATA!$A$4,AH$3+$AC14,$AC$4+$C$4*13),3),0)</f>
        <v>1</v>
      </c>
      <c r="AI14" s="75">
        <f ca="1">IF(OFFSET(DATA!$A$4,AI$3+$AC14,$AC$4+$C$4*13)&gt;0,ROUND(OFFSET(DATA!$A$4,AI$2+$AC14,$AC$4+$C$4*13)/OFFSET(DATA!$A$4,AI$3+$AC14,$AC$4+$C$4*13),3),0)</f>
        <v>0</v>
      </c>
      <c r="AJ14" s="75">
        <f ca="1">IF(OFFSET(DATA!$A$4,AJ$2+$AC14,$AC$4+$C$4*13)&gt;0,ROUND(OFFSET(DATA!$A$4,AJ$2+$AC14,$AC$4+$C$4*13)/OFFSET($AD$4,$AC14,0),3),0)</f>
        <v>0</v>
      </c>
      <c r="AK14" s="75">
        <f ca="1">IF(OFFSET(DATA!$A$4,AK$3+$AC14,$AC$4+$C$4*13)&gt;0,ROUND(OFFSET(DATA!$A$4,AK$2+$AC14,$AC$4+$C$4*13)/OFFSET(DATA!$A$4,AK$3+$AC14,$AC$4+$C$4*13),3),0)</f>
        <v>1</v>
      </c>
      <c r="AL14" s="75">
        <f ca="1">IF(OFFSET(DATA!$A$4,AL$2+$AC14,$AC$4+$C$4*13)&gt;0,ROUND(OFFSET(DATA!$A$4,AL$2+$AC14,$AC$4+$C$4*13)/OFFSET($AD$4,$AC14,0),3),0)</f>
        <v>1.342</v>
      </c>
      <c r="AM14" s="75">
        <f ca="1">IF(OFFSET(DATA!$A$4,AM$3+$AC14,$AC$4+$C$4*13)&gt;0,ROUND(OFFSET(DATA!$A$4,AM$2+$AC14,$AC$4+$C$4*13)/OFFSET(DATA!$A$4,AM$3+$AC14,$AC$4+$C$4*13),3),0)</f>
        <v>1</v>
      </c>
      <c r="AN14" s="75">
        <f ca="1">IF(OFFSET(DATA!$A$4,AN$3+$AC14,$AC$4+$C$4*13)&gt;0,ROUND(OFFSET(DATA!$A$4,AN$2+$AC14,$AC$4+$C$4*13)/OFFSET(DATA!$A$4,AN$3+$AC14,$AC$4+$C$4*13),3),0)</f>
        <v>1</v>
      </c>
      <c r="AO14" s="75">
        <f ca="1">IF(OFFSET(DATA!$A$4,AO$3+$AC14,$AC$4+$C$4*13)&gt;0,ROUND(OFFSET(DATA!$A$4,AO$2+$AC14,$AC$4+$C$4*13)/OFFSET(DATA!$A$4,AO$3+$AC14,$AC$4+$C$4*13),3),0)</f>
        <v>0.35</v>
      </c>
      <c r="AP14" s="75">
        <f ca="1">IF(OFFSET(DATA!$A$4,AP$3+$AC14,$AC$4+$C$4*13)&gt;0,ROUND(OFFSET(DATA!$A$4,AP$2+$AC14,$AC$4+$C$4*13)/OFFSET(DATA!$A$4,AP$3+$AC14,$AC$4+$C$4*13),3),0)</f>
        <v>1</v>
      </c>
      <c r="AQ14" s="75">
        <f ca="1">IF(OFFSET(DATA!$A$4,AQ$3+$AC14,$AC$4+$C$4*13)&gt;0,ROUND(OFFSET(DATA!$A$4,AQ$2+$AC14,$AC$4+$C$4*13)/OFFSET(DATA!$A$4,AQ$3+$AC14,$AC$4+$C$4*13),3),0)</f>
        <v>0.447</v>
      </c>
      <c r="AR14" s="75">
        <f ca="1">IF(OFFSET(DATA!$A$4,AR$2+$AC14,$AC$4+$C$4*13)&gt;0,ROUND(OFFSET(DATA!$A$4,AR$2+$AC14,$AC$4+$C$4*13)/OFFSET($AD$4,$AC14,0),3),0)</f>
        <v>0.882</v>
      </c>
      <c r="AS14" s="75">
        <f ca="1">IF(OFFSET(DATA!$A$4,AS$3+$AC14,$AC$4+$C$4*13)&gt;0,ROUND(OFFSET(DATA!$A$4,AS$2+$AC14,$AC$4+$C$4*13)/OFFSET(DATA!$A$4,AS$3+$AC14,$AC$4+$C$4*13),3),0)</f>
        <v>81.464</v>
      </c>
      <c r="AT14" s="75">
        <f ca="1">IF(OFFSET(DATA!$A$4,AT$3+$AC14,$AC$4+$C$4*13)&gt;0,ROUND(OFFSET(DATA!$A$4,AT$2+$AC14,$AC$4+$C$4*13)/OFFSET(DATA!$A$4,AT$3+$AC14,$AC$4+$C$4*13),3),0)</f>
        <v>76.739</v>
      </c>
      <c r="AU14" s="75">
        <f ca="1">IF(OFFSET(DATA!$A$4,AU$3+$AC14,$AC$4+$C$4*13)&gt;0,ROUND(OFFSET(DATA!$A$4,AU$2+$AC14,$AC$4+$C$4*13)/OFFSET(DATA!$A$4,AU$3+$AC14,$AC$4+$C$4*13),3),0)</f>
        <v>79.901</v>
      </c>
      <c r="AV14" s="75">
        <f ca="1">IF(OFFSET(DATA!$A$4,AV$3+$AC14,$AC$4+$C$4*13)&gt;0,ROUND(OFFSET(DATA!$A$4,AV$2+$AC14,$AC$4+$C$4*13)/OFFSET(DATA!$A$4,AV$3+$AC14,$AC$4+$C$4*13),3),0)</f>
        <v>0.443</v>
      </c>
      <c r="AW14" s="75">
        <f ca="1">IF(OFFSET(DATA!$A$4,AW$3+$AC14,$AC$4+$C$4*13)&gt;0,ROUND(OFFSET(DATA!$A$4,AW$2+$AC14,$AC$4+$C$4*13)/OFFSET(DATA!$A$4,AW$3+$AC14,$AC$4+$C$4*13),3),0)</f>
        <v>1.242</v>
      </c>
      <c r="AX14" s="75">
        <f ca="1">IF(OFFSET(DATA!$A$4,AX$3+$AC14,$AC$4+$C$4*13)&gt;0,ROUND(OFFSET(DATA!$A$4,AX$2+$AC14,$AC$4+$C$4*13)/OFFSET(DATA!$A$4,AX$3+$AC14,$AC$4+$C$4*13),3),0)</f>
        <v>0.893</v>
      </c>
      <c r="AY14" s="75">
        <f ca="1">IF(OFFSET(DATA!$A$4,AY$3+$AC14,$AC$4+$C$4*13)&gt;0,ROUND(OFFSET(DATA!$A$4,AY$2+$AC14,$AC$4+$C$4*13)/OFFSET(DATA!$A$4,AY$3+$AC14,$AC$4+$C$4*13),3),0)</f>
        <v>37.333</v>
      </c>
      <c r="AZ14" s="75">
        <f ca="1">IF(OFFSET(DATA!$A$4,AZ$3+$AC14,$AC$4+$C$4*13)&gt;0,ROUND(OFFSET(DATA!$A$4,AZ$2+$AC14,$AC$4+$C$4*13)/OFFSET(DATA!$A$4,AZ$3+$AC14,$AC$4+$C$4*13),3),0)</f>
        <v>27.45</v>
      </c>
      <c r="BA14" s="75">
        <f ca="1">IF(OFFSET(DATA!$A$4,BA$3+$AC14,$AC$4+$C$4*13)&gt;0,ROUND(OFFSET(DATA!$A$4,BA$2+$AC14,$AC$4+$C$4*13)/OFFSET(DATA!$A$4,BA$3+$AC14,$AC$4+$C$4*13),3),0)</f>
        <v>0.587</v>
      </c>
      <c r="BB14" s="75">
        <f ca="1">IF(OFFSET(DATA!$A$4,BB$3+$AC14,$AC$4+$C$4*13)&gt;0,ROUND(OFFSET(DATA!$A$4,BB$2+$AC14,$AC$4+$C$4*13)/OFFSET(DATA!$A$4,BB$3+$AC14,$AC$4+$C$4*13),3),0)</f>
        <v>0.297</v>
      </c>
      <c r="BC14" s="58"/>
      <c r="BD14" s="58"/>
      <c r="BE14" s="77"/>
    </row>
    <row r="15" spans="1:57" ht="12.75">
      <c r="A15" s="2">
        <v>11</v>
      </c>
      <c r="B15" s="52">
        <f ca="1">OFFSET(DATA!$A$4,LOOK!$A15+60*(LOOK!$B$4-1),$D$4+$C$4*13)</f>
        <v>49</v>
      </c>
      <c r="C15" s="52">
        <f ca="1">IF($A$4=2,OFFSET(GOALS!$AD$4,LOOK!$A15,0),OFFSET(DATA!$A$4,LOOK!$A15+60*(LOOK!$B$4-1)+30,$D$4+$C$4*13))</f>
        <v>129</v>
      </c>
      <c r="D15" s="35">
        <f ca="1">OFFSET(GOALS!$C$4,LOOK!$A15,LOOK!$B$4)</f>
        <v>1</v>
      </c>
      <c r="E15" s="36">
        <f t="shared" si="6"/>
        <v>0.8</v>
      </c>
      <c r="F15">
        <f ca="1">IF($D$4=1,0,OFFSET(DATA!$A$4,LOOK!$A15+60*(LOOK!$B$4-1),$D$4-1))</f>
        <v>0</v>
      </c>
      <c r="G15">
        <f ca="1">IF($D$4=1,0,OFFSET(DATA!$A$34,LOOK!$A15+60*(LOOK!$B$4-1),$D$4-1))</f>
        <v>0</v>
      </c>
      <c r="I15">
        <f t="shared" si="7"/>
        <v>49</v>
      </c>
      <c r="J15">
        <f ca="1">IF($A$4=2,OFFSET(GOALS!$AD$4,LOOK!$A15,0),IF($C$4=1,IF(C15="",0,C15-G15),C15))</f>
        <v>129</v>
      </c>
      <c r="L15" s="57">
        <v>0.8</v>
      </c>
      <c r="M15" s="57">
        <v>1</v>
      </c>
      <c r="N15" s="208">
        <f t="shared" si="12"/>
        <v>0.38</v>
      </c>
      <c r="O15" s="56">
        <f ca="1" t="shared" si="8"/>
        <v>0.38</v>
      </c>
      <c r="P15" s="59">
        <f t="shared" si="9"/>
        <v>0.38</v>
      </c>
      <c r="Q15" s="59">
        <f t="shared" si="10"/>
        <v>0</v>
      </c>
      <c r="R15" s="59">
        <f t="shared" si="11"/>
        <v>0</v>
      </c>
      <c r="S15" s="59">
        <f t="shared" si="5"/>
        <v>0</v>
      </c>
      <c r="U15" s="41">
        <v>11</v>
      </c>
      <c r="V15" s="17">
        <v>1</v>
      </c>
      <c r="W15" s="17">
        <v>1</v>
      </c>
      <c r="X15" s="17">
        <v>5</v>
      </c>
      <c r="Y15" s="17">
        <v>5</v>
      </c>
      <c r="Z15" s="17">
        <v>5</v>
      </c>
      <c r="AA15" s="17">
        <v>1</v>
      </c>
      <c r="AC15" s="55">
        <v>11</v>
      </c>
      <c r="AD15" s="278">
        <v>10.78</v>
      </c>
      <c r="AE15" s="75">
        <f ca="1">IF(OFFSET(DATA!$A$4,AE$3+$AC15,$AC$4+$C$4*13)&gt;0,ROUND(OFFSET(DATA!$A$4,AE$2+$AC15,$AC$4+$C$4*13)/OFFSET(DATA!$A$4,AE$3+$AC15,$AC$4+$C$4*13),3),0)</f>
        <v>0.38</v>
      </c>
      <c r="AF15" s="75">
        <f ca="1">IF(OFFSET(DATA!$A$4,AF$2+$AC15,$AC$4+$C$4*13)&gt;0,ROUND(OFFSET(DATA!$A$4,AF$2+$AC15,$AC$4+$C$4*13)/OFFSET($AD$4,$AC15,0),3),0)</f>
        <v>0.742</v>
      </c>
      <c r="AG15" s="75">
        <f ca="1">IF(OFFSET(DATA!$A$4,AG$3+$AC15,$AC$4+$C$4*13)&gt;0,ROUND(OFFSET(DATA!$A$4,AG$2+$AC15,$AC$4+$C$4*13)/OFFSET(DATA!$A$4,AG$3+$AC15,$AC$4+$C$4*13),3),0)</f>
        <v>0.319</v>
      </c>
      <c r="AH15" s="75">
        <f ca="1">IF(OFFSET(DATA!$A$4,AH$3+$AC15,$AC$4+$C$4*13)&gt;0,ROUND(OFFSET(DATA!$A$4,AH$2+$AC15,$AC$4+$C$4*13)/OFFSET(DATA!$A$4,AH$3+$AC15,$AC$4+$C$4*13),3),0)</f>
        <v>1</v>
      </c>
      <c r="AI15" s="75">
        <f ca="1">IF(OFFSET(DATA!$A$4,AI$3+$AC15,$AC$4+$C$4*13)&gt;0,ROUND(OFFSET(DATA!$A$4,AI$2+$AC15,$AC$4+$C$4*13)/OFFSET(DATA!$A$4,AI$3+$AC15,$AC$4+$C$4*13),3),0)</f>
        <v>1</v>
      </c>
      <c r="AJ15" s="75">
        <f ca="1">IF(OFFSET(DATA!$A$4,AJ$2+$AC15,$AC$4+$C$4*13)&gt;0,ROUND(OFFSET(DATA!$A$4,AJ$2+$AC15,$AC$4+$C$4*13)/OFFSET($AD$4,$AC15,0),3),0)</f>
        <v>0.939</v>
      </c>
      <c r="AK15" s="75">
        <f ca="1">IF(OFFSET(DATA!$A$4,AK$3+$AC15,$AC$4+$C$4*13)&gt;0,ROUND(OFFSET(DATA!$A$4,AK$2+$AC15,$AC$4+$C$4*13)/OFFSET(DATA!$A$4,AK$3+$AC15,$AC$4+$C$4*13),3),0)</f>
        <v>1</v>
      </c>
      <c r="AL15" s="75">
        <f ca="1">IF(OFFSET(DATA!$A$4,AL$2+$AC15,$AC$4+$C$4*13)&gt;0,ROUND(OFFSET(DATA!$A$4,AL$2+$AC15,$AC$4+$C$4*13)/OFFSET($AD$4,$AC15,0),3),0)</f>
        <v>0.924</v>
      </c>
      <c r="AM15" s="75">
        <f ca="1">IF(OFFSET(DATA!$A$4,AM$3+$AC15,$AC$4+$C$4*13)&gt;0,ROUND(OFFSET(DATA!$A$4,AM$2+$AC15,$AC$4+$C$4*13)/OFFSET(DATA!$A$4,AM$3+$AC15,$AC$4+$C$4*13),3),0)</f>
        <v>1</v>
      </c>
      <c r="AN15" s="75">
        <f ca="1">IF(OFFSET(DATA!$A$4,AN$3+$AC15,$AC$4+$C$4*13)&gt;0,ROUND(OFFSET(DATA!$A$4,AN$2+$AC15,$AC$4+$C$4*13)/OFFSET(DATA!$A$4,AN$3+$AC15,$AC$4+$C$4*13),3),0)</f>
        <v>0.9</v>
      </c>
      <c r="AO15" s="75">
        <f ca="1">IF(OFFSET(DATA!$A$4,AO$3+$AC15,$AC$4+$C$4*13)&gt;0,ROUND(OFFSET(DATA!$A$4,AO$2+$AC15,$AC$4+$C$4*13)/OFFSET(DATA!$A$4,AO$3+$AC15,$AC$4+$C$4*13),3),0)</f>
        <v>0.625</v>
      </c>
      <c r="AP15" s="75">
        <f ca="1">IF(OFFSET(DATA!$A$4,AP$3+$AC15,$AC$4+$C$4*13)&gt;0,ROUND(OFFSET(DATA!$A$4,AP$2+$AC15,$AC$4+$C$4*13)/OFFSET(DATA!$A$4,AP$3+$AC15,$AC$4+$C$4*13),3),0)</f>
        <v>1</v>
      </c>
      <c r="AQ15" s="75">
        <f ca="1">IF(OFFSET(DATA!$A$4,AQ$3+$AC15,$AC$4+$C$4*13)&gt;0,ROUND(OFFSET(DATA!$A$4,AQ$2+$AC15,$AC$4+$C$4*13)/OFFSET(DATA!$A$4,AQ$3+$AC15,$AC$4+$C$4*13),3),0)</f>
        <v>0.573</v>
      </c>
      <c r="AR15" s="75">
        <f ca="1">IF(OFFSET(DATA!$A$4,AR$2+$AC15,$AC$4+$C$4*13)&gt;0,ROUND(OFFSET(DATA!$A$4,AR$2+$AC15,$AC$4+$C$4*13)/OFFSET($AD$4,$AC15,0),3),0)</f>
        <v>0.976</v>
      </c>
      <c r="AS15" s="75">
        <f ca="1">IF(OFFSET(DATA!$A$4,AS$3+$AC15,$AC$4+$C$4*13)&gt;0,ROUND(OFFSET(DATA!$A$4,AS$2+$AC15,$AC$4+$C$4*13)/OFFSET(DATA!$A$4,AS$3+$AC15,$AC$4+$C$4*13),3),0)</f>
        <v>79.335</v>
      </c>
      <c r="AT15" s="75">
        <f ca="1">IF(OFFSET(DATA!$A$4,AT$3+$AC15,$AC$4+$C$4*13)&gt;0,ROUND(OFFSET(DATA!$A$4,AT$2+$AC15,$AC$4+$C$4*13)/OFFSET(DATA!$A$4,AT$3+$AC15,$AC$4+$C$4*13),3),0)</f>
        <v>78.19</v>
      </c>
      <c r="AU15" s="75">
        <f ca="1">IF(OFFSET(DATA!$A$4,AU$3+$AC15,$AC$4+$C$4*13)&gt;0,ROUND(OFFSET(DATA!$A$4,AU$2+$AC15,$AC$4+$C$4*13)/OFFSET(DATA!$A$4,AU$3+$AC15,$AC$4+$C$4*13),3),0)</f>
        <v>82.893</v>
      </c>
      <c r="AV15" s="75">
        <f ca="1">IF(OFFSET(DATA!$A$4,AV$3+$AC15,$AC$4+$C$4*13)&gt;0,ROUND(OFFSET(DATA!$A$4,AV$2+$AC15,$AC$4+$C$4*13)/OFFSET(DATA!$A$4,AV$3+$AC15,$AC$4+$C$4*13),3),0)</f>
        <v>1.319</v>
      </c>
      <c r="AW15" s="75">
        <f ca="1">IF(OFFSET(DATA!$A$4,AW$3+$AC15,$AC$4+$C$4*13)&gt;0,ROUND(OFFSET(DATA!$A$4,AW$2+$AC15,$AC$4+$C$4*13)/OFFSET(DATA!$A$4,AW$3+$AC15,$AC$4+$C$4*13),3),0)</f>
        <v>1.047</v>
      </c>
      <c r="AX15" s="75">
        <f ca="1">IF(OFFSET(DATA!$A$4,AX$3+$AC15,$AC$4+$C$4*13)&gt;0,ROUND(OFFSET(DATA!$A$4,AX$2+$AC15,$AC$4+$C$4*13)/OFFSET(DATA!$A$4,AX$3+$AC15,$AC$4+$C$4*13),3),0)</f>
        <v>0.911</v>
      </c>
      <c r="AY15" s="75">
        <f ca="1">IF(OFFSET(DATA!$A$4,AY$3+$AC15,$AC$4+$C$4*13)&gt;0,ROUND(OFFSET(DATA!$A$4,AY$2+$AC15,$AC$4+$C$4*13)/OFFSET(DATA!$A$4,AY$3+$AC15,$AC$4+$C$4*13),3),0)</f>
        <v>5.964</v>
      </c>
      <c r="AZ15" s="75">
        <f ca="1">IF(OFFSET(DATA!$A$4,AZ$3+$AC15,$AC$4+$C$4*13)&gt;0,ROUND(OFFSET(DATA!$A$4,AZ$2+$AC15,$AC$4+$C$4*13)/OFFSET(DATA!$A$4,AZ$3+$AC15,$AC$4+$C$4*13),3),0)</f>
        <v>27.041</v>
      </c>
      <c r="BA15" s="75">
        <f ca="1">IF(OFFSET(DATA!$A$4,BA$3+$AC15,$AC$4+$C$4*13)&gt;0,ROUND(OFFSET(DATA!$A$4,BA$2+$AC15,$AC$4+$C$4*13)/OFFSET(DATA!$A$4,BA$3+$AC15,$AC$4+$C$4*13),3),0)</f>
        <v>0.181</v>
      </c>
      <c r="BB15" s="75">
        <f ca="1">IF(OFFSET(DATA!$A$4,BB$3+$AC15,$AC$4+$C$4*13)&gt;0,ROUND(OFFSET(DATA!$A$4,BB$2+$AC15,$AC$4+$C$4*13)/OFFSET(DATA!$A$4,BB$3+$AC15,$AC$4+$C$4*13),3),0)</f>
        <v>0.664</v>
      </c>
      <c r="BC15" s="58"/>
      <c r="BD15" s="58"/>
      <c r="BE15" s="77"/>
    </row>
    <row r="16" spans="1:57" ht="12.75">
      <c r="A16" s="2">
        <v>12</v>
      </c>
      <c r="B16" s="52">
        <f ca="1">OFFSET(DATA!$A$4,LOOK!$A16+60*(LOOK!$B$4-1),$D$4+$C$4*13)</f>
        <v>267</v>
      </c>
      <c r="C16" s="52">
        <f ca="1">IF($A$4=2,OFFSET(GOALS!$AD$4,LOOK!$A16,0),OFFSET(DATA!$A$4,LOOK!$A16+60*(LOOK!$B$4-1)+30,$D$4+$C$4*13))</f>
        <v>640</v>
      </c>
      <c r="D16" s="35">
        <f ca="1">OFFSET(GOALS!$C$4,LOOK!$A16,LOOK!$B$4)</f>
        <v>1</v>
      </c>
      <c r="E16" s="36">
        <f t="shared" si="6"/>
        <v>0.8</v>
      </c>
      <c r="F16">
        <f ca="1">IF($D$4=1,0,OFFSET(DATA!$A$4,LOOK!$A16+60*(LOOK!$B$4-1),$D$4-1))</f>
        <v>0</v>
      </c>
      <c r="G16">
        <f ca="1">IF($D$4=1,0,OFFSET(DATA!$A$34,LOOK!$A16+60*(LOOK!$B$4-1),$D$4-1))</f>
        <v>0</v>
      </c>
      <c r="I16">
        <f t="shared" si="7"/>
        <v>267</v>
      </c>
      <c r="J16">
        <f ca="1">IF($A$4=2,OFFSET(GOALS!$AD$4,LOOK!$A16,0),IF($C$4=1,IF(C16="",0,C16-G16),C16))</f>
        <v>640</v>
      </c>
      <c r="L16" s="57">
        <v>0.8</v>
      </c>
      <c r="M16" s="57">
        <v>1</v>
      </c>
      <c r="N16" s="208">
        <f t="shared" si="12"/>
        <v>0.417</v>
      </c>
      <c r="O16" s="56">
        <f ca="1" t="shared" si="8"/>
        <v>0.417</v>
      </c>
      <c r="P16" s="59">
        <f t="shared" si="9"/>
        <v>0.417</v>
      </c>
      <c r="Q16" s="59">
        <f t="shared" si="10"/>
        <v>0</v>
      </c>
      <c r="R16" s="59">
        <f t="shared" si="11"/>
        <v>0</v>
      </c>
      <c r="S16" s="59">
        <f t="shared" si="5"/>
        <v>0</v>
      </c>
      <c r="U16" s="41">
        <v>12</v>
      </c>
      <c r="V16" s="17">
        <v>1</v>
      </c>
      <c r="W16" s="17">
        <v>1</v>
      </c>
      <c r="X16" s="17">
        <v>5</v>
      </c>
      <c r="Y16" s="17">
        <v>4</v>
      </c>
      <c r="Z16" s="17">
        <v>5</v>
      </c>
      <c r="AA16" s="17">
        <v>1</v>
      </c>
      <c r="AC16" s="55">
        <v>12</v>
      </c>
      <c r="AD16" s="278">
        <v>11.35</v>
      </c>
      <c r="AE16" s="75">
        <f ca="1">IF(OFFSET(DATA!$A$4,AE$3+$AC16,$AC$4+$C$4*13)&gt;0,ROUND(OFFSET(DATA!$A$4,AE$2+$AC16,$AC$4+$C$4*13)/OFFSET(DATA!$A$4,AE$3+$AC16,$AC$4+$C$4*13),3),0)</f>
        <v>0.417</v>
      </c>
      <c r="AF16" s="75">
        <f ca="1">IF(OFFSET(DATA!$A$4,AF$2+$AC16,$AC$4+$C$4*13)&gt;0,ROUND(OFFSET(DATA!$A$4,AF$2+$AC16,$AC$4+$C$4*13)/OFFSET($AD$4,$AC16,0),3),0)</f>
        <v>0.701</v>
      </c>
      <c r="AG16" s="75">
        <f ca="1">IF(OFFSET(DATA!$A$4,AG$3+$AC16,$AC$4+$C$4*13)&gt;0,ROUND(OFFSET(DATA!$A$4,AG$2+$AC16,$AC$4+$C$4*13)/OFFSET(DATA!$A$4,AG$3+$AC16,$AC$4+$C$4*13),3),0)</f>
        <v>0.22</v>
      </c>
      <c r="AH16" s="75">
        <f ca="1">IF(OFFSET(DATA!$A$4,AH$3+$AC16,$AC$4+$C$4*13)&gt;0,ROUND(OFFSET(DATA!$A$4,AH$2+$AC16,$AC$4+$C$4*13)/OFFSET(DATA!$A$4,AH$3+$AC16,$AC$4+$C$4*13),3),0)</f>
        <v>1</v>
      </c>
      <c r="AI16" s="75">
        <f ca="1">IF(OFFSET(DATA!$A$4,AI$3+$AC16,$AC$4+$C$4*13)&gt;0,ROUND(OFFSET(DATA!$A$4,AI$2+$AC16,$AC$4+$C$4*13)/OFFSET(DATA!$A$4,AI$3+$AC16,$AC$4+$C$4*13),3),0)</f>
        <v>1</v>
      </c>
      <c r="AJ16" s="75">
        <f ca="1">IF(OFFSET(DATA!$A$4,AJ$2+$AC16,$AC$4+$C$4*13)&gt;0,ROUND(OFFSET(DATA!$A$4,AJ$2+$AC16,$AC$4+$C$4*13)/OFFSET($AD$4,$AC16,0),3),0)</f>
        <v>1.001</v>
      </c>
      <c r="AK16" s="75">
        <f ca="1">IF(OFFSET(DATA!$A$4,AK$3+$AC16,$AC$4+$C$4*13)&gt;0,ROUND(OFFSET(DATA!$A$4,AK$2+$AC16,$AC$4+$C$4*13)/OFFSET(DATA!$A$4,AK$3+$AC16,$AC$4+$C$4*13),3),0)</f>
        <v>1</v>
      </c>
      <c r="AL16" s="75">
        <f ca="1">IF(OFFSET(DATA!$A$4,AL$2+$AC16,$AC$4+$C$4*13)&gt;0,ROUND(OFFSET(DATA!$A$4,AL$2+$AC16,$AC$4+$C$4*13)/OFFSET($AD$4,$AC16,0),3),0)</f>
        <v>1.121</v>
      </c>
      <c r="AM16" s="75">
        <f ca="1">IF(OFFSET(DATA!$A$4,AM$3+$AC16,$AC$4+$C$4*13)&gt;0,ROUND(OFFSET(DATA!$A$4,AM$2+$AC16,$AC$4+$C$4*13)/OFFSET(DATA!$A$4,AM$3+$AC16,$AC$4+$C$4*13),3),0)</f>
        <v>1</v>
      </c>
      <c r="AN16" s="75">
        <f ca="1">IF(OFFSET(DATA!$A$4,AN$3+$AC16,$AC$4+$C$4*13)&gt;0,ROUND(OFFSET(DATA!$A$4,AN$2+$AC16,$AC$4+$C$4*13)/OFFSET(DATA!$A$4,AN$3+$AC16,$AC$4+$C$4*13),3),0)</f>
        <v>1</v>
      </c>
      <c r="AO16" s="75">
        <f ca="1">IF(OFFSET(DATA!$A$4,AO$3+$AC16,$AC$4+$C$4*13)&gt;0,ROUND(OFFSET(DATA!$A$4,AO$2+$AC16,$AC$4+$C$4*13)/OFFSET(DATA!$A$4,AO$3+$AC16,$AC$4+$C$4*13),3),0)</f>
        <v>0.917</v>
      </c>
      <c r="AP16" s="75">
        <f ca="1">IF(OFFSET(DATA!$A$4,AP$3+$AC16,$AC$4+$C$4*13)&gt;0,ROUND(OFFSET(DATA!$A$4,AP$2+$AC16,$AC$4+$C$4*13)/OFFSET(DATA!$A$4,AP$3+$AC16,$AC$4+$C$4*13),3),0)</f>
        <v>1</v>
      </c>
      <c r="AQ16" s="75">
        <f ca="1">IF(OFFSET(DATA!$A$4,AQ$3+$AC16,$AC$4+$C$4*13)&gt;0,ROUND(OFFSET(DATA!$A$4,AQ$2+$AC16,$AC$4+$C$4*13)/OFFSET(DATA!$A$4,AQ$3+$AC16,$AC$4+$C$4*13),3),0)</f>
        <v>0.328</v>
      </c>
      <c r="AR16" s="75">
        <f ca="1">IF(OFFSET(DATA!$A$4,AR$2+$AC16,$AC$4+$C$4*13)&gt;0,ROUND(OFFSET(DATA!$A$4,AR$2+$AC16,$AC$4+$C$4*13)/OFFSET($AD$4,$AC16,0),3),0)</f>
        <v>0.907</v>
      </c>
      <c r="AS16" s="75">
        <f ca="1">IF(OFFSET(DATA!$A$4,AS$3+$AC16,$AC$4+$C$4*13)&gt;0,ROUND(OFFSET(DATA!$A$4,AS$2+$AC16,$AC$4+$C$4*13)/OFFSET(DATA!$A$4,AS$3+$AC16,$AC$4+$C$4*13),3),0)</f>
        <v>80.121</v>
      </c>
      <c r="AT16" s="75">
        <f ca="1">IF(OFFSET(DATA!$A$4,AT$3+$AC16,$AC$4+$C$4*13)&gt;0,ROUND(OFFSET(DATA!$A$4,AT$2+$AC16,$AC$4+$C$4*13)/OFFSET(DATA!$A$4,AT$3+$AC16,$AC$4+$C$4*13),3),0)</f>
        <v>65.85</v>
      </c>
      <c r="AU16" s="75">
        <f ca="1">IF(OFFSET(DATA!$A$4,AU$3+$AC16,$AC$4+$C$4*13)&gt;0,ROUND(OFFSET(DATA!$A$4,AU$2+$AC16,$AC$4+$C$4*13)/OFFSET(DATA!$A$4,AU$3+$AC16,$AC$4+$C$4*13),3),0)</f>
        <v>63.463</v>
      </c>
      <c r="AV16" s="75">
        <f ca="1">IF(OFFSET(DATA!$A$4,AV$3+$AC16,$AC$4+$C$4*13)&gt;0,ROUND(OFFSET(DATA!$A$4,AV$2+$AC16,$AC$4+$C$4*13)/OFFSET(DATA!$A$4,AV$3+$AC16,$AC$4+$C$4*13),3),0)</f>
        <v>2.17</v>
      </c>
      <c r="AW16" s="75">
        <f ca="1">IF(OFFSET(DATA!$A$4,AW$3+$AC16,$AC$4+$C$4*13)&gt;0,ROUND(OFFSET(DATA!$A$4,AW$2+$AC16,$AC$4+$C$4*13)/OFFSET(DATA!$A$4,AW$3+$AC16,$AC$4+$C$4*13),3),0)</f>
        <v>1.374</v>
      </c>
      <c r="AX16" s="75">
        <f ca="1">IF(OFFSET(DATA!$A$4,AX$3+$AC16,$AC$4+$C$4*13)&gt;0,ROUND(OFFSET(DATA!$A$4,AX$2+$AC16,$AC$4+$C$4*13)/OFFSET(DATA!$A$4,AX$3+$AC16,$AC$4+$C$4*13),3),0)</f>
        <v>0.884</v>
      </c>
      <c r="AY16" s="75">
        <f ca="1">IF(OFFSET(DATA!$A$4,AY$3+$AC16,$AC$4+$C$4*13)&gt;0,ROUND(OFFSET(DATA!$A$4,AY$2+$AC16,$AC$4+$C$4*13)/OFFSET(DATA!$A$4,AY$3+$AC16,$AC$4+$C$4*13),3),0)</f>
        <v>8.833</v>
      </c>
      <c r="AZ16" s="75">
        <f ca="1">IF(OFFSET(DATA!$A$4,AZ$3+$AC16,$AC$4+$C$4*13)&gt;0,ROUND(OFFSET(DATA!$A$4,AZ$2+$AC16,$AC$4+$C$4*13)/OFFSET(DATA!$A$4,AZ$3+$AC16,$AC$4+$C$4*13),3),0)</f>
        <v>1.165</v>
      </c>
      <c r="BA16" s="75">
        <f ca="1">IF(OFFSET(DATA!$A$4,BA$3+$AC16,$AC$4+$C$4*13)&gt;0,ROUND(OFFSET(DATA!$A$4,BA$2+$AC16,$AC$4+$C$4*13)/OFFSET(DATA!$A$4,BA$3+$AC16,$AC$4+$C$4*13),3),0)</f>
        <v>0.342</v>
      </c>
      <c r="BB16" s="75">
        <f ca="1">IF(OFFSET(DATA!$A$4,BB$3+$AC16,$AC$4+$C$4*13)&gt;0,ROUND(OFFSET(DATA!$A$4,BB$2+$AC16,$AC$4+$C$4*13)/OFFSET(DATA!$A$4,BB$3+$AC16,$AC$4+$C$4*13),3),0)</f>
        <v>0.063</v>
      </c>
      <c r="BC16" s="58"/>
      <c r="BD16" s="58"/>
      <c r="BE16" s="77"/>
    </row>
    <row r="17" spans="1:57" ht="12.75">
      <c r="A17" s="2">
        <v>13</v>
      </c>
      <c r="B17" s="52">
        <f ca="1">OFFSET(DATA!$A$4,LOOK!$A17+60*(LOOK!$B$4-1),$D$4+$C$4*13)</f>
        <v>31</v>
      </c>
      <c r="C17" s="52">
        <f ca="1">IF($A$4=2,OFFSET(GOALS!$AD$4,LOOK!$A17,0),OFFSET(DATA!$A$4,LOOK!$A17+60*(LOOK!$B$4-1)+30,$D$4+$C$4*13))</f>
        <v>73</v>
      </c>
      <c r="D17" s="35">
        <f ca="1">OFFSET(GOALS!$C$4,LOOK!$A17,LOOK!$B$4)</f>
        <v>1</v>
      </c>
      <c r="E17" s="36">
        <f t="shared" si="6"/>
        <v>0.8</v>
      </c>
      <c r="F17">
        <f ca="1">IF($D$4=1,0,OFFSET(DATA!$A$4,LOOK!$A17+60*(LOOK!$B$4-1),$D$4-1))</f>
        <v>0</v>
      </c>
      <c r="G17">
        <f ca="1">IF($D$4=1,0,OFFSET(DATA!$A$34,LOOK!$A17+60*(LOOK!$B$4-1),$D$4-1))</f>
        <v>0</v>
      </c>
      <c r="I17">
        <f t="shared" si="7"/>
        <v>31</v>
      </c>
      <c r="J17">
        <f ca="1">IF($A$4=2,OFFSET(GOALS!$AD$4,LOOK!$A17,0),IF($C$4=1,IF(C17="",0,C17-G17),C17))</f>
        <v>73</v>
      </c>
      <c r="L17" s="57">
        <v>0.8</v>
      </c>
      <c r="M17" s="57">
        <v>1</v>
      </c>
      <c r="N17" s="208">
        <f t="shared" si="12"/>
        <v>0.425</v>
      </c>
      <c r="O17" s="56">
        <f ca="1" t="shared" si="8"/>
        <v>0.425</v>
      </c>
      <c r="P17" s="59">
        <f t="shared" si="9"/>
        <v>0.425</v>
      </c>
      <c r="Q17" s="59">
        <f t="shared" si="10"/>
        <v>0</v>
      </c>
      <c r="R17" s="59">
        <f t="shared" si="11"/>
        <v>0</v>
      </c>
      <c r="S17" s="59">
        <f t="shared" si="5"/>
        <v>0</v>
      </c>
      <c r="U17" s="41">
        <v>13</v>
      </c>
      <c r="V17" s="17">
        <v>1</v>
      </c>
      <c r="W17" s="17">
        <v>1</v>
      </c>
      <c r="X17" s="17">
        <v>5</v>
      </c>
      <c r="Y17" s="17">
        <v>5</v>
      </c>
      <c r="Z17" s="17">
        <v>5</v>
      </c>
      <c r="AA17" s="17">
        <v>1</v>
      </c>
      <c r="AC17" s="55">
        <v>13</v>
      </c>
      <c r="AD17" s="278">
        <v>11.09</v>
      </c>
      <c r="AE17" s="75">
        <f ca="1">IF(OFFSET(DATA!$A$4,AE$3+$AC17,$AC$4+$C$4*13)&gt;0,ROUND(OFFSET(DATA!$A$4,AE$2+$AC17,$AC$4+$C$4*13)/OFFSET(DATA!$A$4,AE$3+$AC17,$AC$4+$C$4*13),3),0)</f>
        <v>0.425</v>
      </c>
      <c r="AF17" s="75">
        <f ca="1">IF(OFFSET(DATA!$A$4,AF$2+$AC17,$AC$4+$C$4*13)&gt;0,ROUND(OFFSET(DATA!$A$4,AF$2+$AC17,$AC$4+$C$4*13)/OFFSET($AD$4,$AC17,0),3),0)</f>
        <v>0.752</v>
      </c>
      <c r="AG17" s="75">
        <f ca="1">IF(OFFSET(DATA!$A$4,AG$3+$AC17,$AC$4+$C$4*13)&gt;0,ROUND(OFFSET(DATA!$A$4,AG$2+$AC17,$AC$4+$C$4*13)/OFFSET(DATA!$A$4,AG$3+$AC17,$AC$4+$C$4*13),3),0)</f>
        <v>0.452</v>
      </c>
      <c r="AH17" s="75">
        <f ca="1">IF(OFFSET(DATA!$A$4,AH$3+$AC17,$AC$4+$C$4*13)&gt;0,ROUND(OFFSET(DATA!$A$4,AH$2+$AC17,$AC$4+$C$4*13)/OFFSET(DATA!$A$4,AH$3+$AC17,$AC$4+$C$4*13),3),0)</f>
        <v>0.947</v>
      </c>
      <c r="AI17" s="75">
        <f ca="1">IF(OFFSET(DATA!$A$4,AI$3+$AC17,$AC$4+$C$4*13)&gt;0,ROUND(OFFSET(DATA!$A$4,AI$2+$AC17,$AC$4+$C$4*13)/OFFSET(DATA!$A$4,AI$3+$AC17,$AC$4+$C$4*13),3),0)</f>
        <v>0.667</v>
      </c>
      <c r="AJ17" s="75">
        <f ca="1">IF(OFFSET(DATA!$A$4,AJ$2+$AC17,$AC$4+$C$4*13)&gt;0,ROUND(OFFSET(DATA!$A$4,AJ$2+$AC17,$AC$4+$C$4*13)/OFFSET($AD$4,$AC17,0),3),0)</f>
        <v>1.979</v>
      </c>
      <c r="AK17" s="75">
        <f ca="1">IF(OFFSET(DATA!$A$4,AK$3+$AC17,$AC$4+$C$4*13)&gt;0,ROUND(OFFSET(DATA!$A$4,AK$2+$AC17,$AC$4+$C$4*13)/OFFSET(DATA!$A$4,AK$3+$AC17,$AC$4+$C$4*13),3),0)</f>
        <v>1</v>
      </c>
      <c r="AL17" s="75">
        <f ca="1">IF(OFFSET(DATA!$A$4,AL$2+$AC17,$AC$4+$C$4*13)&gt;0,ROUND(OFFSET(DATA!$A$4,AL$2+$AC17,$AC$4+$C$4*13)/OFFSET($AD$4,$AC17,0),3),0)</f>
        <v>2.173</v>
      </c>
      <c r="AM17" s="75">
        <f ca="1">IF(OFFSET(DATA!$A$4,AM$3+$AC17,$AC$4+$C$4*13)&gt;0,ROUND(OFFSET(DATA!$A$4,AM$2+$AC17,$AC$4+$C$4*13)/OFFSET(DATA!$A$4,AM$3+$AC17,$AC$4+$C$4*13),3),0)</f>
        <v>0</v>
      </c>
      <c r="AN17" s="75">
        <f ca="1">IF(OFFSET(DATA!$A$4,AN$3+$AC17,$AC$4+$C$4*13)&gt;0,ROUND(OFFSET(DATA!$A$4,AN$2+$AC17,$AC$4+$C$4*13)/OFFSET(DATA!$A$4,AN$3+$AC17,$AC$4+$C$4*13),3),0)</f>
        <v>1</v>
      </c>
      <c r="AO17" s="75">
        <f ca="1">IF(OFFSET(DATA!$A$4,AO$3+$AC17,$AC$4+$C$4*13)&gt;0,ROUND(OFFSET(DATA!$A$4,AO$2+$AC17,$AC$4+$C$4*13)/OFFSET(DATA!$A$4,AO$3+$AC17,$AC$4+$C$4*13),3),0)</f>
        <v>0.6</v>
      </c>
      <c r="AP17" s="75">
        <f ca="1">IF(OFFSET(DATA!$A$4,AP$3+$AC17,$AC$4+$C$4*13)&gt;0,ROUND(OFFSET(DATA!$A$4,AP$2+$AC17,$AC$4+$C$4*13)/OFFSET(DATA!$A$4,AP$3+$AC17,$AC$4+$C$4*13),3),0)</f>
        <v>1</v>
      </c>
      <c r="AQ17" s="75">
        <f ca="1">IF(OFFSET(DATA!$A$4,AQ$3+$AC17,$AC$4+$C$4*13)&gt;0,ROUND(OFFSET(DATA!$A$4,AQ$2+$AC17,$AC$4+$C$4*13)/OFFSET(DATA!$A$4,AQ$3+$AC17,$AC$4+$C$4*13),3),0)</f>
        <v>0.512</v>
      </c>
      <c r="AR17" s="75">
        <f ca="1">IF(OFFSET(DATA!$A$4,AR$2+$AC17,$AC$4+$C$4*13)&gt;0,ROUND(OFFSET(DATA!$A$4,AR$2+$AC17,$AC$4+$C$4*13)/OFFSET($AD$4,$AC17,0),3),0)</f>
        <v>0.686</v>
      </c>
      <c r="AS17" s="75">
        <f ca="1">IF(OFFSET(DATA!$A$4,AS$3+$AC17,$AC$4+$C$4*13)&gt;0,ROUND(OFFSET(DATA!$A$4,AS$2+$AC17,$AC$4+$C$4*13)/OFFSET(DATA!$A$4,AS$3+$AC17,$AC$4+$C$4*13),3),0)</f>
        <v>81.258</v>
      </c>
      <c r="AT17" s="75">
        <f ca="1">IF(OFFSET(DATA!$A$4,AT$3+$AC17,$AC$4+$C$4*13)&gt;0,ROUND(OFFSET(DATA!$A$4,AT$2+$AC17,$AC$4+$C$4*13)/OFFSET(DATA!$A$4,AT$3+$AC17,$AC$4+$C$4*13),3),0)</f>
        <v>75.457</v>
      </c>
      <c r="AU17" s="75">
        <f ca="1">IF(OFFSET(DATA!$A$4,AU$3+$AC17,$AC$4+$C$4*13)&gt;0,ROUND(OFFSET(DATA!$A$4,AU$2+$AC17,$AC$4+$C$4*13)/OFFSET(DATA!$A$4,AU$3+$AC17,$AC$4+$C$4*13),3),0)</f>
        <v>72.119</v>
      </c>
      <c r="AV17" s="75">
        <f ca="1">IF(OFFSET(DATA!$A$4,AV$3+$AC17,$AC$4+$C$4*13)&gt;0,ROUND(OFFSET(DATA!$A$4,AV$2+$AC17,$AC$4+$C$4*13)/OFFSET(DATA!$A$4,AV$3+$AC17,$AC$4+$C$4*13),3),0)</f>
        <v>1.557</v>
      </c>
      <c r="AW17" s="75">
        <f ca="1">IF(OFFSET(DATA!$A$4,AW$3+$AC17,$AC$4+$C$4*13)&gt;0,ROUND(OFFSET(DATA!$A$4,AW$2+$AC17,$AC$4+$C$4*13)/OFFSET(DATA!$A$4,AW$3+$AC17,$AC$4+$C$4*13),3),0)</f>
        <v>1.308</v>
      </c>
      <c r="AX17" s="75">
        <f ca="1">IF(OFFSET(DATA!$A$4,AX$3+$AC17,$AC$4+$C$4*13)&gt;0,ROUND(OFFSET(DATA!$A$4,AX$2+$AC17,$AC$4+$C$4*13)/OFFSET(DATA!$A$4,AX$3+$AC17,$AC$4+$C$4*13),3),0)</f>
        <v>0.966</v>
      </c>
      <c r="AY17" s="75">
        <f ca="1">IF(OFFSET(DATA!$A$4,AY$3+$AC17,$AC$4+$C$4*13)&gt;0,ROUND(OFFSET(DATA!$A$4,AY$2+$AC17,$AC$4+$C$4*13)/OFFSET(DATA!$A$4,AY$3+$AC17,$AC$4+$C$4*13),3),0)</f>
        <v>5.653</v>
      </c>
      <c r="AZ17" s="75">
        <f ca="1">IF(OFFSET(DATA!$A$4,AZ$3+$AC17,$AC$4+$C$4*13)&gt;0,ROUND(OFFSET(DATA!$A$4,AZ$2+$AC17,$AC$4+$C$4*13)/OFFSET(DATA!$A$4,AZ$3+$AC17,$AC$4+$C$4*13),3),0)</f>
        <v>0.373</v>
      </c>
      <c r="BA17" s="75">
        <f ca="1">IF(OFFSET(DATA!$A$4,BA$3+$AC17,$AC$4+$C$4*13)&gt;0,ROUND(OFFSET(DATA!$A$4,BA$2+$AC17,$AC$4+$C$4*13)/OFFSET(DATA!$A$4,BA$3+$AC17,$AC$4+$C$4*13),3),0)</f>
        <v>0.432</v>
      </c>
      <c r="BB17" s="75">
        <f ca="1">IF(OFFSET(DATA!$A$4,BB$3+$AC17,$AC$4+$C$4*13)&gt;0,ROUND(OFFSET(DATA!$A$4,BB$2+$AC17,$AC$4+$C$4*13)/OFFSET(DATA!$A$4,BB$3+$AC17,$AC$4+$C$4*13),3),0)</f>
        <v>0.352</v>
      </c>
      <c r="BC17" s="58"/>
      <c r="BD17" s="58"/>
      <c r="BE17" s="77"/>
    </row>
    <row r="18" spans="1:57" ht="12.75">
      <c r="A18" s="2">
        <v>14</v>
      </c>
      <c r="B18" s="52">
        <f ca="1">OFFSET(DATA!$A$4,LOOK!$A18+60*(LOOK!$B$4-1),$D$4+$C$4*13)</f>
        <v>76</v>
      </c>
      <c r="C18" s="52">
        <f ca="1">IF($A$4=2,OFFSET(GOALS!$AD$4,LOOK!$A18,0),OFFSET(DATA!$A$4,LOOK!$A18+60*(LOOK!$B$4-1)+30,$D$4+$C$4*13))</f>
        <v>224</v>
      </c>
      <c r="D18" s="35">
        <f ca="1">OFFSET(GOALS!$C$4,LOOK!$A18,LOOK!$B$4)</f>
        <v>1</v>
      </c>
      <c r="E18" s="36">
        <f t="shared" si="6"/>
        <v>0.8</v>
      </c>
      <c r="F18">
        <f ca="1">IF($D$4=1,0,OFFSET(DATA!$A$4,LOOK!$A18+60*(LOOK!$B$4-1),$D$4-1))</f>
        <v>0</v>
      </c>
      <c r="G18">
        <f ca="1">IF($D$4=1,0,OFFSET(DATA!$A$34,LOOK!$A18+60*(LOOK!$B$4-1),$D$4-1))</f>
        <v>0</v>
      </c>
      <c r="I18">
        <f t="shared" si="7"/>
        <v>76</v>
      </c>
      <c r="J18">
        <f ca="1">IF($A$4=2,OFFSET(GOALS!$AD$4,LOOK!$A18,0),IF($C$4=1,IF(C18="",0,C18-G18),C18))</f>
        <v>224</v>
      </c>
      <c r="L18" s="57">
        <v>0.8</v>
      </c>
      <c r="M18" s="57">
        <v>1</v>
      </c>
      <c r="N18" s="208">
        <f t="shared" si="12"/>
        <v>0.339</v>
      </c>
      <c r="O18" s="56">
        <f ca="1" t="shared" si="8"/>
        <v>0.339</v>
      </c>
      <c r="P18" s="59">
        <f t="shared" si="9"/>
        <v>0.339</v>
      </c>
      <c r="Q18" s="59">
        <f t="shared" si="10"/>
        <v>0</v>
      </c>
      <c r="R18" s="59">
        <f t="shared" si="11"/>
        <v>0</v>
      </c>
      <c r="S18" s="59">
        <f t="shared" si="5"/>
        <v>0</v>
      </c>
      <c r="U18" s="41">
        <v>14</v>
      </c>
      <c r="V18" s="17">
        <v>2</v>
      </c>
      <c r="W18" s="17">
        <v>2</v>
      </c>
      <c r="X18" s="17">
        <v>5</v>
      </c>
      <c r="Y18" s="17">
        <v>5</v>
      </c>
      <c r="Z18" s="17">
        <v>5</v>
      </c>
      <c r="AA18" s="17">
        <v>2</v>
      </c>
      <c r="AC18" s="55">
        <v>14</v>
      </c>
      <c r="AD18" s="278">
        <v>11.33</v>
      </c>
      <c r="AE18" s="75">
        <f ca="1">IF(OFFSET(DATA!$A$4,AE$3+$AC18,$AC$4+$C$4*13)&gt;0,ROUND(OFFSET(DATA!$A$4,AE$2+$AC18,$AC$4+$C$4*13)/OFFSET(DATA!$A$4,AE$3+$AC18,$AC$4+$C$4*13),3),0)</f>
        <v>0.339</v>
      </c>
      <c r="AF18" s="75">
        <f ca="1">IF(OFFSET(DATA!$A$4,AF$2+$AC18,$AC$4+$C$4*13)&gt;0,ROUND(OFFSET(DATA!$A$4,AF$2+$AC18,$AC$4+$C$4*13)/OFFSET($AD$4,$AC18,0),3),0)</f>
        <v>0.771</v>
      </c>
      <c r="AG18" s="75">
        <f ca="1">IF(OFFSET(DATA!$A$4,AG$3+$AC18,$AC$4+$C$4*13)&gt;0,ROUND(OFFSET(DATA!$A$4,AG$2+$AC18,$AC$4+$C$4*13)/OFFSET(DATA!$A$4,AG$3+$AC18,$AC$4+$C$4*13),3),0)</f>
        <v>0.395</v>
      </c>
      <c r="AH18" s="75">
        <f ca="1">IF(OFFSET(DATA!$A$4,AH$3+$AC18,$AC$4+$C$4*13)&gt;0,ROUND(OFFSET(DATA!$A$4,AH$2+$AC18,$AC$4+$C$4*13)/OFFSET(DATA!$A$4,AH$3+$AC18,$AC$4+$C$4*13),3),0)</f>
        <v>1</v>
      </c>
      <c r="AI18" s="75">
        <f ca="1">IF(OFFSET(DATA!$A$4,AI$3+$AC18,$AC$4+$C$4*13)&gt;0,ROUND(OFFSET(DATA!$A$4,AI$2+$AC18,$AC$4+$C$4*13)/OFFSET(DATA!$A$4,AI$3+$AC18,$AC$4+$C$4*13),3),0)</f>
        <v>1</v>
      </c>
      <c r="AJ18" s="75">
        <f ca="1">IF(OFFSET(DATA!$A$4,AJ$2+$AC18,$AC$4+$C$4*13)&gt;0,ROUND(OFFSET(DATA!$A$4,AJ$2+$AC18,$AC$4+$C$4*13)/OFFSET($AD$4,$AC18,0),3),0)</f>
        <v>1.996</v>
      </c>
      <c r="AK18" s="75">
        <f ca="1">IF(OFFSET(DATA!$A$4,AK$3+$AC18,$AC$4+$C$4*13)&gt;0,ROUND(OFFSET(DATA!$A$4,AK$2+$AC18,$AC$4+$C$4*13)/OFFSET(DATA!$A$4,AK$3+$AC18,$AC$4+$C$4*13),3),0)</f>
        <v>1</v>
      </c>
      <c r="AL18" s="75">
        <f ca="1">IF(OFFSET(DATA!$A$4,AL$2+$AC18,$AC$4+$C$4*13)&gt;0,ROUND(OFFSET(DATA!$A$4,AL$2+$AC18,$AC$4+$C$4*13)/OFFSET($AD$4,$AC18,0),3),0)</f>
        <v>2.827</v>
      </c>
      <c r="AM18" s="75">
        <f ca="1">IF(OFFSET(DATA!$A$4,AM$3+$AC18,$AC$4+$C$4*13)&gt;0,ROUND(OFFSET(DATA!$A$4,AM$2+$AC18,$AC$4+$C$4*13)/OFFSET(DATA!$A$4,AM$3+$AC18,$AC$4+$C$4*13),3),0)</f>
        <v>0</v>
      </c>
      <c r="AN18" s="75">
        <f ca="1">IF(OFFSET(DATA!$A$4,AN$3+$AC18,$AC$4+$C$4*13)&gt;0,ROUND(OFFSET(DATA!$A$4,AN$2+$AC18,$AC$4+$C$4*13)/OFFSET(DATA!$A$4,AN$3+$AC18,$AC$4+$C$4*13),3),0)</f>
        <v>0.929</v>
      </c>
      <c r="AO18" s="75">
        <f ca="1">IF(OFFSET(DATA!$A$4,AO$3+$AC18,$AC$4+$C$4*13)&gt;0,ROUND(OFFSET(DATA!$A$4,AO$2+$AC18,$AC$4+$C$4*13)/OFFSET(DATA!$A$4,AO$3+$AC18,$AC$4+$C$4*13),3),0)</f>
        <v>0.923</v>
      </c>
      <c r="AP18" s="75">
        <f ca="1">IF(OFFSET(DATA!$A$4,AP$3+$AC18,$AC$4+$C$4*13)&gt;0,ROUND(OFFSET(DATA!$A$4,AP$2+$AC18,$AC$4+$C$4*13)/OFFSET(DATA!$A$4,AP$3+$AC18,$AC$4+$C$4*13),3),0)</f>
        <v>0.889</v>
      </c>
      <c r="AQ18" s="75">
        <f ca="1">IF(OFFSET(DATA!$A$4,AQ$3+$AC18,$AC$4+$C$4*13)&gt;0,ROUND(OFFSET(DATA!$A$4,AQ$2+$AC18,$AC$4+$C$4*13)/OFFSET(DATA!$A$4,AQ$3+$AC18,$AC$4+$C$4*13),3),0)</f>
        <v>0.506</v>
      </c>
      <c r="AR18" s="75">
        <f ca="1">IF(OFFSET(DATA!$A$4,AR$2+$AC18,$AC$4+$C$4*13)&gt;0,ROUND(OFFSET(DATA!$A$4,AR$2+$AC18,$AC$4+$C$4*13)/OFFSET($AD$4,$AC18,0),3),0)</f>
        <v>0.951</v>
      </c>
      <c r="AS18" s="75">
        <f ca="1">IF(OFFSET(DATA!$A$4,AS$3+$AC18,$AC$4+$C$4*13)&gt;0,ROUND(OFFSET(DATA!$A$4,AS$2+$AC18,$AC$4+$C$4*13)/OFFSET(DATA!$A$4,AS$3+$AC18,$AC$4+$C$4*13),3),0)</f>
        <v>62.194</v>
      </c>
      <c r="AT18" s="75">
        <f ca="1">IF(OFFSET(DATA!$A$4,AT$3+$AC18,$AC$4+$C$4*13)&gt;0,ROUND(OFFSET(DATA!$A$4,AT$2+$AC18,$AC$4+$C$4*13)/OFFSET(DATA!$A$4,AT$3+$AC18,$AC$4+$C$4*13),3),0)</f>
        <v>71.594</v>
      </c>
      <c r="AU18" s="75">
        <f ca="1">IF(OFFSET(DATA!$A$4,AU$3+$AC18,$AC$4+$C$4*13)&gt;0,ROUND(OFFSET(DATA!$A$4,AU$2+$AC18,$AC$4+$C$4*13)/OFFSET(DATA!$A$4,AU$3+$AC18,$AC$4+$C$4*13),3),0)</f>
        <v>75.78</v>
      </c>
      <c r="AV18" s="75">
        <f ca="1">IF(OFFSET(DATA!$A$4,AV$3+$AC18,$AC$4+$C$4*13)&gt;0,ROUND(OFFSET(DATA!$A$4,AV$2+$AC18,$AC$4+$C$4*13)/OFFSET(DATA!$A$4,AV$3+$AC18,$AC$4+$C$4*13),3),0)</f>
        <v>0.354</v>
      </c>
      <c r="AW18" s="75">
        <f ca="1">IF(OFFSET(DATA!$A$4,AW$3+$AC18,$AC$4+$C$4*13)&gt;0,ROUND(OFFSET(DATA!$A$4,AW$2+$AC18,$AC$4+$C$4*13)/OFFSET(DATA!$A$4,AW$3+$AC18,$AC$4+$C$4*13),3),0)</f>
        <v>1.039</v>
      </c>
      <c r="AX18" s="75">
        <f ca="1">IF(OFFSET(DATA!$A$4,AX$3+$AC18,$AC$4+$C$4*13)&gt;0,ROUND(OFFSET(DATA!$A$4,AX$2+$AC18,$AC$4+$C$4*13)/OFFSET(DATA!$A$4,AX$3+$AC18,$AC$4+$C$4*13),3),0)</f>
        <v>0.798</v>
      </c>
      <c r="AY18" s="75">
        <f ca="1">IF(OFFSET(DATA!$A$4,AY$3+$AC18,$AC$4+$C$4*13)&gt;0,ROUND(OFFSET(DATA!$A$4,AY$2+$AC18,$AC$4+$C$4*13)/OFFSET(DATA!$A$4,AY$3+$AC18,$AC$4+$C$4*13),3),0)</f>
        <v>11.04</v>
      </c>
      <c r="AZ18" s="75">
        <f ca="1">IF(OFFSET(DATA!$A$4,AZ$3+$AC18,$AC$4+$C$4*13)&gt;0,ROUND(OFFSET(DATA!$A$4,AZ$2+$AC18,$AC$4+$C$4*13)/OFFSET(DATA!$A$4,AZ$3+$AC18,$AC$4+$C$4*13),3),0)</f>
        <v>11.811</v>
      </c>
      <c r="BA18" s="75">
        <f ca="1">IF(OFFSET(DATA!$A$4,BA$3+$AC18,$AC$4+$C$4*13)&gt;0,ROUND(OFFSET(DATA!$A$4,BA$2+$AC18,$AC$4+$C$4*13)/OFFSET(DATA!$A$4,BA$3+$AC18,$AC$4+$C$4*13),3),0)</f>
        <v>0.513</v>
      </c>
      <c r="BB18" s="75">
        <f ca="1">IF(OFFSET(DATA!$A$4,BB$3+$AC18,$AC$4+$C$4*13)&gt;0,ROUND(OFFSET(DATA!$A$4,BB$2+$AC18,$AC$4+$C$4*13)/OFFSET(DATA!$A$4,BB$3+$AC18,$AC$4+$C$4*13),3),0)</f>
        <v>0.213</v>
      </c>
      <c r="BC18" s="58"/>
      <c r="BD18" s="58"/>
      <c r="BE18" s="77"/>
    </row>
    <row r="19" spans="1:57" ht="12.75">
      <c r="A19" s="2">
        <v>15</v>
      </c>
      <c r="B19" s="52">
        <f ca="1">OFFSET(DATA!$A$4,LOOK!$A19+60*(LOOK!$B$4-1),$D$4+$C$4*13)</f>
        <v>166</v>
      </c>
      <c r="C19" s="52">
        <f ca="1">IF($A$4=2,OFFSET(GOALS!$AD$4,LOOK!$A19,0),OFFSET(DATA!$A$4,LOOK!$A19+60*(LOOK!$B$4-1)+30,$D$4+$C$4*13))</f>
        <v>453</v>
      </c>
      <c r="D19" s="35">
        <f ca="1">OFFSET(GOALS!$C$4,LOOK!$A19,LOOK!$B$4)</f>
        <v>1</v>
      </c>
      <c r="E19" s="36">
        <f t="shared" si="6"/>
        <v>0.8</v>
      </c>
      <c r="F19">
        <f ca="1">IF($D$4=1,0,OFFSET(DATA!$A$4,LOOK!$A19+60*(LOOK!$B$4-1),$D$4-1))</f>
        <v>0</v>
      </c>
      <c r="G19">
        <f ca="1">IF($D$4=1,0,OFFSET(DATA!$A$34,LOOK!$A19+60*(LOOK!$B$4-1),$D$4-1))</f>
        <v>0</v>
      </c>
      <c r="I19">
        <f t="shared" si="7"/>
        <v>166</v>
      </c>
      <c r="J19">
        <f ca="1">IF($A$4=2,OFFSET(GOALS!$AD$4,LOOK!$A19,0),IF($C$4=1,IF(C19="",0,C19-G19),C19))</f>
        <v>453</v>
      </c>
      <c r="L19" s="57">
        <v>0.8</v>
      </c>
      <c r="M19" s="57">
        <v>1</v>
      </c>
      <c r="N19" s="208">
        <f t="shared" si="12"/>
        <v>0.366</v>
      </c>
      <c r="O19" s="56">
        <f ca="1" t="shared" si="8"/>
        <v>0.366</v>
      </c>
      <c r="P19" s="59">
        <f t="shared" si="9"/>
        <v>0.366</v>
      </c>
      <c r="Q19" s="59">
        <f t="shared" si="10"/>
        <v>0</v>
      </c>
      <c r="R19" s="59">
        <f t="shared" si="11"/>
        <v>0</v>
      </c>
      <c r="S19" s="59">
        <f t="shared" si="5"/>
        <v>0</v>
      </c>
      <c r="U19" s="41">
        <v>15</v>
      </c>
      <c r="V19" s="17">
        <v>1</v>
      </c>
      <c r="W19" s="17">
        <v>1</v>
      </c>
      <c r="X19" s="17">
        <v>3</v>
      </c>
      <c r="Y19" s="17">
        <v>3</v>
      </c>
      <c r="Z19" s="17">
        <v>5</v>
      </c>
      <c r="AA19" s="17">
        <v>1</v>
      </c>
      <c r="AC19" s="55">
        <v>15</v>
      </c>
      <c r="AD19" s="278">
        <v>11.41</v>
      </c>
      <c r="AE19" s="75">
        <f ca="1">IF(OFFSET(DATA!$A$4,AE$3+$AC19,$AC$4+$C$4*13)&gt;0,ROUND(OFFSET(DATA!$A$4,AE$2+$AC19,$AC$4+$C$4*13)/OFFSET(DATA!$A$4,AE$3+$AC19,$AC$4+$C$4*13),3),0)</f>
        <v>0.366</v>
      </c>
      <c r="AF19" s="75">
        <f ca="1">IF(OFFSET(DATA!$A$4,AF$2+$AC19,$AC$4+$C$4*13)&gt;0,ROUND(OFFSET(DATA!$A$4,AF$2+$AC19,$AC$4+$C$4*13)/OFFSET($AD$4,$AC19,0),3),0)</f>
        <v>0.736</v>
      </c>
      <c r="AG19" s="75">
        <f ca="1">IF(OFFSET(DATA!$A$4,AG$3+$AC19,$AC$4+$C$4*13)&gt;0,ROUND(OFFSET(DATA!$A$4,AG$2+$AC19,$AC$4+$C$4*13)/OFFSET(DATA!$A$4,AG$3+$AC19,$AC$4+$C$4*13),3),0)</f>
        <v>0.391</v>
      </c>
      <c r="AH19" s="75">
        <f ca="1">IF(OFFSET(DATA!$A$4,AH$3+$AC19,$AC$4+$C$4*13)&gt;0,ROUND(OFFSET(DATA!$A$4,AH$2+$AC19,$AC$4+$C$4*13)/OFFSET(DATA!$A$4,AH$3+$AC19,$AC$4+$C$4*13),3),0)</f>
        <v>0.31</v>
      </c>
      <c r="AI19" s="75">
        <f ca="1">IF(OFFSET(DATA!$A$4,AI$3+$AC19,$AC$4+$C$4*13)&gt;0,ROUND(OFFSET(DATA!$A$4,AI$2+$AC19,$AC$4+$C$4*13)/OFFSET(DATA!$A$4,AI$3+$AC19,$AC$4+$C$4*13),3),0)</f>
        <v>1</v>
      </c>
      <c r="AJ19" s="75">
        <f ca="1">IF(OFFSET(DATA!$A$4,AJ$2+$AC19,$AC$4+$C$4*13)&gt;0,ROUND(OFFSET(DATA!$A$4,AJ$2+$AC19,$AC$4+$C$4*13)/OFFSET($AD$4,$AC19,0),3),0)</f>
        <v>1.706</v>
      </c>
      <c r="AK19" s="75">
        <f ca="1">IF(OFFSET(DATA!$A$4,AK$3+$AC19,$AC$4+$C$4*13)&gt;0,ROUND(OFFSET(DATA!$A$4,AK$2+$AC19,$AC$4+$C$4*13)/OFFSET(DATA!$A$4,AK$3+$AC19,$AC$4+$C$4*13),3),0)</f>
        <v>1</v>
      </c>
      <c r="AL19" s="75">
        <f ca="1">IF(OFFSET(DATA!$A$4,AL$2+$AC19,$AC$4+$C$4*13)&gt;0,ROUND(OFFSET(DATA!$A$4,AL$2+$AC19,$AC$4+$C$4*13)/OFFSET($AD$4,$AC19,0),3),0)</f>
        <v>1.394</v>
      </c>
      <c r="AM19" s="75">
        <f ca="1">IF(OFFSET(DATA!$A$4,AM$3+$AC19,$AC$4+$C$4*13)&gt;0,ROUND(OFFSET(DATA!$A$4,AM$2+$AC19,$AC$4+$C$4*13)/OFFSET(DATA!$A$4,AM$3+$AC19,$AC$4+$C$4*13),3),0)</f>
        <v>1</v>
      </c>
      <c r="AN19" s="75">
        <f ca="1">IF(OFFSET(DATA!$A$4,AN$3+$AC19,$AC$4+$C$4*13)&gt;0,ROUND(OFFSET(DATA!$A$4,AN$2+$AC19,$AC$4+$C$4*13)/OFFSET(DATA!$A$4,AN$3+$AC19,$AC$4+$C$4*13),3),0)</f>
        <v>1</v>
      </c>
      <c r="AO19" s="75">
        <f ca="1">IF(OFFSET(DATA!$A$4,AO$3+$AC19,$AC$4+$C$4*13)&gt;0,ROUND(OFFSET(DATA!$A$4,AO$2+$AC19,$AC$4+$C$4*13)/OFFSET(DATA!$A$4,AO$3+$AC19,$AC$4+$C$4*13),3),0)</f>
        <v>0.732</v>
      </c>
      <c r="AP19" s="75">
        <f ca="1">IF(OFFSET(DATA!$A$4,AP$3+$AC19,$AC$4+$C$4*13)&gt;0,ROUND(OFFSET(DATA!$A$4,AP$2+$AC19,$AC$4+$C$4*13)/OFFSET(DATA!$A$4,AP$3+$AC19,$AC$4+$C$4*13),3),0)</f>
        <v>1</v>
      </c>
      <c r="AQ19" s="75">
        <f ca="1">IF(OFFSET(DATA!$A$4,AQ$3+$AC19,$AC$4+$C$4*13)&gt;0,ROUND(OFFSET(DATA!$A$4,AQ$2+$AC19,$AC$4+$C$4*13)/OFFSET(DATA!$A$4,AQ$3+$AC19,$AC$4+$C$4*13),3),0)</f>
        <v>0.416</v>
      </c>
      <c r="AR19" s="75">
        <f ca="1">IF(OFFSET(DATA!$A$4,AR$2+$AC19,$AC$4+$C$4*13)&gt;0,ROUND(OFFSET(DATA!$A$4,AR$2+$AC19,$AC$4+$C$4*13)/OFFSET($AD$4,$AC19,0),3),0)</f>
        <v>0.83</v>
      </c>
      <c r="AS19" s="75">
        <f ca="1">IF(OFFSET(DATA!$A$4,AS$3+$AC19,$AC$4+$C$4*13)&gt;0,ROUND(OFFSET(DATA!$A$4,AS$2+$AC19,$AC$4+$C$4*13)/OFFSET(DATA!$A$4,AS$3+$AC19,$AC$4+$C$4*13),3),0)</f>
        <v>81.432</v>
      </c>
      <c r="AT19" s="75">
        <f ca="1">IF(OFFSET(DATA!$A$4,AT$3+$AC19,$AC$4+$C$4*13)&gt;0,ROUND(OFFSET(DATA!$A$4,AT$2+$AC19,$AC$4+$C$4*13)/OFFSET(DATA!$A$4,AT$3+$AC19,$AC$4+$C$4*13),3),0)</f>
        <v>70.367</v>
      </c>
      <c r="AU19" s="75">
        <f ca="1">IF(OFFSET(DATA!$A$4,AU$3+$AC19,$AC$4+$C$4*13)&gt;0,ROUND(OFFSET(DATA!$A$4,AU$2+$AC19,$AC$4+$C$4*13)/OFFSET(DATA!$A$4,AU$3+$AC19,$AC$4+$C$4*13),3),0)</f>
        <v>78.459</v>
      </c>
      <c r="AV19" s="75">
        <f ca="1">IF(OFFSET(DATA!$A$4,AV$3+$AC19,$AC$4+$C$4*13)&gt;0,ROUND(OFFSET(DATA!$A$4,AV$2+$AC19,$AC$4+$C$4*13)/OFFSET(DATA!$A$4,AV$3+$AC19,$AC$4+$C$4*13),3),0)</f>
        <v>0.967</v>
      </c>
      <c r="AW19" s="75">
        <f ca="1">IF(OFFSET(DATA!$A$4,AW$3+$AC19,$AC$4+$C$4*13)&gt;0,ROUND(OFFSET(DATA!$A$4,AW$2+$AC19,$AC$4+$C$4*13)/OFFSET(DATA!$A$4,AW$3+$AC19,$AC$4+$C$4*13),3),0)</f>
        <v>1.063</v>
      </c>
      <c r="AX19" s="75">
        <f ca="1">IF(OFFSET(DATA!$A$4,AX$3+$AC19,$AC$4+$C$4*13)&gt;0,ROUND(OFFSET(DATA!$A$4,AX$2+$AC19,$AC$4+$C$4*13)/OFFSET(DATA!$A$4,AX$3+$AC19,$AC$4+$C$4*13),3),0)</f>
        <v>1.029</v>
      </c>
      <c r="AY19" s="75">
        <f ca="1">IF(OFFSET(DATA!$A$4,AY$3+$AC19,$AC$4+$C$4*13)&gt;0,ROUND(OFFSET(DATA!$A$4,AY$2+$AC19,$AC$4+$C$4*13)/OFFSET(DATA!$A$4,AY$3+$AC19,$AC$4+$C$4*13),3),0)</f>
        <v>5.231</v>
      </c>
      <c r="AZ19" s="75">
        <f ca="1">IF(OFFSET(DATA!$A$4,AZ$3+$AC19,$AC$4+$C$4*13)&gt;0,ROUND(OFFSET(DATA!$A$4,AZ$2+$AC19,$AC$4+$C$4*13)/OFFSET(DATA!$A$4,AZ$3+$AC19,$AC$4+$C$4*13),3),0)</f>
        <v>2.153</v>
      </c>
      <c r="BA19" s="75">
        <f ca="1">IF(OFFSET(DATA!$A$4,BA$3+$AC19,$AC$4+$C$4*13)&gt;0,ROUND(OFFSET(DATA!$A$4,BA$2+$AC19,$AC$4+$C$4*13)/OFFSET(DATA!$A$4,BA$3+$AC19,$AC$4+$C$4*13),3),0)</f>
        <v>0.4</v>
      </c>
      <c r="BB19" s="75">
        <f ca="1">IF(OFFSET(DATA!$A$4,BB$3+$AC19,$AC$4+$C$4*13)&gt;0,ROUND(OFFSET(DATA!$A$4,BB$2+$AC19,$AC$4+$C$4*13)/OFFSET(DATA!$A$4,BB$3+$AC19,$AC$4+$C$4*13),3),0)</f>
        <v>0.573</v>
      </c>
      <c r="BC19" s="58"/>
      <c r="BD19" s="58"/>
      <c r="BE19" s="77"/>
    </row>
    <row r="20" spans="1:57" ht="12.75">
      <c r="A20" s="2">
        <v>16</v>
      </c>
      <c r="B20" s="52">
        <f ca="1">OFFSET(DATA!$A$4,LOOK!$A20+60*(LOOK!$B$4-1),$D$4+$C$4*13)</f>
        <v>63</v>
      </c>
      <c r="C20" s="52">
        <f ca="1">IF($A$4=2,OFFSET(GOALS!$AD$4,LOOK!$A20,0),OFFSET(DATA!$A$4,LOOK!$A20+60*(LOOK!$B$4-1)+30,$D$4+$C$4*13))</f>
        <v>184</v>
      </c>
      <c r="D20" s="35">
        <f ca="1">OFFSET(GOALS!$C$4,LOOK!$A20,LOOK!$B$4)</f>
        <v>1</v>
      </c>
      <c r="E20" s="36">
        <f t="shared" si="6"/>
        <v>0.8</v>
      </c>
      <c r="F20">
        <f ca="1">IF($D$4=1,0,OFFSET(DATA!$A$4,LOOK!$A20+60*(LOOK!$B$4-1),$D$4-1))</f>
        <v>0</v>
      </c>
      <c r="G20">
        <f ca="1">IF($D$4=1,0,OFFSET(DATA!$A$34,LOOK!$A20+60*(LOOK!$B$4-1),$D$4-1))</f>
        <v>0</v>
      </c>
      <c r="I20">
        <f t="shared" si="7"/>
        <v>63</v>
      </c>
      <c r="J20">
        <f ca="1">IF($A$4=2,OFFSET(GOALS!$AD$4,LOOK!$A20,0),IF($C$4=1,IF(C20="",0,C20-G20),C20))</f>
        <v>184</v>
      </c>
      <c r="L20" s="57">
        <v>0.8</v>
      </c>
      <c r="M20" s="57">
        <v>1</v>
      </c>
      <c r="N20" s="208">
        <f t="shared" si="12"/>
        <v>0.342</v>
      </c>
      <c r="O20" s="56">
        <f ca="1" t="shared" si="8"/>
        <v>0.342</v>
      </c>
      <c r="P20" s="59">
        <f t="shared" si="9"/>
        <v>0.342</v>
      </c>
      <c r="Q20" s="59">
        <f t="shared" si="10"/>
        <v>0</v>
      </c>
      <c r="R20" s="59">
        <f t="shared" si="11"/>
        <v>0</v>
      </c>
      <c r="S20" s="59">
        <f t="shared" si="5"/>
        <v>0</v>
      </c>
      <c r="U20" s="41">
        <v>16</v>
      </c>
      <c r="V20" s="17">
        <v>1</v>
      </c>
      <c r="W20" s="17">
        <v>1</v>
      </c>
      <c r="X20" s="17">
        <v>3</v>
      </c>
      <c r="Y20" s="17">
        <v>3</v>
      </c>
      <c r="Z20" s="17">
        <v>5</v>
      </c>
      <c r="AA20" s="17">
        <v>1</v>
      </c>
      <c r="AC20" s="55">
        <v>16</v>
      </c>
      <c r="AD20" s="278">
        <v>11.04</v>
      </c>
      <c r="AE20" s="75">
        <f ca="1">IF(OFFSET(DATA!$A$4,AE$3+$AC20,$AC$4+$C$4*13)&gt;0,ROUND(OFFSET(DATA!$A$4,AE$2+$AC20,$AC$4+$C$4*13)/OFFSET(DATA!$A$4,AE$3+$AC20,$AC$4+$C$4*13),3),0)</f>
        <v>0.342</v>
      </c>
      <c r="AF20" s="75">
        <f ca="1">IF(OFFSET(DATA!$A$4,AF$2+$AC20,$AC$4+$C$4*13)&gt;0,ROUND(OFFSET(DATA!$A$4,AF$2+$AC20,$AC$4+$C$4*13)/OFFSET($AD$4,$AC20,0),3),0)</f>
        <v>0.747</v>
      </c>
      <c r="AG20" s="75">
        <f ca="1">IF(OFFSET(DATA!$A$4,AG$3+$AC20,$AC$4+$C$4*13)&gt;0,ROUND(OFFSET(DATA!$A$4,AG$2+$AC20,$AC$4+$C$4*13)/OFFSET(DATA!$A$4,AG$3+$AC20,$AC$4+$C$4*13),3),0)</f>
        <v>0.516</v>
      </c>
      <c r="AH20" s="75">
        <f ca="1">IF(OFFSET(DATA!$A$4,AH$3+$AC20,$AC$4+$C$4*13)&gt;0,ROUND(OFFSET(DATA!$A$4,AH$2+$AC20,$AC$4+$C$4*13)/OFFSET(DATA!$A$4,AH$3+$AC20,$AC$4+$C$4*13),3),0)</f>
        <v>1</v>
      </c>
      <c r="AI20" s="75">
        <f ca="1">IF(OFFSET(DATA!$A$4,AI$3+$AC20,$AC$4+$C$4*13)&gt;0,ROUND(OFFSET(DATA!$A$4,AI$2+$AC20,$AC$4+$C$4*13)/OFFSET(DATA!$A$4,AI$3+$AC20,$AC$4+$C$4*13),3),0)</f>
        <v>1</v>
      </c>
      <c r="AJ20" s="75">
        <f ca="1">IF(OFFSET(DATA!$A$4,AJ$2+$AC20,$AC$4+$C$4*13)&gt;0,ROUND(OFFSET(DATA!$A$4,AJ$2+$AC20,$AC$4+$C$4*13)/OFFSET($AD$4,$AC20,0),3),0)</f>
        <v>1.004</v>
      </c>
      <c r="AK20" s="75">
        <f ca="1">IF(OFFSET(DATA!$A$4,AK$3+$AC20,$AC$4+$C$4*13)&gt;0,ROUND(OFFSET(DATA!$A$4,AK$2+$AC20,$AC$4+$C$4*13)/OFFSET(DATA!$A$4,AK$3+$AC20,$AC$4+$C$4*13),3),0)</f>
        <v>1</v>
      </c>
      <c r="AL20" s="75">
        <f ca="1">IF(OFFSET(DATA!$A$4,AL$2+$AC20,$AC$4+$C$4*13)&gt;0,ROUND(OFFSET(DATA!$A$4,AL$2+$AC20,$AC$4+$C$4*13)/OFFSET($AD$4,$AC20,0),3),0)</f>
        <v>1.109</v>
      </c>
      <c r="AM20" s="75">
        <f ca="1">IF(OFFSET(DATA!$A$4,AM$3+$AC20,$AC$4+$C$4*13)&gt;0,ROUND(OFFSET(DATA!$A$4,AM$2+$AC20,$AC$4+$C$4*13)/OFFSET(DATA!$A$4,AM$3+$AC20,$AC$4+$C$4*13),3),0)</f>
        <v>1</v>
      </c>
      <c r="AN20" s="75">
        <f ca="1">IF(OFFSET(DATA!$A$4,AN$3+$AC20,$AC$4+$C$4*13)&gt;0,ROUND(OFFSET(DATA!$A$4,AN$2+$AC20,$AC$4+$C$4*13)/OFFSET(DATA!$A$4,AN$3+$AC20,$AC$4+$C$4*13),3),0)</f>
        <v>1</v>
      </c>
      <c r="AO20" s="75">
        <f ca="1">IF(OFFSET(DATA!$A$4,AO$3+$AC20,$AC$4+$C$4*13)&gt;0,ROUND(OFFSET(DATA!$A$4,AO$2+$AC20,$AC$4+$C$4*13)/OFFSET(DATA!$A$4,AO$3+$AC20,$AC$4+$C$4*13),3),0)</f>
        <v>0.684</v>
      </c>
      <c r="AP20" s="75">
        <f ca="1">IF(OFFSET(DATA!$A$4,AP$3+$AC20,$AC$4+$C$4*13)&gt;0,ROUND(OFFSET(DATA!$A$4,AP$2+$AC20,$AC$4+$C$4*13)/OFFSET(DATA!$A$4,AP$3+$AC20,$AC$4+$C$4*13),3),0)</f>
        <v>1</v>
      </c>
      <c r="AQ20" s="75">
        <f ca="1">IF(OFFSET(DATA!$A$4,AQ$3+$AC20,$AC$4+$C$4*13)&gt;0,ROUND(OFFSET(DATA!$A$4,AQ$2+$AC20,$AC$4+$C$4*13)/OFFSET(DATA!$A$4,AQ$3+$AC20,$AC$4+$C$4*13),3),0)</f>
        <v>0.597</v>
      </c>
      <c r="AR20" s="75">
        <f ca="1">IF(OFFSET(DATA!$A$4,AR$2+$AC20,$AC$4+$C$4*13)&gt;0,ROUND(OFFSET(DATA!$A$4,AR$2+$AC20,$AC$4+$C$4*13)/OFFSET($AD$4,$AC20,0),3),0)</f>
        <v>0.778</v>
      </c>
      <c r="AS20" s="75">
        <f ca="1">IF(OFFSET(DATA!$A$4,AS$3+$AC20,$AC$4+$C$4*13)&gt;0,ROUND(OFFSET(DATA!$A$4,AS$2+$AC20,$AC$4+$C$4*13)/OFFSET(DATA!$A$4,AS$3+$AC20,$AC$4+$C$4*13),3),0)</f>
        <v>82.387</v>
      </c>
      <c r="AT20" s="75">
        <f ca="1">IF(OFFSET(DATA!$A$4,AT$3+$AC20,$AC$4+$C$4*13)&gt;0,ROUND(OFFSET(DATA!$A$4,AT$2+$AC20,$AC$4+$C$4*13)/OFFSET(DATA!$A$4,AT$3+$AC20,$AC$4+$C$4*13),3),0)</f>
        <v>76.808</v>
      </c>
      <c r="AU20" s="75">
        <f ca="1">IF(OFFSET(DATA!$A$4,AU$3+$AC20,$AC$4+$C$4*13)&gt;0,ROUND(OFFSET(DATA!$A$4,AU$2+$AC20,$AC$4+$C$4*13)/OFFSET(DATA!$A$4,AU$3+$AC20,$AC$4+$C$4*13),3),0)</f>
        <v>75.488</v>
      </c>
      <c r="AV20" s="75">
        <f ca="1">IF(OFFSET(DATA!$A$4,AV$3+$AC20,$AC$4+$C$4*13)&gt;0,ROUND(OFFSET(DATA!$A$4,AV$2+$AC20,$AC$4+$C$4*13)/OFFSET(DATA!$A$4,AV$3+$AC20,$AC$4+$C$4*13),3),0)</f>
        <v>1.552</v>
      </c>
      <c r="AW20" s="75">
        <f ca="1">IF(OFFSET(DATA!$A$4,AW$3+$AC20,$AC$4+$C$4*13)&gt;0,ROUND(OFFSET(DATA!$A$4,AW$2+$AC20,$AC$4+$C$4*13)/OFFSET(DATA!$A$4,AW$3+$AC20,$AC$4+$C$4*13),3),0)</f>
        <v>1.266</v>
      </c>
      <c r="AX20" s="75">
        <f ca="1">IF(OFFSET(DATA!$A$4,AX$3+$AC20,$AC$4+$C$4*13)&gt;0,ROUND(OFFSET(DATA!$A$4,AX$2+$AC20,$AC$4+$C$4*13)/OFFSET(DATA!$A$4,AX$3+$AC20,$AC$4+$C$4*13),3),0)</f>
        <v>0.767</v>
      </c>
      <c r="AY20" s="75">
        <f ca="1">IF(OFFSET(DATA!$A$4,AY$3+$AC20,$AC$4+$C$4*13)&gt;0,ROUND(OFFSET(DATA!$A$4,AY$2+$AC20,$AC$4+$C$4*13)/OFFSET(DATA!$A$4,AY$3+$AC20,$AC$4+$C$4*13),3),0)</f>
        <v>2.733</v>
      </c>
      <c r="AZ20" s="75">
        <f ca="1">IF(OFFSET(DATA!$A$4,AZ$3+$AC20,$AC$4+$C$4*13)&gt;0,ROUND(OFFSET(DATA!$A$4,AZ$2+$AC20,$AC$4+$C$4*13)/OFFSET(DATA!$A$4,AZ$3+$AC20,$AC$4+$C$4*13),3),0)</f>
        <v>0.412</v>
      </c>
      <c r="BA20" s="75">
        <f ca="1">IF(OFFSET(DATA!$A$4,BA$3+$AC20,$AC$4+$C$4*13)&gt;0,ROUND(OFFSET(DATA!$A$4,BA$2+$AC20,$AC$4+$C$4*13)/OFFSET(DATA!$A$4,BA$3+$AC20,$AC$4+$C$4*13),3),0)</f>
        <v>0.54</v>
      </c>
      <c r="BB20" s="75">
        <f ca="1">IF(OFFSET(DATA!$A$4,BB$3+$AC20,$AC$4+$C$4*13)&gt;0,ROUND(OFFSET(DATA!$A$4,BB$2+$AC20,$AC$4+$C$4*13)/OFFSET(DATA!$A$4,BB$3+$AC20,$AC$4+$C$4*13),3),0)</f>
        <v>0.433</v>
      </c>
      <c r="BC20" s="58"/>
      <c r="BD20" s="58"/>
      <c r="BE20" s="77"/>
    </row>
    <row r="21" spans="1:57" ht="12.75">
      <c r="A21" s="2">
        <v>17</v>
      </c>
      <c r="B21" s="52">
        <f ca="1">OFFSET(DATA!$A$4,LOOK!$A21+60*(LOOK!$B$4-1),$D$4+$C$4*13)</f>
        <v>45</v>
      </c>
      <c r="C21" s="52">
        <f ca="1">IF($A$4=2,OFFSET(GOALS!$AD$4,LOOK!$A21,0),OFFSET(DATA!$A$4,LOOK!$A21+60*(LOOK!$B$4-1)+30,$D$4+$C$4*13))</f>
        <v>116</v>
      </c>
      <c r="D21" s="35">
        <f ca="1">OFFSET(GOALS!$C$4,LOOK!$A21,LOOK!$B$4)</f>
        <v>1</v>
      </c>
      <c r="E21" s="36">
        <f t="shared" si="6"/>
        <v>0.8</v>
      </c>
      <c r="F21">
        <f ca="1">IF($D$4=1,0,OFFSET(DATA!$A$4,LOOK!$A21+60*(LOOK!$B$4-1),$D$4-1))</f>
        <v>0</v>
      </c>
      <c r="G21">
        <f ca="1">IF($D$4=1,0,OFFSET(DATA!$A$34,LOOK!$A21+60*(LOOK!$B$4-1),$D$4-1))</f>
        <v>0</v>
      </c>
      <c r="I21">
        <f t="shared" si="7"/>
        <v>45</v>
      </c>
      <c r="J21">
        <f ca="1">IF($A$4=2,OFFSET(GOALS!$AD$4,LOOK!$A21,0),IF($C$4=1,IF(C21="",0,C21-G21),C21))</f>
        <v>116</v>
      </c>
      <c r="L21" s="57">
        <v>0.8</v>
      </c>
      <c r="M21" s="57">
        <v>1</v>
      </c>
      <c r="N21" s="208">
        <f t="shared" si="12"/>
        <v>0.388</v>
      </c>
      <c r="O21" s="56">
        <f ca="1" t="shared" si="8"/>
        <v>0.388</v>
      </c>
      <c r="P21" s="59">
        <f t="shared" si="9"/>
        <v>0.388</v>
      </c>
      <c r="Q21" s="59">
        <f t="shared" si="10"/>
        <v>0</v>
      </c>
      <c r="R21" s="59">
        <f t="shared" si="11"/>
        <v>0</v>
      </c>
      <c r="S21" s="59">
        <f t="shared" si="5"/>
        <v>0</v>
      </c>
      <c r="U21" s="41">
        <v>17</v>
      </c>
      <c r="V21" s="17">
        <v>1</v>
      </c>
      <c r="W21" s="17">
        <v>1</v>
      </c>
      <c r="X21" s="17">
        <v>3</v>
      </c>
      <c r="Y21" s="17">
        <v>3</v>
      </c>
      <c r="Z21" s="17">
        <v>5</v>
      </c>
      <c r="AA21" s="17">
        <v>1</v>
      </c>
      <c r="AC21" s="55">
        <v>17</v>
      </c>
      <c r="AD21" s="278">
        <v>11.16</v>
      </c>
      <c r="AE21" s="75">
        <f ca="1">IF(OFFSET(DATA!$A$4,AE$3+$AC21,$AC$4+$C$4*13)&gt;0,ROUND(OFFSET(DATA!$A$4,AE$2+$AC21,$AC$4+$C$4*13)/OFFSET(DATA!$A$4,AE$3+$AC21,$AC$4+$C$4*13),3),0)</f>
        <v>0.388</v>
      </c>
      <c r="AF21" s="75">
        <f ca="1">IF(OFFSET(DATA!$A$4,AF$2+$AC21,$AC$4+$C$4*13)&gt;0,ROUND(OFFSET(DATA!$A$4,AF$2+$AC21,$AC$4+$C$4*13)/OFFSET($AD$4,$AC21,0),3),0)</f>
        <v>0.72</v>
      </c>
      <c r="AG21" s="75">
        <f ca="1">IF(OFFSET(DATA!$A$4,AG$3+$AC21,$AC$4+$C$4*13)&gt;0,ROUND(OFFSET(DATA!$A$4,AG$2+$AC21,$AC$4+$C$4*13)/OFFSET(DATA!$A$4,AG$3+$AC21,$AC$4+$C$4*13),3),0)</f>
        <v>0.496</v>
      </c>
      <c r="AH21" s="75">
        <f ca="1">IF(OFFSET(DATA!$A$4,AH$3+$AC21,$AC$4+$C$4*13)&gt;0,ROUND(OFFSET(DATA!$A$4,AH$2+$AC21,$AC$4+$C$4*13)/OFFSET(DATA!$A$4,AH$3+$AC21,$AC$4+$C$4*13),3),0)</f>
        <v>1</v>
      </c>
      <c r="AI21" s="75">
        <f ca="1">IF(OFFSET(DATA!$A$4,AI$3+$AC21,$AC$4+$C$4*13)&gt;0,ROUND(OFFSET(DATA!$A$4,AI$2+$AC21,$AC$4+$C$4*13)/OFFSET(DATA!$A$4,AI$3+$AC21,$AC$4+$C$4*13),3),0)</f>
        <v>1</v>
      </c>
      <c r="AJ21" s="75">
        <f ca="1">IF(OFFSET(DATA!$A$4,AJ$2+$AC21,$AC$4+$C$4*13)&gt;0,ROUND(OFFSET(DATA!$A$4,AJ$2+$AC21,$AC$4+$C$4*13)/OFFSET($AD$4,$AC21,0),3),0)</f>
        <v>1.062</v>
      </c>
      <c r="AK21" s="75">
        <f ca="1">IF(OFFSET(DATA!$A$4,AK$3+$AC21,$AC$4+$C$4*13)&gt;0,ROUND(OFFSET(DATA!$A$4,AK$2+$AC21,$AC$4+$C$4*13)/OFFSET(DATA!$A$4,AK$3+$AC21,$AC$4+$C$4*13),3),0)</f>
        <v>1</v>
      </c>
      <c r="AL21" s="75">
        <f ca="1">IF(OFFSET(DATA!$A$4,AL$2+$AC21,$AC$4+$C$4*13)&gt;0,ROUND(OFFSET(DATA!$A$4,AL$2+$AC21,$AC$4+$C$4*13)/OFFSET($AD$4,$AC21,0),3),0)</f>
        <v>1.203</v>
      </c>
      <c r="AM21" s="75">
        <f ca="1">IF(OFFSET(DATA!$A$4,AM$3+$AC21,$AC$4+$C$4*13)&gt;0,ROUND(OFFSET(DATA!$A$4,AM$2+$AC21,$AC$4+$C$4*13)/OFFSET(DATA!$A$4,AM$3+$AC21,$AC$4+$C$4*13),3),0)</f>
        <v>0</v>
      </c>
      <c r="AN21" s="75">
        <f ca="1">IF(OFFSET(DATA!$A$4,AN$3+$AC21,$AC$4+$C$4*13)&gt;0,ROUND(OFFSET(DATA!$A$4,AN$2+$AC21,$AC$4+$C$4*13)/OFFSET(DATA!$A$4,AN$3+$AC21,$AC$4+$C$4*13),3),0)</f>
        <v>1</v>
      </c>
      <c r="AO21" s="75">
        <f ca="1">IF(OFFSET(DATA!$A$4,AO$3+$AC21,$AC$4+$C$4*13)&gt;0,ROUND(OFFSET(DATA!$A$4,AO$2+$AC21,$AC$4+$C$4*13)/OFFSET(DATA!$A$4,AO$3+$AC21,$AC$4+$C$4*13),3),0)</f>
        <v>0</v>
      </c>
      <c r="AP21" s="75">
        <f ca="1">IF(OFFSET(DATA!$A$4,AP$3+$AC21,$AC$4+$C$4*13)&gt;0,ROUND(OFFSET(DATA!$A$4,AP$2+$AC21,$AC$4+$C$4*13)/OFFSET(DATA!$A$4,AP$3+$AC21,$AC$4+$C$4*13),3),0)</f>
        <v>0</v>
      </c>
      <c r="AQ21" s="75">
        <f ca="1">IF(OFFSET(DATA!$A$4,AQ$3+$AC21,$AC$4+$C$4*13)&gt;0,ROUND(OFFSET(DATA!$A$4,AQ$2+$AC21,$AC$4+$C$4*13)/OFFSET(DATA!$A$4,AQ$3+$AC21,$AC$4+$C$4*13),3),0)</f>
        <v>0.475</v>
      </c>
      <c r="AR21" s="75">
        <f ca="1">IF(OFFSET(DATA!$A$4,AR$2+$AC21,$AC$4+$C$4*13)&gt;0,ROUND(OFFSET(DATA!$A$4,AR$2+$AC21,$AC$4+$C$4*13)/OFFSET($AD$4,$AC21,0),3),0)</f>
        <v>0.867</v>
      </c>
      <c r="AS21" s="75">
        <f ca="1">IF(OFFSET(DATA!$A$4,AS$3+$AC21,$AC$4+$C$4*13)&gt;0,ROUND(OFFSET(DATA!$A$4,AS$2+$AC21,$AC$4+$C$4*13)/OFFSET(DATA!$A$4,AS$3+$AC21,$AC$4+$C$4*13),3),0)</f>
        <v>77.25</v>
      </c>
      <c r="AT21" s="75">
        <f ca="1">IF(OFFSET(DATA!$A$4,AT$3+$AC21,$AC$4+$C$4*13)&gt;0,ROUND(OFFSET(DATA!$A$4,AT$2+$AC21,$AC$4+$C$4*13)/OFFSET(DATA!$A$4,AT$3+$AC21,$AC$4+$C$4*13),3),0)</f>
        <v>79.462</v>
      </c>
      <c r="AU21" s="75">
        <f ca="1">IF(OFFSET(DATA!$A$4,AU$3+$AC21,$AC$4+$C$4*13)&gt;0,ROUND(OFFSET(DATA!$A$4,AU$2+$AC21,$AC$4+$C$4*13)/OFFSET(DATA!$A$4,AU$3+$AC21,$AC$4+$C$4*13),3),0)</f>
        <v>78.838</v>
      </c>
      <c r="AV21" s="75">
        <f ca="1">IF(OFFSET(DATA!$A$4,AV$3+$AC21,$AC$4+$C$4*13)&gt;0,ROUND(OFFSET(DATA!$A$4,AV$2+$AC21,$AC$4+$C$4*13)/OFFSET(DATA!$A$4,AV$3+$AC21,$AC$4+$C$4*13),3),0)</f>
        <v>1.853</v>
      </c>
      <c r="AW21" s="75">
        <f ca="1">IF(OFFSET(DATA!$A$4,AW$3+$AC21,$AC$4+$C$4*13)&gt;0,ROUND(OFFSET(DATA!$A$4,AW$2+$AC21,$AC$4+$C$4*13)/OFFSET(DATA!$A$4,AW$3+$AC21,$AC$4+$C$4*13),3),0)</f>
        <v>1.405</v>
      </c>
      <c r="AX21" s="75">
        <f ca="1">IF(OFFSET(DATA!$A$4,AX$3+$AC21,$AC$4+$C$4*13)&gt;0,ROUND(OFFSET(DATA!$A$4,AX$2+$AC21,$AC$4+$C$4*13)/OFFSET(DATA!$A$4,AX$3+$AC21,$AC$4+$C$4*13),3),0)</f>
        <v>0.938</v>
      </c>
      <c r="AY21" s="75">
        <f ca="1">IF(OFFSET(DATA!$A$4,AY$3+$AC21,$AC$4+$C$4*13)&gt;0,ROUND(OFFSET(DATA!$A$4,AY$2+$AC21,$AC$4+$C$4*13)/OFFSET(DATA!$A$4,AY$3+$AC21,$AC$4+$C$4*13),3),0)</f>
        <v>0</v>
      </c>
      <c r="AZ21" s="75">
        <f ca="1">IF(OFFSET(DATA!$A$4,AZ$3+$AC21,$AC$4+$C$4*13)&gt;0,ROUND(OFFSET(DATA!$A$4,AZ$2+$AC21,$AC$4+$C$4*13)/OFFSET(DATA!$A$4,AZ$3+$AC21,$AC$4+$C$4*13),3),0)</f>
        <v>0.5</v>
      </c>
      <c r="BA21" s="75">
        <f ca="1">IF(OFFSET(DATA!$A$4,BA$3+$AC21,$AC$4+$C$4*13)&gt;0,ROUND(OFFSET(DATA!$A$4,BA$2+$AC21,$AC$4+$C$4*13)/OFFSET(DATA!$A$4,BA$3+$AC21,$AC$4+$C$4*13),3),0)</f>
        <v>0.451</v>
      </c>
      <c r="BB21" s="75">
        <f ca="1">IF(OFFSET(DATA!$A$4,BB$3+$AC21,$AC$4+$C$4*13)&gt;0,ROUND(OFFSET(DATA!$A$4,BB$2+$AC21,$AC$4+$C$4*13)/OFFSET(DATA!$A$4,BB$3+$AC21,$AC$4+$C$4*13),3),0)</f>
        <v>0.994</v>
      </c>
      <c r="BC21" s="58"/>
      <c r="BD21" s="58"/>
      <c r="BE21" s="77"/>
    </row>
    <row r="22" spans="1:57" ht="12.75">
      <c r="A22" s="2">
        <v>18</v>
      </c>
      <c r="B22" s="52">
        <f ca="1">OFFSET(DATA!$A$4,LOOK!$A22+60*(LOOK!$B$4-1),$D$4+$C$4*13)</f>
        <v>26</v>
      </c>
      <c r="C22" s="52">
        <f ca="1">IF($A$4=2,OFFSET(GOALS!$AD$4,LOOK!$A22,0),OFFSET(DATA!$A$4,LOOK!$A22+60*(LOOK!$B$4-1)+30,$D$4+$C$4*13))</f>
        <v>83</v>
      </c>
      <c r="D22" s="35">
        <f ca="1">OFFSET(GOALS!$C$4,LOOK!$A22,LOOK!$B$4)</f>
        <v>1</v>
      </c>
      <c r="E22" s="36">
        <f t="shared" si="6"/>
        <v>0.8</v>
      </c>
      <c r="F22">
        <f ca="1">IF($D$4=1,0,OFFSET(DATA!$A$4,LOOK!$A22+60*(LOOK!$B$4-1),$D$4-1))</f>
        <v>0</v>
      </c>
      <c r="G22">
        <f ca="1">IF($D$4=1,0,OFFSET(DATA!$A$34,LOOK!$A22+60*(LOOK!$B$4-1),$D$4-1))</f>
        <v>0</v>
      </c>
      <c r="I22">
        <f t="shared" si="7"/>
        <v>26</v>
      </c>
      <c r="J22">
        <f ca="1">IF($A$4=2,OFFSET(GOALS!$AD$4,LOOK!$A22,0),IF($C$4=1,IF(C22="",0,C22-G22),C22))</f>
        <v>83</v>
      </c>
      <c r="L22" s="57">
        <v>0.8</v>
      </c>
      <c r="M22" s="57">
        <v>1</v>
      </c>
      <c r="N22" s="208">
        <f t="shared" si="12"/>
        <v>0.313</v>
      </c>
      <c r="O22" s="56">
        <f ca="1" t="shared" si="8"/>
        <v>0.313</v>
      </c>
      <c r="P22" s="59">
        <f t="shared" si="9"/>
        <v>0.313</v>
      </c>
      <c r="Q22" s="59">
        <f t="shared" si="10"/>
        <v>0</v>
      </c>
      <c r="R22" s="59">
        <f t="shared" si="11"/>
        <v>0</v>
      </c>
      <c r="S22" s="59">
        <f t="shared" si="5"/>
        <v>0</v>
      </c>
      <c r="U22" s="41">
        <v>18</v>
      </c>
      <c r="V22" s="17">
        <v>1</v>
      </c>
      <c r="W22" s="17">
        <v>1</v>
      </c>
      <c r="X22" s="17">
        <v>5</v>
      </c>
      <c r="Y22" s="17">
        <v>5</v>
      </c>
      <c r="Z22" s="17">
        <v>5</v>
      </c>
      <c r="AA22" s="17">
        <v>1</v>
      </c>
      <c r="AC22" s="55">
        <v>18</v>
      </c>
      <c r="AD22" s="278">
        <v>11.1</v>
      </c>
      <c r="AE22" s="75">
        <f ca="1">IF(OFFSET(DATA!$A$4,AE$3+$AC22,$AC$4+$C$4*13)&gt;0,ROUND(OFFSET(DATA!$A$4,AE$2+$AC22,$AC$4+$C$4*13)/OFFSET(DATA!$A$4,AE$3+$AC22,$AC$4+$C$4*13),3),0)</f>
        <v>0.313</v>
      </c>
      <c r="AF22" s="75">
        <f ca="1">IF(OFFSET(DATA!$A$4,AF$2+$AC22,$AC$4+$C$4*13)&gt;0,ROUND(OFFSET(DATA!$A$4,AF$2+$AC22,$AC$4+$C$4*13)/OFFSET($AD$4,$AC22,0),3),0)</f>
        <v>0.793</v>
      </c>
      <c r="AG22" s="75">
        <f ca="1">IF(OFFSET(DATA!$A$4,AG$3+$AC22,$AC$4+$C$4*13)&gt;0,ROUND(OFFSET(DATA!$A$4,AG$2+$AC22,$AC$4+$C$4*13)/OFFSET(DATA!$A$4,AG$3+$AC22,$AC$4+$C$4*13),3),0)</f>
        <v>0.346</v>
      </c>
      <c r="AH22" s="75">
        <f ca="1">IF(OFFSET(DATA!$A$4,AH$3+$AC22,$AC$4+$C$4*13)&gt;0,ROUND(OFFSET(DATA!$A$4,AH$2+$AC22,$AC$4+$C$4*13)/OFFSET(DATA!$A$4,AH$3+$AC22,$AC$4+$C$4*13),3),0)</f>
        <v>0.5</v>
      </c>
      <c r="AI22" s="75">
        <f ca="1">IF(OFFSET(DATA!$A$4,AI$3+$AC22,$AC$4+$C$4*13)&gt;0,ROUND(OFFSET(DATA!$A$4,AI$2+$AC22,$AC$4+$C$4*13)/OFFSET(DATA!$A$4,AI$3+$AC22,$AC$4+$C$4*13),3),0)</f>
        <v>0</v>
      </c>
      <c r="AJ22" s="75">
        <f ca="1">IF(OFFSET(DATA!$A$4,AJ$2+$AC22,$AC$4+$C$4*13)&gt;0,ROUND(OFFSET(DATA!$A$4,AJ$2+$AC22,$AC$4+$C$4*13)/OFFSET($AD$4,$AC22,0),3),0)</f>
        <v>1.295</v>
      </c>
      <c r="AK22" s="75">
        <f ca="1">IF(OFFSET(DATA!$A$4,AK$3+$AC22,$AC$4+$C$4*13)&gt;0,ROUND(OFFSET(DATA!$A$4,AK$2+$AC22,$AC$4+$C$4*13)/OFFSET(DATA!$A$4,AK$3+$AC22,$AC$4+$C$4*13),3),0)</f>
        <v>1</v>
      </c>
      <c r="AL22" s="75">
        <f ca="1">IF(OFFSET(DATA!$A$4,AL$2+$AC22,$AC$4+$C$4*13)&gt;0,ROUND(OFFSET(DATA!$A$4,AL$2+$AC22,$AC$4+$C$4*13)/OFFSET($AD$4,$AC22,0),3),0)</f>
        <v>1.491</v>
      </c>
      <c r="AM22" s="75">
        <f ca="1">IF(OFFSET(DATA!$A$4,AM$3+$AC22,$AC$4+$C$4*13)&gt;0,ROUND(OFFSET(DATA!$A$4,AM$2+$AC22,$AC$4+$C$4*13)/OFFSET(DATA!$A$4,AM$3+$AC22,$AC$4+$C$4*13),3),0)</f>
        <v>0</v>
      </c>
      <c r="AN22" s="75">
        <f ca="1">IF(OFFSET(DATA!$A$4,AN$3+$AC22,$AC$4+$C$4*13)&gt;0,ROUND(OFFSET(DATA!$A$4,AN$2+$AC22,$AC$4+$C$4*13)/OFFSET(DATA!$A$4,AN$3+$AC22,$AC$4+$C$4*13),3),0)</f>
        <v>1</v>
      </c>
      <c r="AO22" s="75">
        <f ca="1">IF(OFFSET(DATA!$A$4,AO$3+$AC22,$AC$4+$C$4*13)&gt;0,ROUND(OFFSET(DATA!$A$4,AO$2+$AC22,$AC$4+$C$4*13)/OFFSET(DATA!$A$4,AO$3+$AC22,$AC$4+$C$4*13),3),0)</f>
        <v>0</v>
      </c>
      <c r="AP22" s="75">
        <f ca="1">IF(OFFSET(DATA!$A$4,AP$3+$AC22,$AC$4+$C$4*13)&gt;0,ROUND(OFFSET(DATA!$A$4,AP$2+$AC22,$AC$4+$C$4*13)/OFFSET(DATA!$A$4,AP$3+$AC22,$AC$4+$C$4*13),3),0)</f>
        <v>0</v>
      </c>
      <c r="AQ22" s="75">
        <f ca="1">IF(OFFSET(DATA!$A$4,AQ$3+$AC22,$AC$4+$C$4*13)&gt;0,ROUND(OFFSET(DATA!$A$4,AQ$2+$AC22,$AC$4+$C$4*13)/OFFSET(DATA!$A$4,AQ$3+$AC22,$AC$4+$C$4*13),3),0)</f>
        <v>0.571</v>
      </c>
      <c r="AR22" s="75">
        <f ca="1">IF(OFFSET(DATA!$A$4,AR$2+$AC22,$AC$4+$C$4*13)&gt;0,ROUND(OFFSET(DATA!$A$4,AR$2+$AC22,$AC$4+$C$4*13)/OFFSET($AD$4,$AC22,0),3),0)</f>
        <v>0.878</v>
      </c>
      <c r="AS22" s="75">
        <f ca="1">IF(OFFSET(DATA!$A$4,AS$3+$AC22,$AC$4+$C$4*13)&gt;0,ROUND(OFFSET(DATA!$A$4,AS$2+$AC22,$AC$4+$C$4*13)/OFFSET(DATA!$A$4,AS$3+$AC22,$AC$4+$C$4*13),3),0)</f>
        <v>85.769</v>
      </c>
      <c r="AT22" s="75">
        <f ca="1">IF(OFFSET(DATA!$A$4,AT$3+$AC22,$AC$4+$C$4*13)&gt;0,ROUND(OFFSET(DATA!$A$4,AT$2+$AC22,$AC$4+$C$4*13)/OFFSET(DATA!$A$4,AT$3+$AC22,$AC$4+$C$4*13),3),0)</f>
        <v>74.003</v>
      </c>
      <c r="AU22" s="75">
        <f ca="1">IF(OFFSET(DATA!$A$4,AU$3+$AC22,$AC$4+$C$4*13)&gt;0,ROUND(OFFSET(DATA!$A$4,AU$2+$AC22,$AC$4+$C$4*13)/OFFSET(DATA!$A$4,AU$3+$AC22,$AC$4+$C$4*13),3),0)</f>
        <v>72.488</v>
      </c>
      <c r="AV22" s="75">
        <f ca="1">IF(OFFSET(DATA!$A$4,AV$3+$AC22,$AC$4+$C$4*13)&gt;0,ROUND(OFFSET(DATA!$A$4,AV$2+$AC22,$AC$4+$C$4*13)/OFFSET(DATA!$A$4,AV$3+$AC22,$AC$4+$C$4*13),3),0)</f>
        <v>0.444</v>
      </c>
      <c r="AW22" s="75">
        <f ca="1">IF(OFFSET(DATA!$A$4,AW$3+$AC22,$AC$4+$C$4*13)&gt;0,ROUND(OFFSET(DATA!$A$4,AW$2+$AC22,$AC$4+$C$4*13)/OFFSET(DATA!$A$4,AW$3+$AC22,$AC$4+$C$4*13),3),0)</f>
        <v>1.169</v>
      </c>
      <c r="AX22" s="75">
        <f ca="1">IF(OFFSET(DATA!$A$4,AX$3+$AC22,$AC$4+$C$4*13)&gt;0,ROUND(OFFSET(DATA!$A$4,AX$2+$AC22,$AC$4+$C$4*13)/OFFSET(DATA!$A$4,AX$3+$AC22,$AC$4+$C$4*13),3),0)</f>
        <v>0.879</v>
      </c>
      <c r="AY22" s="75">
        <f ca="1">IF(OFFSET(DATA!$A$4,AY$3+$AC22,$AC$4+$C$4*13)&gt;0,ROUND(OFFSET(DATA!$A$4,AY$2+$AC22,$AC$4+$C$4*13)/OFFSET(DATA!$A$4,AY$3+$AC22,$AC$4+$C$4*13),3),0)</f>
        <v>2.083</v>
      </c>
      <c r="AZ22" s="75">
        <f ca="1">IF(OFFSET(DATA!$A$4,AZ$3+$AC22,$AC$4+$C$4*13)&gt;0,ROUND(OFFSET(DATA!$A$4,AZ$2+$AC22,$AC$4+$C$4*13)/OFFSET(DATA!$A$4,AZ$3+$AC22,$AC$4+$C$4*13),3),0)</f>
        <v>6.32</v>
      </c>
      <c r="BA22" s="75">
        <f ca="1">IF(OFFSET(DATA!$A$4,BA$3+$AC22,$AC$4+$C$4*13)&gt;0,ROUND(OFFSET(DATA!$A$4,BA$2+$AC22,$AC$4+$C$4*13)/OFFSET(DATA!$A$4,BA$3+$AC22,$AC$4+$C$4*13),3),0)</f>
        <v>0.663</v>
      </c>
      <c r="BB22" s="75">
        <f ca="1">IF(OFFSET(DATA!$A$4,BB$3+$AC22,$AC$4+$C$4*13)&gt;0,ROUND(OFFSET(DATA!$A$4,BB$2+$AC22,$AC$4+$C$4*13)/OFFSET(DATA!$A$4,BB$3+$AC22,$AC$4+$C$4*13),3),0)</f>
        <v>0.43</v>
      </c>
      <c r="BC22" s="58"/>
      <c r="BD22" s="58"/>
      <c r="BE22" s="77"/>
    </row>
    <row r="23" spans="1:57" ht="12.75">
      <c r="A23" s="2">
        <v>19</v>
      </c>
      <c r="B23" s="52">
        <f ca="1">OFFSET(DATA!$A$4,LOOK!$A23+60*(LOOK!$B$4-1),$D$4+$C$4*13)</f>
        <v>17</v>
      </c>
      <c r="C23" s="52">
        <f ca="1">IF($A$4=2,OFFSET(GOALS!$AD$4,LOOK!$A23,0),OFFSET(DATA!$A$4,LOOK!$A23+60*(LOOK!$B$4-1)+30,$D$4+$C$4*13))</f>
        <v>48</v>
      </c>
      <c r="D23" s="35">
        <f ca="1">OFFSET(GOALS!$C$4,LOOK!$A23,LOOK!$B$4)</f>
        <v>1</v>
      </c>
      <c r="E23" s="36">
        <f t="shared" si="6"/>
        <v>0.8</v>
      </c>
      <c r="F23">
        <f ca="1">IF($D$4=1,0,OFFSET(DATA!$A$4,LOOK!$A23+60*(LOOK!$B$4-1),$D$4-1))</f>
        <v>0</v>
      </c>
      <c r="G23">
        <f ca="1">IF($D$4=1,0,OFFSET(DATA!$A$34,LOOK!$A23+60*(LOOK!$B$4-1),$D$4-1))</f>
        <v>0</v>
      </c>
      <c r="I23">
        <f t="shared" si="7"/>
        <v>17</v>
      </c>
      <c r="J23">
        <f ca="1">IF($A$4=2,OFFSET(GOALS!$AD$4,LOOK!$A23,0),IF($C$4=1,IF(C23="",0,C23-G23),C23))</f>
        <v>48</v>
      </c>
      <c r="L23" s="57">
        <v>0.8</v>
      </c>
      <c r="M23" s="57">
        <v>1</v>
      </c>
      <c r="N23" s="208">
        <f t="shared" si="12"/>
        <v>0.354</v>
      </c>
      <c r="O23" s="56">
        <f ca="1" t="shared" si="8"/>
        <v>0.354</v>
      </c>
      <c r="P23" s="59">
        <f t="shared" si="9"/>
        <v>0.354</v>
      </c>
      <c r="Q23" s="59">
        <f t="shared" si="10"/>
        <v>0</v>
      </c>
      <c r="R23" s="59">
        <f t="shared" si="11"/>
        <v>0</v>
      </c>
      <c r="S23" s="59">
        <f t="shared" si="5"/>
        <v>0</v>
      </c>
      <c r="U23" s="41">
        <v>19</v>
      </c>
      <c r="V23" s="17">
        <v>1</v>
      </c>
      <c r="W23" s="17">
        <v>1</v>
      </c>
      <c r="X23" s="17">
        <v>5</v>
      </c>
      <c r="Y23" s="17">
        <v>5</v>
      </c>
      <c r="Z23" s="17">
        <v>5</v>
      </c>
      <c r="AA23" s="17">
        <v>1</v>
      </c>
      <c r="AC23" s="55">
        <v>19</v>
      </c>
      <c r="AD23" s="278">
        <v>10.61</v>
      </c>
      <c r="AE23" s="75">
        <f ca="1">IF(OFFSET(DATA!$A$4,AE$3+$AC23,$AC$4+$C$4*13)&gt;0,ROUND(OFFSET(DATA!$A$4,AE$2+$AC23,$AC$4+$C$4*13)/OFFSET(DATA!$A$4,AE$3+$AC23,$AC$4+$C$4*13),3),0)</f>
        <v>0.354</v>
      </c>
      <c r="AF23" s="75">
        <f ca="1">IF(OFFSET(DATA!$A$4,AF$2+$AC23,$AC$4+$C$4*13)&gt;0,ROUND(OFFSET(DATA!$A$4,AF$2+$AC23,$AC$4+$C$4*13)/OFFSET($AD$4,$AC23,0),3),0)</f>
        <v>0.689</v>
      </c>
      <c r="AG23" s="75">
        <f ca="1">IF(OFFSET(DATA!$A$4,AG$3+$AC23,$AC$4+$C$4*13)&gt;0,ROUND(OFFSET(DATA!$A$4,AG$2+$AC23,$AC$4+$C$4*13)/OFFSET(DATA!$A$4,AG$3+$AC23,$AC$4+$C$4*13),3),0)</f>
        <v>0.338</v>
      </c>
      <c r="AH23" s="75">
        <f ca="1">IF(OFFSET(DATA!$A$4,AH$3+$AC23,$AC$4+$C$4*13)&gt;0,ROUND(OFFSET(DATA!$A$4,AH$2+$AC23,$AC$4+$C$4*13)/OFFSET(DATA!$A$4,AH$3+$AC23,$AC$4+$C$4*13),3),0)</f>
        <v>0</v>
      </c>
      <c r="AI23" s="75">
        <f ca="1">IF(OFFSET(DATA!$A$4,AI$3+$AC23,$AC$4+$C$4*13)&gt;0,ROUND(OFFSET(DATA!$A$4,AI$2+$AC23,$AC$4+$C$4*13)/OFFSET(DATA!$A$4,AI$3+$AC23,$AC$4+$C$4*13),3),0)</f>
        <v>1</v>
      </c>
      <c r="AJ23" s="75">
        <f ca="1">IF(OFFSET(DATA!$A$4,AJ$2+$AC23,$AC$4+$C$4*13)&gt;0,ROUND(OFFSET(DATA!$A$4,AJ$2+$AC23,$AC$4+$C$4*13)/OFFSET($AD$4,$AC23,0),3),0)</f>
        <v>0.995</v>
      </c>
      <c r="AK23" s="75">
        <f ca="1">IF(OFFSET(DATA!$A$4,AK$3+$AC23,$AC$4+$C$4*13)&gt;0,ROUND(OFFSET(DATA!$A$4,AK$2+$AC23,$AC$4+$C$4*13)/OFFSET(DATA!$A$4,AK$3+$AC23,$AC$4+$C$4*13),3),0)</f>
        <v>1</v>
      </c>
      <c r="AL23" s="75">
        <f ca="1">IF(OFFSET(DATA!$A$4,AL$2+$AC23,$AC$4+$C$4*13)&gt;0,ROUND(OFFSET(DATA!$A$4,AL$2+$AC23,$AC$4+$C$4*13)/OFFSET($AD$4,$AC23,0),3),0)</f>
        <v>0.943</v>
      </c>
      <c r="AM23" s="75">
        <f ca="1">IF(OFFSET(DATA!$A$4,AM$3+$AC23,$AC$4+$C$4*13)&gt;0,ROUND(OFFSET(DATA!$A$4,AM$2+$AC23,$AC$4+$C$4*13)/OFFSET(DATA!$A$4,AM$3+$AC23,$AC$4+$C$4*13),3),0)</f>
        <v>1</v>
      </c>
      <c r="AN23" s="75">
        <f ca="1">IF(OFFSET(DATA!$A$4,AN$3+$AC23,$AC$4+$C$4*13)&gt;0,ROUND(OFFSET(DATA!$A$4,AN$2+$AC23,$AC$4+$C$4*13)/OFFSET(DATA!$A$4,AN$3+$AC23,$AC$4+$C$4*13),3),0)</f>
        <v>0</v>
      </c>
      <c r="AO23" s="75">
        <f ca="1">IF(OFFSET(DATA!$A$4,AO$3+$AC23,$AC$4+$C$4*13)&gt;0,ROUND(OFFSET(DATA!$A$4,AO$2+$AC23,$AC$4+$C$4*13)/OFFSET(DATA!$A$4,AO$3+$AC23,$AC$4+$C$4*13),3),0)</f>
        <v>0.194</v>
      </c>
      <c r="AP23" s="75">
        <f ca="1">IF(OFFSET(DATA!$A$4,AP$3+$AC23,$AC$4+$C$4*13)&gt;0,ROUND(OFFSET(DATA!$A$4,AP$2+$AC23,$AC$4+$C$4*13)/OFFSET(DATA!$A$4,AP$3+$AC23,$AC$4+$C$4*13),3),0)</f>
        <v>1</v>
      </c>
      <c r="AQ23" s="75">
        <f ca="1">IF(OFFSET(DATA!$A$4,AQ$3+$AC23,$AC$4+$C$4*13)&gt;0,ROUND(OFFSET(DATA!$A$4,AQ$2+$AC23,$AC$4+$C$4*13)/OFFSET(DATA!$A$4,AQ$3+$AC23,$AC$4+$C$4*13),3),0)</f>
        <v>0.492</v>
      </c>
      <c r="AR23" s="75">
        <f ca="1">IF(OFFSET(DATA!$A$4,AR$2+$AC23,$AC$4+$C$4*13)&gt;0,ROUND(OFFSET(DATA!$A$4,AR$2+$AC23,$AC$4+$C$4*13)/OFFSET($AD$4,$AC23,0),3),0)</f>
        <v>0.911</v>
      </c>
      <c r="AS23" s="75">
        <f ca="1">IF(OFFSET(DATA!$A$4,AS$3+$AC23,$AC$4+$C$4*13)&gt;0,ROUND(OFFSET(DATA!$A$4,AS$2+$AC23,$AC$4+$C$4*13)/OFFSET(DATA!$A$4,AS$3+$AC23,$AC$4+$C$4*13),3),0)</f>
        <v>88.948</v>
      </c>
      <c r="AT23" s="75">
        <f ca="1">IF(OFFSET(DATA!$A$4,AT$3+$AC23,$AC$4+$C$4*13)&gt;0,ROUND(OFFSET(DATA!$A$4,AT$2+$AC23,$AC$4+$C$4*13)/OFFSET(DATA!$A$4,AT$3+$AC23,$AC$4+$C$4*13),3),0)</f>
        <v>76.693</v>
      </c>
      <c r="AU23" s="75">
        <f ca="1">IF(OFFSET(DATA!$A$4,AU$3+$AC23,$AC$4+$C$4*13)&gt;0,ROUND(OFFSET(DATA!$A$4,AU$2+$AC23,$AC$4+$C$4*13)/OFFSET(DATA!$A$4,AU$3+$AC23,$AC$4+$C$4*13),3),0)</f>
        <v>73.615</v>
      </c>
      <c r="AV23" s="75">
        <f ca="1">IF(OFFSET(DATA!$A$4,AV$3+$AC23,$AC$4+$C$4*13)&gt;0,ROUND(OFFSET(DATA!$A$4,AV$2+$AC23,$AC$4+$C$4*13)/OFFSET(DATA!$A$4,AV$3+$AC23,$AC$4+$C$4*13),3),0)</f>
        <v>0.444</v>
      </c>
      <c r="AW23" s="75">
        <f ca="1">IF(OFFSET(DATA!$A$4,AW$3+$AC23,$AC$4+$C$4*13)&gt;0,ROUND(OFFSET(DATA!$A$4,AW$2+$AC23,$AC$4+$C$4*13)/OFFSET(DATA!$A$4,AW$3+$AC23,$AC$4+$C$4*13),3),0)</f>
        <v>1.194</v>
      </c>
      <c r="AX23" s="75">
        <f ca="1">IF(OFFSET(DATA!$A$4,AX$3+$AC23,$AC$4+$C$4*13)&gt;0,ROUND(OFFSET(DATA!$A$4,AX$2+$AC23,$AC$4+$C$4*13)/OFFSET(DATA!$A$4,AX$3+$AC23,$AC$4+$C$4*13),3),0)</f>
        <v>1.013</v>
      </c>
      <c r="AY23" s="75">
        <f ca="1">IF(OFFSET(DATA!$A$4,AY$3+$AC23,$AC$4+$C$4*13)&gt;0,ROUND(OFFSET(DATA!$A$4,AY$2+$AC23,$AC$4+$C$4*13)/OFFSET(DATA!$A$4,AY$3+$AC23,$AC$4+$C$4*13),3),0)</f>
        <v>1.37</v>
      </c>
      <c r="AZ23" s="75">
        <f ca="1">IF(OFFSET(DATA!$A$4,AZ$3+$AC23,$AC$4+$C$4*13)&gt;0,ROUND(OFFSET(DATA!$A$4,AZ$2+$AC23,$AC$4+$C$4*13)/OFFSET(DATA!$A$4,AZ$3+$AC23,$AC$4+$C$4*13),3),0)</f>
        <v>8.273</v>
      </c>
      <c r="BA23" s="75">
        <f ca="1">IF(OFFSET(DATA!$A$4,BA$3+$AC23,$AC$4+$C$4*13)&gt;0,ROUND(OFFSET(DATA!$A$4,BA$2+$AC23,$AC$4+$C$4*13)/OFFSET(DATA!$A$4,BA$3+$AC23,$AC$4+$C$4*13),3),0)</f>
        <v>0.485</v>
      </c>
      <c r="BB23" s="75">
        <f ca="1">IF(OFFSET(DATA!$A$4,BB$3+$AC23,$AC$4+$C$4*13)&gt;0,ROUND(OFFSET(DATA!$A$4,BB$2+$AC23,$AC$4+$C$4*13)/OFFSET(DATA!$A$4,BB$3+$AC23,$AC$4+$C$4*13),3),0)</f>
        <v>1.061</v>
      </c>
      <c r="BC23" s="58"/>
      <c r="BD23" s="58"/>
      <c r="BE23" s="77"/>
    </row>
    <row r="24" spans="1:57" ht="12.75">
      <c r="A24" s="2">
        <v>20</v>
      </c>
      <c r="B24" s="52">
        <f ca="1">OFFSET(DATA!$A$4,LOOK!$A24+60*(LOOK!$B$4-1),$D$4+$C$4*13)</f>
        <v>54</v>
      </c>
      <c r="C24" s="52">
        <f ca="1">IF($A$4=2,OFFSET(GOALS!$AD$4,LOOK!$A24,0),OFFSET(DATA!$A$4,LOOK!$A24+60*(LOOK!$B$4-1)+30,$D$4+$C$4*13))</f>
        <v>164</v>
      </c>
      <c r="D24" s="35">
        <f ca="1">OFFSET(GOALS!$C$4,LOOK!$A24,LOOK!$B$4)</f>
        <v>1</v>
      </c>
      <c r="E24" s="36">
        <f t="shared" si="6"/>
        <v>0.8</v>
      </c>
      <c r="F24">
        <f ca="1">IF($D$4=1,0,OFFSET(DATA!$A$4,LOOK!$A24+60*(LOOK!$B$4-1),$D$4-1))</f>
        <v>0</v>
      </c>
      <c r="G24">
        <f ca="1">IF($D$4=1,0,OFFSET(DATA!$A$34,LOOK!$A24+60*(LOOK!$B$4-1),$D$4-1))</f>
        <v>0</v>
      </c>
      <c r="I24">
        <f t="shared" si="7"/>
        <v>54</v>
      </c>
      <c r="J24">
        <f ca="1">IF($A$4=2,OFFSET(GOALS!$AD$4,LOOK!$A24,0),IF($C$4=1,IF(C24="",0,C24-G24),C24))</f>
        <v>164</v>
      </c>
      <c r="L24" s="57">
        <v>0.8</v>
      </c>
      <c r="M24" s="57">
        <v>1</v>
      </c>
      <c r="N24" s="208">
        <f t="shared" si="12"/>
        <v>0.329</v>
      </c>
      <c r="O24" s="56">
        <f ca="1" t="shared" si="8"/>
        <v>0.329</v>
      </c>
      <c r="P24" s="59">
        <f t="shared" si="9"/>
        <v>0.329</v>
      </c>
      <c r="Q24" s="59">
        <f t="shared" si="10"/>
        <v>0</v>
      </c>
      <c r="R24" s="59">
        <f t="shared" si="11"/>
        <v>0</v>
      </c>
      <c r="S24" s="59">
        <f t="shared" si="5"/>
        <v>0</v>
      </c>
      <c r="U24" s="41">
        <v>20</v>
      </c>
      <c r="V24" s="17">
        <v>1</v>
      </c>
      <c r="W24" s="17">
        <v>1</v>
      </c>
      <c r="X24" s="17">
        <v>5</v>
      </c>
      <c r="Y24" s="17">
        <v>5</v>
      </c>
      <c r="Z24" s="17">
        <v>5</v>
      </c>
      <c r="AA24" s="17">
        <v>1</v>
      </c>
      <c r="AC24" s="55">
        <v>20</v>
      </c>
      <c r="AD24" s="278">
        <v>11.02</v>
      </c>
      <c r="AE24" s="75">
        <f ca="1">IF(OFFSET(DATA!$A$4,AE$3+$AC24,$AC$4+$C$4*13)&gt;0,ROUND(OFFSET(DATA!$A$4,AE$2+$AC24,$AC$4+$C$4*13)/OFFSET(DATA!$A$4,AE$3+$AC24,$AC$4+$C$4*13),3),0)</f>
        <v>0.329</v>
      </c>
      <c r="AF24" s="75">
        <f ca="1">IF(OFFSET(DATA!$A$4,AF$2+$AC24,$AC$4+$C$4*13)&gt;0,ROUND(OFFSET(DATA!$A$4,AF$2+$AC24,$AC$4+$C$4*13)/OFFSET($AD$4,$AC24,0),3),0)</f>
        <v>0.717</v>
      </c>
      <c r="AG24" s="75">
        <f ca="1">IF(OFFSET(DATA!$A$4,AG$3+$AC24,$AC$4+$C$4*13)&gt;0,ROUND(OFFSET(DATA!$A$4,AG$2+$AC24,$AC$4+$C$4*13)/OFFSET(DATA!$A$4,AG$3+$AC24,$AC$4+$C$4*13),3),0)</f>
        <v>0.38</v>
      </c>
      <c r="AH24" s="75">
        <f ca="1">IF(OFFSET(DATA!$A$4,AH$3+$AC24,$AC$4+$C$4*13)&gt;0,ROUND(OFFSET(DATA!$A$4,AH$2+$AC24,$AC$4+$C$4*13)/OFFSET(DATA!$A$4,AH$3+$AC24,$AC$4+$C$4*13),3),0)</f>
        <v>1</v>
      </c>
      <c r="AI24" s="75">
        <f ca="1">IF(OFFSET(DATA!$A$4,AI$3+$AC24,$AC$4+$C$4*13)&gt;0,ROUND(OFFSET(DATA!$A$4,AI$2+$AC24,$AC$4+$C$4*13)/OFFSET(DATA!$A$4,AI$3+$AC24,$AC$4+$C$4*13),3),0)</f>
        <v>1</v>
      </c>
      <c r="AJ24" s="75">
        <f ca="1">IF(OFFSET(DATA!$A$4,AJ$2+$AC24,$AC$4+$C$4*13)&gt;0,ROUND(OFFSET(DATA!$A$4,AJ$2+$AC24,$AC$4+$C$4*13)/OFFSET($AD$4,$AC24,0),3),0)</f>
        <v>1.111</v>
      </c>
      <c r="AK24" s="75">
        <f ca="1">IF(OFFSET(DATA!$A$4,AK$3+$AC24,$AC$4+$C$4*13)&gt;0,ROUND(OFFSET(DATA!$A$4,AK$2+$AC24,$AC$4+$C$4*13)/OFFSET(DATA!$A$4,AK$3+$AC24,$AC$4+$C$4*13),3),0)</f>
        <v>1</v>
      </c>
      <c r="AL24" s="75">
        <f ca="1">IF(OFFSET(DATA!$A$4,AL$2+$AC24,$AC$4+$C$4*13)&gt;0,ROUND(OFFSET(DATA!$A$4,AL$2+$AC24,$AC$4+$C$4*13)/OFFSET($AD$4,$AC24,0),3),0)</f>
        <v>1.121</v>
      </c>
      <c r="AM24" s="75">
        <f ca="1">IF(OFFSET(DATA!$A$4,AM$3+$AC24,$AC$4+$C$4*13)&gt;0,ROUND(OFFSET(DATA!$A$4,AM$2+$AC24,$AC$4+$C$4*13)/OFFSET(DATA!$A$4,AM$3+$AC24,$AC$4+$C$4*13),3),0)</f>
        <v>1</v>
      </c>
      <c r="AN24" s="75">
        <f ca="1">IF(OFFSET(DATA!$A$4,AN$3+$AC24,$AC$4+$C$4*13)&gt;0,ROUND(OFFSET(DATA!$A$4,AN$2+$AC24,$AC$4+$C$4*13)/OFFSET(DATA!$A$4,AN$3+$AC24,$AC$4+$C$4*13),3),0)</f>
        <v>1</v>
      </c>
      <c r="AO24" s="75">
        <f ca="1">IF(OFFSET(DATA!$A$4,AO$3+$AC24,$AC$4+$C$4*13)&gt;0,ROUND(OFFSET(DATA!$A$4,AO$2+$AC24,$AC$4+$C$4*13)/OFFSET(DATA!$A$4,AO$3+$AC24,$AC$4+$C$4*13),3),0)</f>
        <v>0.956</v>
      </c>
      <c r="AP24" s="75">
        <f ca="1">IF(OFFSET(DATA!$A$4,AP$3+$AC24,$AC$4+$C$4*13)&gt;0,ROUND(OFFSET(DATA!$A$4,AP$2+$AC24,$AC$4+$C$4*13)/OFFSET(DATA!$A$4,AP$3+$AC24,$AC$4+$C$4*13),3),0)</f>
        <v>1</v>
      </c>
      <c r="AQ24" s="75">
        <f ca="1">IF(OFFSET(DATA!$A$4,AQ$3+$AC24,$AC$4+$C$4*13)&gt;0,ROUND(OFFSET(DATA!$A$4,AQ$2+$AC24,$AC$4+$C$4*13)/OFFSET(DATA!$A$4,AQ$3+$AC24,$AC$4+$C$4*13),3),0)</f>
        <v>0.577</v>
      </c>
      <c r="AR24" s="75">
        <f ca="1">IF(OFFSET(DATA!$A$4,AR$2+$AC24,$AC$4+$C$4*13)&gt;0,ROUND(OFFSET(DATA!$A$4,AR$2+$AC24,$AC$4+$C$4*13)/OFFSET($AD$4,$AC24,0),3),0)</f>
        <v>0.963</v>
      </c>
      <c r="AS24" s="75">
        <f ca="1">IF(OFFSET(DATA!$A$4,AS$3+$AC24,$AC$4+$C$4*13)&gt;0,ROUND(OFFSET(DATA!$A$4,AS$2+$AC24,$AC$4+$C$4*13)/OFFSET(DATA!$A$4,AS$3+$AC24,$AC$4+$C$4*13),3),0)</f>
        <v>85.416</v>
      </c>
      <c r="AT24" s="75">
        <f ca="1">IF(OFFSET(DATA!$A$4,AT$3+$AC24,$AC$4+$C$4*13)&gt;0,ROUND(OFFSET(DATA!$A$4,AT$2+$AC24,$AC$4+$C$4*13)/OFFSET(DATA!$A$4,AT$3+$AC24,$AC$4+$C$4*13),3),0)</f>
        <v>83.563</v>
      </c>
      <c r="AU24" s="75">
        <f ca="1">IF(OFFSET(DATA!$A$4,AU$3+$AC24,$AC$4+$C$4*13)&gt;0,ROUND(OFFSET(DATA!$A$4,AU$2+$AC24,$AC$4+$C$4*13)/OFFSET(DATA!$A$4,AU$3+$AC24,$AC$4+$C$4*13),3),0)</f>
        <v>61.787</v>
      </c>
      <c r="AV24" s="75">
        <f ca="1">IF(OFFSET(DATA!$A$4,AV$3+$AC24,$AC$4+$C$4*13)&gt;0,ROUND(OFFSET(DATA!$A$4,AV$2+$AC24,$AC$4+$C$4*13)/OFFSET(DATA!$A$4,AV$3+$AC24,$AC$4+$C$4*13),3),0)</f>
        <v>1.477</v>
      </c>
      <c r="AW24" s="75">
        <f ca="1">IF(OFFSET(DATA!$A$4,AW$3+$AC24,$AC$4+$C$4*13)&gt;0,ROUND(OFFSET(DATA!$A$4,AW$2+$AC24,$AC$4+$C$4*13)/OFFSET(DATA!$A$4,AW$3+$AC24,$AC$4+$C$4*13),3),0)</f>
        <v>1.236</v>
      </c>
      <c r="AX24" s="75">
        <f ca="1">IF(OFFSET(DATA!$A$4,AX$3+$AC24,$AC$4+$C$4*13)&gt;0,ROUND(OFFSET(DATA!$A$4,AX$2+$AC24,$AC$4+$C$4*13)/OFFSET(DATA!$A$4,AX$3+$AC24,$AC$4+$C$4*13),3),0)</f>
        <v>0.926</v>
      </c>
      <c r="AY24" s="75">
        <f ca="1">IF(OFFSET(DATA!$A$4,AY$3+$AC24,$AC$4+$C$4*13)&gt;0,ROUND(OFFSET(DATA!$A$4,AY$2+$AC24,$AC$4+$C$4*13)/OFFSET(DATA!$A$4,AY$3+$AC24,$AC$4+$C$4*13),3),0)</f>
        <v>27.991</v>
      </c>
      <c r="AZ24" s="75">
        <f ca="1">IF(OFFSET(DATA!$A$4,AZ$3+$AC24,$AC$4+$C$4*13)&gt;0,ROUND(OFFSET(DATA!$A$4,AZ$2+$AC24,$AC$4+$C$4*13)/OFFSET(DATA!$A$4,AZ$3+$AC24,$AC$4+$C$4*13),3),0)</f>
        <v>10.965</v>
      </c>
      <c r="BA24" s="75">
        <f ca="1">IF(OFFSET(DATA!$A$4,BA$3+$AC24,$AC$4+$C$4*13)&gt;0,ROUND(OFFSET(DATA!$A$4,BA$2+$AC24,$AC$4+$C$4*13)/OFFSET(DATA!$A$4,BA$3+$AC24,$AC$4+$C$4*13),3),0)</f>
        <v>0.388</v>
      </c>
      <c r="BB24" s="75">
        <f ca="1">IF(OFFSET(DATA!$A$4,BB$3+$AC24,$AC$4+$C$4*13)&gt;0,ROUND(OFFSET(DATA!$A$4,BB$2+$AC24,$AC$4+$C$4*13)/OFFSET(DATA!$A$4,BB$3+$AC24,$AC$4+$C$4*13),3),0)</f>
        <v>0.516</v>
      </c>
      <c r="BC24" s="58"/>
      <c r="BD24" s="58"/>
      <c r="BE24" s="77"/>
    </row>
    <row r="25" spans="1:57" ht="12.75">
      <c r="A25" s="2">
        <v>21</v>
      </c>
      <c r="B25" s="52">
        <f ca="1">OFFSET(DATA!$A$4,LOOK!$A25+60*(LOOK!$B$4-1),$D$4+$C$4*13)</f>
        <v>66</v>
      </c>
      <c r="C25" s="52">
        <f ca="1">IF($A$4=2,OFFSET(GOALS!$AD$4,LOOK!$A25,0),OFFSET(DATA!$A$4,LOOK!$A25+60*(LOOK!$B$4-1)+30,$D$4+$C$4*13))</f>
        <v>220</v>
      </c>
      <c r="D25" s="35">
        <f ca="1">OFFSET(GOALS!$C$4,LOOK!$A25,LOOK!$B$4)</f>
        <v>1</v>
      </c>
      <c r="E25" s="36">
        <f t="shared" si="6"/>
        <v>0.8</v>
      </c>
      <c r="F25">
        <f ca="1">IF($D$4=1,0,OFFSET(DATA!$A$4,LOOK!$A25+60*(LOOK!$B$4-1),$D$4-1))</f>
        <v>0</v>
      </c>
      <c r="G25">
        <f ca="1">IF($D$4=1,0,OFFSET(DATA!$A$34,LOOK!$A25+60*(LOOK!$B$4-1),$D$4-1))</f>
        <v>0</v>
      </c>
      <c r="I25">
        <f t="shared" si="7"/>
        <v>66</v>
      </c>
      <c r="J25">
        <f ca="1">IF($A$4=2,OFFSET(GOALS!$AD$4,LOOK!$A25,0),IF($C$4=1,IF(C25="",0,C25-G25),C25))</f>
        <v>220</v>
      </c>
      <c r="L25" s="57">
        <v>0.8</v>
      </c>
      <c r="M25" s="57">
        <v>1</v>
      </c>
      <c r="N25" s="208">
        <f t="shared" si="12"/>
        <v>0.3</v>
      </c>
      <c r="O25" s="56">
        <f ca="1" t="shared" si="8"/>
        <v>0.3</v>
      </c>
      <c r="P25" s="59">
        <f t="shared" si="9"/>
        <v>0.3</v>
      </c>
      <c r="Q25" s="59">
        <f t="shared" si="10"/>
        <v>0</v>
      </c>
      <c r="R25" s="59">
        <f t="shared" si="11"/>
        <v>0</v>
      </c>
      <c r="S25" s="59">
        <f t="shared" si="5"/>
        <v>0</v>
      </c>
      <c r="U25" s="41">
        <v>21</v>
      </c>
      <c r="V25" s="17">
        <v>1</v>
      </c>
      <c r="W25" s="17">
        <v>1</v>
      </c>
      <c r="X25" s="17">
        <v>3</v>
      </c>
      <c r="Y25" s="17">
        <v>3</v>
      </c>
      <c r="Z25" s="17">
        <v>5</v>
      </c>
      <c r="AA25" s="17">
        <v>3</v>
      </c>
      <c r="AC25" s="55">
        <v>21</v>
      </c>
      <c r="AD25" s="278">
        <v>11.67</v>
      </c>
      <c r="AE25" s="75">
        <f ca="1">IF(OFFSET(DATA!$A$4,AE$3+$AC25,$AC$4+$C$4*13)&gt;0,ROUND(OFFSET(DATA!$A$4,AE$2+$AC25,$AC$4+$C$4*13)/OFFSET(DATA!$A$4,AE$3+$AC25,$AC$4+$C$4*13),3),0)</f>
        <v>0.3</v>
      </c>
      <c r="AF25" s="75">
        <f ca="1">IF(OFFSET(DATA!$A$4,AF$2+$AC25,$AC$4+$C$4*13)&gt;0,ROUND(OFFSET(DATA!$A$4,AF$2+$AC25,$AC$4+$C$4*13)/OFFSET($AD$4,$AC25,0),3),0)</f>
        <v>0.722</v>
      </c>
      <c r="AG25" s="75">
        <f ca="1">IF(OFFSET(DATA!$A$4,AG$3+$AC25,$AC$4+$C$4*13)&gt;0,ROUND(OFFSET(DATA!$A$4,AG$2+$AC25,$AC$4+$C$4*13)/OFFSET(DATA!$A$4,AG$3+$AC25,$AC$4+$C$4*13),3),0)</f>
        <v>0.289</v>
      </c>
      <c r="AH25" s="75">
        <f ca="1">IF(OFFSET(DATA!$A$4,AH$3+$AC25,$AC$4+$C$4*13)&gt;0,ROUND(OFFSET(DATA!$A$4,AH$2+$AC25,$AC$4+$C$4*13)/OFFSET(DATA!$A$4,AH$3+$AC25,$AC$4+$C$4*13),3),0)</f>
        <v>1</v>
      </c>
      <c r="AI25" s="75">
        <f ca="1">IF(OFFSET(DATA!$A$4,AI$3+$AC25,$AC$4+$C$4*13)&gt;0,ROUND(OFFSET(DATA!$A$4,AI$2+$AC25,$AC$4+$C$4*13)/OFFSET(DATA!$A$4,AI$3+$AC25,$AC$4+$C$4*13),3),0)</f>
        <v>1</v>
      </c>
      <c r="AJ25" s="75">
        <f ca="1">IF(OFFSET(DATA!$A$4,AJ$2+$AC25,$AC$4+$C$4*13)&gt;0,ROUND(OFFSET(DATA!$A$4,AJ$2+$AC25,$AC$4+$C$4*13)/OFFSET($AD$4,$AC25,0),3),0)</f>
        <v>1.039</v>
      </c>
      <c r="AK25" s="75">
        <f ca="1">IF(OFFSET(DATA!$A$4,AK$3+$AC25,$AC$4+$C$4*13)&gt;0,ROUND(OFFSET(DATA!$A$4,AK$2+$AC25,$AC$4+$C$4*13)/OFFSET(DATA!$A$4,AK$3+$AC25,$AC$4+$C$4*13),3),0)</f>
        <v>1</v>
      </c>
      <c r="AL25" s="75">
        <f ca="1">IF(OFFSET(DATA!$A$4,AL$2+$AC25,$AC$4+$C$4*13)&gt;0,ROUND(OFFSET(DATA!$A$4,AL$2+$AC25,$AC$4+$C$4*13)/OFFSET($AD$4,$AC25,0),3),0)</f>
        <v>1.42</v>
      </c>
      <c r="AM25" s="75">
        <f ca="1">IF(OFFSET(DATA!$A$4,AM$3+$AC25,$AC$4+$C$4*13)&gt;0,ROUND(OFFSET(DATA!$A$4,AM$2+$AC25,$AC$4+$C$4*13)/OFFSET(DATA!$A$4,AM$3+$AC25,$AC$4+$C$4*13),3),0)</f>
        <v>1</v>
      </c>
      <c r="AN25" s="75">
        <f ca="1">IF(OFFSET(DATA!$A$4,AN$3+$AC25,$AC$4+$C$4*13)&gt;0,ROUND(OFFSET(DATA!$A$4,AN$2+$AC25,$AC$4+$C$4*13)/OFFSET(DATA!$A$4,AN$3+$AC25,$AC$4+$C$4*13),3),0)</f>
        <v>1</v>
      </c>
      <c r="AO25" s="75">
        <f ca="1">IF(OFFSET(DATA!$A$4,AO$3+$AC25,$AC$4+$C$4*13)&gt;0,ROUND(OFFSET(DATA!$A$4,AO$2+$AC25,$AC$4+$C$4*13)/OFFSET(DATA!$A$4,AO$3+$AC25,$AC$4+$C$4*13),3),0)</f>
        <v>0.316</v>
      </c>
      <c r="AP25" s="75">
        <f ca="1">IF(OFFSET(DATA!$A$4,AP$3+$AC25,$AC$4+$C$4*13)&gt;0,ROUND(OFFSET(DATA!$A$4,AP$2+$AC25,$AC$4+$C$4*13)/OFFSET(DATA!$A$4,AP$3+$AC25,$AC$4+$C$4*13),3),0)</f>
        <v>1</v>
      </c>
      <c r="AQ25" s="75">
        <f ca="1">IF(OFFSET(DATA!$A$4,AQ$3+$AC25,$AC$4+$C$4*13)&gt;0,ROUND(OFFSET(DATA!$A$4,AQ$2+$AC25,$AC$4+$C$4*13)/OFFSET(DATA!$A$4,AQ$3+$AC25,$AC$4+$C$4*13),3),0)</f>
        <v>0.399</v>
      </c>
      <c r="AR25" s="75">
        <f ca="1">IF(OFFSET(DATA!$A$4,AR$2+$AC25,$AC$4+$C$4*13)&gt;0,ROUND(OFFSET(DATA!$A$4,AR$2+$AC25,$AC$4+$C$4*13)/OFFSET($AD$4,$AC25,0),3),0)</f>
        <v>0.942</v>
      </c>
      <c r="AS25" s="75">
        <f ca="1">IF(OFFSET(DATA!$A$4,AS$3+$AC25,$AC$4+$C$4*13)&gt;0,ROUND(OFFSET(DATA!$A$4,AS$2+$AC25,$AC$4+$C$4*13)/OFFSET(DATA!$A$4,AS$3+$AC25,$AC$4+$C$4*13),3),0)</f>
        <v>77.216</v>
      </c>
      <c r="AT25" s="75">
        <f ca="1">IF(OFFSET(DATA!$A$4,AT$3+$AC25,$AC$4+$C$4*13)&gt;0,ROUND(OFFSET(DATA!$A$4,AT$2+$AC25,$AC$4+$C$4*13)/OFFSET(DATA!$A$4,AT$3+$AC25,$AC$4+$C$4*13),3),0)</f>
        <v>71.3</v>
      </c>
      <c r="AU25" s="75">
        <f ca="1">IF(OFFSET(DATA!$A$4,AU$3+$AC25,$AC$4+$C$4*13)&gt;0,ROUND(OFFSET(DATA!$A$4,AU$2+$AC25,$AC$4+$C$4*13)/OFFSET(DATA!$A$4,AU$3+$AC25,$AC$4+$C$4*13),3),0)</f>
        <v>72.277</v>
      </c>
      <c r="AV25" s="75">
        <f ca="1">IF(OFFSET(DATA!$A$4,AV$3+$AC25,$AC$4+$C$4*13)&gt;0,ROUND(OFFSET(DATA!$A$4,AV$2+$AC25,$AC$4+$C$4*13)/OFFSET(DATA!$A$4,AV$3+$AC25,$AC$4+$C$4*13),3),0)</f>
        <v>1.914</v>
      </c>
      <c r="AW25" s="75">
        <f ca="1">IF(OFFSET(DATA!$A$4,AW$3+$AC25,$AC$4+$C$4*13)&gt;0,ROUND(OFFSET(DATA!$A$4,AW$2+$AC25,$AC$4+$C$4*13)/OFFSET(DATA!$A$4,AW$3+$AC25,$AC$4+$C$4*13),3),0)</f>
        <v>1.329</v>
      </c>
      <c r="AX25" s="75">
        <f ca="1">IF(OFFSET(DATA!$A$4,AX$3+$AC25,$AC$4+$C$4*13)&gt;0,ROUND(OFFSET(DATA!$A$4,AX$2+$AC25,$AC$4+$C$4*13)/OFFSET(DATA!$A$4,AX$3+$AC25,$AC$4+$C$4*13),3),0)</f>
        <v>0.659</v>
      </c>
      <c r="AY25" s="75">
        <f ca="1">IF(OFFSET(DATA!$A$4,AY$3+$AC25,$AC$4+$C$4*13)&gt;0,ROUND(OFFSET(DATA!$A$4,AY$2+$AC25,$AC$4+$C$4*13)/OFFSET(DATA!$A$4,AY$3+$AC25,$AC$4+$C$4*13),3),0)</f>
        <v>0.758</v>
      </c>
      <c r="AZ25" s="75">
        <f ca="1">IF(OFFSET(DATA!$A$4,AZ$3+$AC25,$AC$4+$C$4*13)&gt;0,ROUND(OFFSET(DATA!$A$4,AZ$2+$AC25,$AC$4+$C$4*13)/OFFSET(DATA!$A$4,AZ$3+$AC25,$AC$4+$C$4*13),3),0)</f>
        <v>17.51</v>
      </c>
      <c r="BA25" s="75">
        <f ca="1">IF(OFFSET(DATA!$A$4,BA$3+$AC25,$AC$4+$C$4*13)&gt;0,ROUND(OFFSET(DATA!$A$4,BA$2+$AC25,$AC$4+$C$4*13)/OFFSET(DATA!$A$4,BA$3+$AC25,$AC$4+$C$4*13),3),0)</f>
        <v>0.289</v>
      </c>
      <c r="BB25" s="75">
        <f ca="1">IF(OFFSET(DATA!$A$4,BB$3+$AC25,$AC$4+$C$4*13)&gt;0,ROUND(OFFSET(DATA!$A$4,BB$2+$AC25,$AC$4+$C$4*13)/OFFSET(DATA!$A$4,BB$3+$AC25,$AC$4+$C$4*13),3),0)</f>
        <v>0.244</v>
      </c>
      <c r="BC25" s="58"/>
      <c r="BD25" s="58"/>
      <c r="BE25" s="77"/>
    </row>
    <row r="26" spans="1:57" ht="12.75">
      <c r="A26" s="2">
        <v>22</v>
      </c>
      <c r="B26" s="52">
        <f ca="1">OFFSET(DATA!$A$4,LOOK!$A26+60*(LOOK!$B$4-1),$D$4+$C$4*13)</f>
        <v>153</v>
      </c>
      <c r="C26" s="52">
        <f ca="1">IF($A$4=2,OFFSET(GOALS!$AD$4,LOOK!$A26,0),OFFSET(DATA!$A$4,LOOK!$A26+60*(LOOK!$B$4-1)+30,$D$4+$C$4*13))</f>
        <v>496</v>
      </c>
      <c r="D26" s="35">
        <f ca="1">OFFSET(GOALS!$C$4,LOOK!$A26,LOOK!$B$4)</f>
        <v>1</v>
      </c>
      <c r="E26" s="36">
        <f t="shared" si="6"/>
        <v>0.8</v>
      </c>
      <c r="F26">
        <f ca="1">IF($D$4=1,0,OFFSET(DATA!$A$4,LOOK!$A26+60*(LOOK!$B$4-1),$D$4-1))</f>
        <v>0</v>
      </c>
      <c r="G26">
        <f ca="1">IF($D$4=1,0,OFFSET(DATA!$A$34,LOOK!$A26+60*(LOOK!$B$4-1),$D$4-1))</f>
        <v>0</v>
      </c>
      <c r="I26">
        <f t="shared" si="7"/>
        <v>153</v>
      </c>
      <c r="J26">
        <f ca="1">IF($A$4=2,OFFSET(GOALS!$AD$4,LOOK!$A26,0),IF($C$4=1,IF(C26="",0,C26-G26),C26))</f>
        <v>496</v>
      </c>
      <c r="L26" s="57">
        <v>0.8</v>
      </c>
      <c r="M26" s="57">
        <v>1</v>
      </c>
      <c r="N26" s="208">
        <f t="shared" si="12"/>
        <v>0.308</v>
      </c>
      <c r="O26" s="56">
        <f ca="1" t="shared" si="8"/>
        <v>0.308</v>
      </c>
      <c r="P26" s="59">
        <f t="shared" si="9"/>
        <v>0.308</v>
      </c>
      <c r="Q26" s="59">
        <f t="shared" si="10"/>
        <v>0</v>
      </c>
      <c r="R26" s="59">
        <f t="shared" si="11"/>
        <v>0</v>
      </c>
      <c r="S26" s="59">
        <f t="shared" si="5"/>
        <v>0</v>
      </c>
      <c r="U26" s="41">
        <v>22</v>
      </c>
      <c r="V26" s="17">
        <v>1</v>
      </c>
      <c r="W26" s="17">
        <v>1</v>
      </c>
      <c r="X26" s="17">
        <v>3</v>
      </c>
      <c r="Y26" s="17">
        <v>3</v>
      </c>
      <c r="Z26" s="17">
        <v>5</v>
      </c>
      <c r="AA26" s="17">
        <v>3</v>
      </c>
      <c r="AC26" s="55">
        <v>22</v>
      </c>
      <c r="AD26" s="278">
        <v>11.64</v>
      </c>
      <c r="AE26" s="75">
        <f ca="1">IF(OFFSET(DATA!$A$4,AE$3+$AC26,$AC$4+$C$4*13)&gt;0,ROUND(OFFSET(DATA!$A$4,AE$2+$AC26,$AC$4+$C$4*13)/OFFSET(DATA!$A$4,AE$3+$AC26,$AC$4+$C$4*13),3),0)</f>
        <v>0.308</v>
      </c>
      <c r="AF26" s="75">
        <f ca="1">IF(OFFSET(DATA!$A$4,AF$2+$AC26,$AC$4+$C$4*13)&gt;0,ROUND(OFFSET(DATA!$A$4,AF$2+$AC26,$AC$4+$C$4*13)/OFFSET($AD$4,$AC26,0),3),0)</f>
        <v>0.72</v>
      </c>
      <c r="AG26" s="75">
        <f ca="1">IF(OFFSET(DATA!$A$4,AG$3+$AC26,$AC$4+$C$4*13)&gt;0,ROUND(OFFSET(DATA!$A$4,AG$2+$AC26,$AC$4+$C$4*13)/OFFSET(DATA!$A$4,AG$3+$AC26,$AC$4+$C$4*13),3),0)</f>
        <v>0.267</v>
      </c>
      <c r="AH26" s="75">
        <f ca="1">IF(OFFSET(DATA!$A$4,AH$3+$AC26,$AC$4+$C$4*13)&gt;0,ROUND(OFFSET(DATA!$A$4,AH$2+$AC26,$AC$4+$C$4*13)/OFFSET(DATA!$A$4,AH$3+$AC26,$AC$4+$C$4*13),3),0)</f>
        <v>0.889</v>
      </c>
      <c r="AI26" s="75">
        <f ca="1">IF(OFFSET(DATA!$A$4,AI$3+$AC26,$AC$4+$C$4*13)&gt;0,ROUND(OFFSET(DATA!$A$4,AI$2+$AC26,$AC$4+$C$4*13)/OFFSET(DATA!$A$4,AI$3+$AC26,$AC$4+$C$4*13),3),0)</f>
        <v>1</v>
      </c>
      <c r="AJ26" s="75">
        <f ca="1">IF(OFFSET(DATA!$A$4,AJ$2+$AC26,$AC$4+$C$4*13)&gt;0,ROUND(OFFSET(DATA!$A$4,AJ$2+$AC26,$AC$4+$C$4*13)/OFFSET($AD$4,$AC26,0),3),0)</f>
        <v>1.156</v>
      </c>
      <c r="AK26" s="75">
        <f ca="1">IF(OFFSET(DATA!$A$4,AK$3+$AC26,$AC$4+$C$4*13)&gt;0,ROUND(OFFSET(DATA!$A$4,AK$2+$AC26,$AC$4+$C$4*13)/OFFSET(DATA!$A$4,AK$3+$AC26,$AC$4+$C$4*13),3),0)</f>
        <v>1</v>
      </c>
      <c r="AL26" s="75">
        <f ca="1">IF(OFFSET(DATA!$A$4,AL$2+$AC26,$AC$4+$C$4*13)&gt;0,ROUND(OFFSET(DATA!$A$4,AL$2+$AC26,$AC$4+$C$4*13)/OFFSET($AD$4,$AC26,0),3),0)</f>
        <v>1.275</v>
      </c>
      <c r="AM26" s="75">
        <f ca="1">IF(OFFSET(DATA!$A$4,AM$3+$AC26,$AC$4+$C$4*13)&gt;0,ROUND(OFFSET(DATA!$A$4,AM$2+$AC26,$AC$4+$C$4*13)/OFFSET(DATA!$A$4,AM$3+$AC26,$AC$4+$C$4*13),3),0)</f>
        <v>0</v>
      </c>
      <c r="AN26" s="75">
        <f ca="1">IF(OFFSET(DATA!$A$4,AN$3+$AC26,$AC$4+$C$4*13)&gt;0,ROUND(OFFSET(DATA!$A$4,AN$2+$AC26,$AC$4+$C$4*13)/OFFSET(DATA!$A$4,AN$3+$AC26,$AC$4+$C$4*13),3),0)</f>
        <v>0.857</v>
      </c>
      <c r="AO26" s="75">
        <f ca="1">IF(OFFSET(DATA!$A$4,AO$3+$AC26,$AC$4+$C$4*13)&gt;0,ROUND(OFFSET(DATA!$A$4,AO$2+$AC26,$AC$4+$C$4*13)/OFFSET(DATA!$A$4,AO$3+$AC26,$AC$4+$C$4*13),3),0)</f>
        <v>0.111</v>
      </c>
      <c r="AP26" s="75">
        <f ca="1">IF(OFFSET(DATA!$A$4,AP$3+$AC26,$AC$4+$C$4*13)&gt;0,ROUND(OFFSET(DATA!$A$4,AP$2+$AC26,$AC$4+$C$4*13)/OFFSET(DATA!$A$4,AP$3+$AC26,$AC$4+$C$4*13),3),0)</f>
        <v>0</v>
      </c>
      <c r="AQ26" s="75">
        <f ca="1">IF(OFFSET(DATA!$A$4,AQ$3+$AC26,$AC$4+$C$4*13)&gt;0,ROUND(OFFSET(DATA!$A$4,AQ$2+$AC26,$AC$4+$C$4*13)/OFFSET(DATA!$A$4,AQ$3+$AC26,$AC$4+$C$4*13),3),0)</f>
        <v>0.361</v>
      </c>
      <c r="AR26" s="75">
        <f ca="1">IF(OFFSET(DATA!$A$4,AR$2+$AC26,$AC$4+$C$4*13)&gt;0,ROUND(OFFSET(DATA!$A$4,AR$2+$AC26,$AC$4+$C$4*13)/OFFSET($AD$4,$AC26,0),3),0)</f>
        <v>1.108</v>
      </c>
      <c r="AS26" s="75">
        <f ca="1">IF(OFFSET(DATA!$A$4,AS$3+$AC26,$AC$4+$C$4*13)&gt;0,ROUND(OFFSET(DATA!$A$4,AS$2+$AC26,$AC$4+$C$4*13)/OFFSET(DATA!$A$4,AS$3+$AC26,$AC$4+$C$4*13),3),0)</f>
        <v>81.748</v>
      </c>
      <c r="AT26" s="75">
        <f ca="1">IF(OFFSET(DATA!$A$4,AT$3+$AC26,$AC$4+$C$4*13)&gt;0,ROUND(OFFSET(DATA!$A$4,AT$2+$AC26,$AC$4+$C$4*13)/OFFSET(DATA!$A$4,AT$3+$AC26,$AC$4+$C$4*13),3),0)</f>
        <v>76.765</v>
      </c>
      <c r="AU26" s="75">
        <f ca="1">IF(OFFSET(DATA!$A$4,AU$3+$AC26,$AC$4+$C$4*13)&gt;0,ROUND(OFFSET(DATA!$A$4,AU$2+$AC26,$AC$4+$C$4*13)/OFFSET(DATA!$A$4,AU$3+$AC26,$AC$4+$C$4*13),3),0)</f>
        <v>62.276</v>
      </c>
      <c r="AV26" s="75">
        <f ca="1">IF(OFFSET(DATA!$A$4,AV$3+$AC26,$AC$4+$C$4*13)&gt;0,ROUND(OFFSET(DATA!$A$4,AV$2+$AC26,$AC$4+$C$4*13)/OFFSET(DATA!$A$4,AV$3+$AC26,$AC$4+$C$4*13),3),0)</f>
        <v>2.193</v>
      </c>
      <c r="AW26" s="75">
        <f ca="1">IF(OFFSET(DATA!$A$4,AW$3+$AC26,$AC$4+$C$4*13)&gt;0,ROUND(OFFSET(DATA!$A$4,AW$2+$AC26,$AC$4+$C$4*13)/OFFSET(DATA!$A$4,AW$3+$AC26,$AC$4+$C$4*13),3),0)</f>
        <v>1.277</v>
      </c>
      <c r="AX26" s="75">
        <f ca="1">IF(OFFSET(DATA!$A$4,AX$3+$AC26,$AC$4+$C$4*13)&gt;0,ROUND(OFFSET(DATA!$A$4,AX$2+$AC26,$AC$4+$C$4*13)/OFFSET(DATA!$A$4,AX$3+$AC26,$AC$4+$C$4*13),3),0)</f>
        <v>0.897</v>
      </c>
      <c r="AY26" s="75">
        <f ca="1">IF(OFFSET(DATA!$A$4,AY$3+$AC26,$AC$4+$C$4*13)&gt;0,ROUND(OFFSET(DATA!$A$4,AY$2+$AC26,$AC$4+$C$4*13)/OFFSET(DATA!$A$4,AY$3+$AC26,$AC$4+$C$4*13),3),0)</f>
        <v>34.173</v>
      </c>
      <c r="AZ26" s="75">
        <f ca="1">IF(OFFSET(DATA!$A$4,AZ$3+$AC26,$AC$4+$C$4*13)&gt;0,ROUND(OFFSET(DATA!$A$4,AZ$2+$AC26,$AC$4+$C$4*13)/OFFSET(DATA!$A$4,AZ$3+$AC26,$AC$4+$C$4*13),3),0)</f>
        <v>10.854</v>
      </c>
      <c r="BA26" s="75">
        <f ca="1">IF(OFFSET(DATA!$A$4,BA$3+$AC26,$AC$4+$C$4*13)&gt;0,ROUND(OFFSET(DATA!$A$4,BA$2+$AC26,$AC$4+$C$4*13)/OFFSET(DATA!$A$4,BA$3+$AC26,$AC$4+$C$4*13),3),0)</f>
        <v>0.364</v>
      </c>
      <c r="BB26" s="75">
        <f ca="1">IF(OFFSET(DATA!$A$4,BB$3+$AC26,$AC$4+$C$4*13)&gt;0,ROUND(OFFSET(DATA!$A$4,BB$2+$AC26,$AC$4+$C$4*13)/OFFSET(DATA!$A$4,BB$3+$AC26,$AC$4+$C$4*13),3),0)</f>
        <v>0.172</v>
      </c>
      <c r="BC26" s="58"/>
      <c r="BD26" s="58"/>
      <c r="BE26" s="77"/>
    </row>
    <row r="27" spans="1:57" ht="12.75">
      <c r="A27" s="2">
        <v>23</v>
      </c>
      <c r="B27" s="52">
        <f ca="1">OFFSET(DATA!$A$4,LOOK!$A27+60*(LOOK!$B$4-1),$D$4+$C$4*13)</f>
        <v>548</v>
      </c>
      <c r="C27" s="52">
        <f ca="1">IF($A$4=2,OFFSET(GOALS!$AD$4,LOOK!$A27,0),OFFSET(DATA!$A$4,LOOK!$A27+60*(LOOK!$B$4-1)+30,$D$4+$C$4*13))</f>
        <v>1686</v>
      </c>
      <c r="D27" s="35">
        <f ca="1">OFFSET(GOALS!$C$4,LOOK!$A27,LOOK!$B$4)</f>
        <v>1</v>
      </c>
      <c r="E27" s="36">
        <f t="shared" si="6"/>
        <v>0.8</v>
      </c>
      <c r="F27">
        <f ca="1">IF($D$4=1,0,OFFSET(DATA!$A$4,LOOK!$A27+60*(LOOK!$B$4-1),$D$4-1))</f>
        <v>0</v>
      </c>
      <c r="G27">
        <f ca="1">IF($D$4=1,0,OFFSET(DATA!$A$34,LOOK!$A27+60*(LOOK!$B$4-1),$D$4-1))</f>
        <v>0</v>
      </c>
      <c r="I27">
        <f t="shared" si="7"/>
        <v>548</v>
      </c>
      <c r="J27">
        <f ca="1">IF($A$4=2,OFFSET(GOALS!$AD$4,LOOK!$A27,0),IF($C$4=1,IF(C27="",0,C27-G27),C27))</f>
        <v>1686</v>
      </c>
      <c r="L27" s="57">
        <v>0.8</v>
      </c>
      <c r="M27" s="57">
        <v>1</v>
      </c>
      <c r="N27" s="208">
        <f t="shared" si="12"/>
        <v>0.325</v>
      </c>
      <c r="O27" s="56">
        <f ca="1" t="shared" si="8"/>
        <v>0.325</v>
      </c>
      <c r="P27" s="59">
        <f t="shared" si="9"/>
        <v>0.325</v>
      </c>
      <c r="Q27" s="59">
        <f t="shared" si="10"/>
        <v>0</v>
      </c>
      <c r="R27" s="59">
        <f t="shared" si="11"/>
        <v>0</v>
      </c>
      <c r="S27" s="59">
        <f t="shared" si="5"/>
        <v>0</v>
      </c>
      <c r="U27" s="41">
        <v>23</v>
      </c>
      <c r="V27" s="17">
        <v>1</v>
      </c>
      <c r="W27" s="17">
        <v>1</v>
      </c>
      <c r="X27" s="17">
        <v>5</v>
      </c>
      <c r="Y27" s="17">
        <v>5</v>
      </c>
      <c r="Z27" s="17">
        <v>5</v>
      </c>
      <c r="AA27" s="17">
        <v>1</v>
      </c>
      <c r="AC27" s="55">
        <v>23</v>
      </c>
      <c r="AD27" s="278">
        <v>11.52</v>
      </c>
      <c r="AE27" s="75">
        <f ca="1">IF(OFFSET(DATA!$A$4,AE$3+$AC27,$AC$4+$C$4*13)&gt;0,ROUND(OFFSET(DATA!$A$4,AE$2+$AC27,$AC$4+$C$4*13)/OFFSET(DATA!$A$4,AE$3+$AC27,$AC$4+$C$4*13),3),0)</f>
        <v>0.325</v>
      </c>
      <c r="AF27" s="75">
        <f ca="1">IF(OFFSET(DATA!$A$4,AF$2+$AC27,$AC$4+$C$4*13)&gt;0,ROUND(OFFSET(DATA!$A$4,AF$2+$AC27,$AC$4+$C$4*13)/OFFSET($AD$4,$AC27,0),3),0)</f>
        <v>0.66</v>
      </c>
      <c r="AG27" s="75">
        <f ca="1">IF(OFFSET(DATA!$A$4,AG$3+$AC27,$AC$4+$C$4*13)&gt;0,ROUND(OFFSET(DATA!$A$4,AG$2+$AC27,$AC$4+$C$4*13)/OFFSET(DATA!$A$4,AG$3+$AC27,$AC$4+$C$4*13),3),0)</f>
        <v>0.35</v>
      </c>
      <c r="AH27" s="75">
        <f ca="1">IF(OFFSET(DATA!$A$4,AH$3+$AC27,$AC$4+$C$4*13)&gt;0,ROUND(OFFSET(DATA!$A$4,AH$2+$AC27,$AC$4+$C$4*13)/OFFSET(DATA!$A$4,AH$3+$AC27,$AC$4+$C$4*13),3),0)</f>
        <v>0.892</v>
      </c>
      <c r="AI27" s="75">
        <f ca="1">IF(OFFSET(DATA!$A$4,AI$3+$AC27,$AC$4+$C$4*13)&gt;0,ROUND(OFFSET(DATA!$A$4,AI$2+$AC27,$AC$4+$C$4*13)/OFFSET(DATA!$A$4,AI$3+$AC27,$AC$4+$C$4*13),3),0)</f>
        <v>1</v>
      </c>
      <c r="AJ27" s="75">
        <f ca="1">IF(OFFSET(DATA!$A$4,AJ$2+$AC27,$AC$4+$C$4*13)&gt;0,ROUND(OFFSET(DATA!$A$4,AJ$2+$AC27,$AC$4+$C$4*13)/OFFSET($AD$4,$AC27,0),3),0)</f>
        <v>1.195</v>
      </c>
      <c r="AK27" s="75">
        <f ca="1">IF(OFFSET(DATA!$A$4,AK$3+$AC27,$AC$4+$C$4*13)&gt;0,ROUND(OFFSET(DATA!$A$4,AK$2+$AC27,$AC$4+$C$4*13)/OFFSET(DATA!$A$4,AK$3+$AC27,$AC$4+$C$4*13),3),0)</f>
        <v>1</v>
      </c>
      <c r="AL27" s="75">
        <f ca="1">IF(OFFSET(DATA!$A$4,AL$2+$AC27,$AC$4+$C$4*13)&gt;0,ROUND(OFFSET(DATA!$A$4,AL$2+$AC27,$AC$4+$C$4*13)/OFFSET($AD$4,$AC27,0),3),0)</f>
        <v>1.567</v>
      </c>
      <c r="AM27" s="75">
        <f ca="1">IF(OFFSET(DATA!$A$4,AM$3+$AC27,$AC$4+$C$4*13)&gt;0,ROUND(OFFSET(DATA!$A$4,AM$2+$AC27,$AC$4+$C$4*13)/OFFSET(DATA!$A$4,AM$3+$AC27,$AC$4+$C$4*13),3),0)</f>
        <v>0.444</v>
      </c>
      <c r="AN27" s="75">
        <f ca="1">IF(OFFSET(DATA!$A$4,AN$3+$AC27,$AC$4+$C$4*13)&gt;0,ROUND(OFFSET(DATA!$A$4,AN$2+$AC27,$AC$4+$C$4*13)/OFFSET(DATA!$A$4,AN$3+$AC27,$AC$4+$C$4*13),3),0)</f>
        <v>0.74</v>
      </c>
      <c r="AO27" s="75">
        <f ca="1">IF(OFFSET(DATA!$A$4,AO$3+$AC27,$AC$4+$C$4*13)&gt;0,ROUND(OFFSET(DATA!$A$4,AO$2+$AC27,$AC$4+$C$4*13)/OFFSET(DATA!$A$4,AO$3+$AC27,$AC$4+$C$4*13),3),0)</f>
        <v>0.418</v>
      </c>
      <c r="AP27" s="75">
        <f ca="1">IF(OFFSET(DATA!$A$4,AP$3+$AC27,$AC$4+$C$4*13)&gt;0,ROUND(OFFSET(DATA!$A$4,AP$2+$AC27,$AC$4+$C$4*13)/OFFSET(DATA!$A$4,AP$3+$AC27,$AC$4+$C$4*13),3),0)</f>
        <v>0.702</v>
      </c>
      <c r="AQ27" s="75">
        <f ca="1">IF(OFFSET(DATA!$A$4,AQ$3+$AC27,$AC$4+$C$4*13)&gt;0,ROUND(OFFSET(DATA!$A$4,AQ$2+$AC27,$AC$4+$C$4*13)/OFFSET(DATA!$A$4,AQ$3+$AC27,$AC$4+$C$4*13),3),0)</f>
        <v>0.379</v>
      </c>
      <c r="AR27" s="75">
        <f ca="1">IF(OFFSET(DATA!$A$4,AR$2+$AC27,$AC$4+$C$4*13)&gt;0,ROUND(OFFSET(DATA!$A$4,AR$2+$AC27,$AC$4+$C$4*13)/OFFSET($AD$4,$AC27,0),3),0)</f>
        <v>0.635</v>
      </c>
      <c r="AS27" s="75">
        <f ca="1">IF(OFFSET(DATA!$A$4,AS$3+$AC27,$AC$4+$C$4*13)&gt;0,ROUND(OFFSET(DATA!$A$4,AS$2+$AC27,$AC$4+$C$4*13)/OFFSET(DATA!$A$4,AS$3+$AC27,$AC$4+$C$4*13),3),0)</f>
        <v>82.632</v>
      </c>
      <c r="AT27" s="75">
        <f ca="1">IF(OFFSET(DATA!$A$4,AT$3+$AC27,$AC$4+$C$4*13)&gt;0,ROUND(OFFSET(DATA!$A$4,AT$2+$AC27,$AC$4+$C$4*13)/OFFSET(DATA!$A$4,AT$3+$AC27,$AC$4+$C$4*13),3),0)</f>
        <v>79.788</v>
      </c>
      <c r="AU27" s="75">
        <f ca="1">IF(OFFSET(DATA!$A$4,AU$3+$AC27,$AC$4+$C$4*13)&gt;0,ROUND(OFFSET(DATA!$A$4,AU$2+$AC27,$AC$4+$C$4*13)/OFFSET(DATA!$A$4,AU$3+$AC27,$AC$4+$C$4*13),3),0)</f>
        <v>74.433</v>
      </c>
      <c r="AV27" s="75">
        <f ca="1">IF(OFFSET(DATA!$A$4,AV$3+$AC27,$AC$4+$C$4*13)&gt;0,ROUND(OFFSET(DATA!$A$4,AV$2+$AC27,$AC$4+$C$4*13)/OFFSET(DATA!$A$4,AV$3+$AC27,$AC$4+$C$4*13),3),0)</f>
        <v>1.315</v>
      </c>
      <c r="AW27" s="75">
        <f ca="1">IF(OFFSET(DATA!$A$4,AW$3+$AC27,$AC$4+$C$4*13)&gt;0,ROUND(OFFSET(DATA!$A$4,AW$2+$AC27,$AC$4+$C$4*13)/OFFSET(DATA!$A$4,AW$3+$AC27,$AC$4+$C$4*13),3),0)</f>
        <v>1.085</v>
      </c>
      <c r="AX27" s="75">
        <f ca="1">IF(OFFSET(DATA!$A$4,AX$3+$AC27,$AC$4+$C$4*13)&gt;0,ROUND(OFFSET(DATA!$A$4,AX$2+$AC27,$AC$4+$C$4*13)/OFFSET(DATA!$A$4,AX$3+$AC27,$AC$4+$C$4*13),3),0)</f>
        <v>0.908</v>
      </c>
      <c r="AY27" s="75">
        <f ca="1">IF(OFFSET(DATA!$A$4,AY$3+$AC27,$AC$4+$C$4*13)&gt;0,ROUND(OFFSET(DATA!$A$4,AY$2+$AC27,$AC$4+$C$4*13)/OFFSET(DATA!$A$4,AY$3+$AC27,$AC$4+$C$4*13),3),0)</f>
        <v>10.728</v>
      </c>
      <c r="AZ27" s="75">
        <f ca="1">IF(OFFSET(DATA!$A$4,AZ$3+$AC27,$AC$4+$C$4*13)&gt;0,ROUND(OFFSET(DATA!$A$4,AZ$2+$AC27,$AC$4+$C$4*13)/OFFSET(DATA!$A$4,AZ$3+$AC27,$AC$4+$C$4*13),3),0)</f>
        <v>19.214</v>
      </c>
      <c r="BA27" s="75">
        <f ca="1">IF(OFFSET(DATA!$A$4,BA$3+$AC27,$AC$4+$C$4*13)&gt;0,ROUND(OFFSET(DATA!$A$4,BA$2+$AC27,$AC$4+$C$4*13)/OFFSET(DATA!$A$4,BA$3+$AC27,$AC$4+$C$4*13),3),0)</f>
        <v>0.304</v>
      </c>
      <c r="BB27" s="75">
        <f ca="1">IF(OFFSET(DATA!$A$4,BB$3+$AC27,$AC$4+$C$4*13)&gt;0,ROUND(OFFSET(DATA!$A$4,BB$2+$AC27,$AC$4+$C$4*13)/OFFSET(DATA!$A$4,BB$3+$AC27,$AC$4+$C$4*13),3),0)</f>
        <v>0.194</v>
      </c>
      <c r="BC27" s="58"/>
      <c r="BD27" s="58"/>
      <c r="BE27" s="77"/>
    </row>
    <row r="28" spans="1:57" ht="12.75">
      <c r="A28" s="3">
        <v>24</v>
      </c>
      <c r="B28" s="52">
        <f ca="1">OFFSET(DATA!$A$4,LOOK!$A28+60*(LOOK!$B$4-1),$D$4+$C$4*13)</f>
        <v>26</v>
      </c>
      <c r="C28" s="52">
        <f ca="1">IF($A$4=2,OFFSET(GOALS!$AD$4,LOOK!$A28,0),OFFSET(DATA!$A$4,LOOK!$A28+60*(LOOK!$B$4-1)+30,$D$4+$C$4*13))</f>
        <v>61</v>
      </c>
      <c r="D28" s="35">
        <f ca="1">OFFSET(GOALS!$C$4,LOOK!$A28,LOOK!$B$4)</f>
        <v>1</v>
      </c>
      <c r="E28" s="36">
        <f t="shared" si="6"/>
        <v>0.8</v>
      </c>
      <c r="F28" s="52">
        <f ca="1">IF($D$4=1,0,OFFSET(DATA!$A$4,LOOK!$A28+60*(LOOK!$B$4-1),$D$4-1))</f>
        <v>0</v>
      </c>
      <c r="G28">
        <f ca="1">IF($D$4=1,0,OFFSET(DATA!$A$34,LOOK!$A28+60*(LOOK!$B$4-1),$D$4-1))</f>
        <v>0</v>
      </c>
      <c r="I28">
        <f t="shared" si="7"/>
        <v>26</v>
      </c>
      <c r="J28">
        <f ca="1">IF($A$4=2,OFFSET(GOALS!$AD$4,LOOK!$A28,0),IF($C$4=1,IF(C28="",0,C28-G28),C28))</f>
        <v>61</v>
      </c>
      <c r="L28" s="57">
        <v>0.8</v>
      </c>
      <c r="M28" s="57">
        <v>1</v>
      </c>
      <c r="N28" s="208">
        <f t="shared" si="12"/>
        <v>0.426</v>
      </c>
      <c r="O28" s="56">
        <f ca="1" t="shared" si="8"/>
        <v>0.426</v>
      </c>
      <c r="P28" s="59">
        <f t="shared" si="9"/>
        <v>0.426</v>
      </c>
      <c r="Q28" s="59">
        <f t="shared" si="10"/>
        <v>0</v>
      </c>
      <c r="R28" s="59">
        <f t="shared" si="11"/>
        <v>0</v>
      </c>
      <c r="S28" s="59">
        <f t="shared" si="5"/>
        <v>0</v>
      </c>
      <c r="U28" s="41">
        <v>24</v>
      </c>
      <c r="V28" s="17">
        <v>1</v>
      </c>
      <c r="W28" s="17">
        <v>1</v>
      </c>
      <c r="X28" s="17">
        <v>5</v>
      </c>
      <c r="Y28" s="17">
        <v>5</v>
      </c>
      <c r="Z28" s="17">
        <v>5</v>
      </c>
      <c r="AA28" s="17">
        <v>1</v>
      </c>
      <c r="AC28" s="55">
        <v>24</v>
      </c>
      <c r="AD28" s="278">
        <v>11.24</v>
      </c>
      <c r="AE28" s="75">
        <f ca="1">IF(OFFSET(DATA!$A$4,AE$3+$AC28,$AC$4+$C$4*13)&gt;0,ROUND(OFFSET(DATA!$A$4,AE$2+$AC28,$AC$4+$C$4*13)/OFFSET(DATA!$A$4,AE$3+$AC28,$AC$4+$C$4*13),3),0)</f>
        <v>0.426</v>
      </c>
      <c r="AF28" s="75">
        <f ca="1">IF(OFFSET(DATA!$A$4,AF$2+$AC28,$AC$4+$C$4*13)&gt;0,ROUND(OFFSET(DATA!$A$4,AF$2+$AC28,$AC$4+$C$4*13)/OFFSET($AD$4,$AC28,0),3),0)</f>
        <v>0.701</v>
      </c>
      <c r="AG28" s="75">
        <f ca="1">IF(OFFSET(DATA!$A$4,AG$3+$AC28,$AC$4+$C$4*13)&gt;0,ROUND(OFFSET(DATA!$A$4,AG$2+$AC28,$AC$4+$C$4*13)/OFFSET(DATA!$A$4,AG$3+$AC28,$AC$4+$C$4*13),3),0)</f>
        <v>0.391</v>
      </c>
      <c r="AH28" s="75">
        <f ca="1">IF(OFFSET(DATA!$A$4,AH$3+$AC28,$AC$4+$C$4*13)&gt;0,ROUND(OFFSET(DATA!$A$4,AH$2+$AC28,$AC$4+$C$4*13)/OFFSET(DATA!$A$4,AH$3+$AC28,$AC$4+$C$4*13),3),0)</f>
        <v>1</v>
      </c>
      <c r="AI28" s="75">
        <f ca="1">IF(OFFSET(DATA!$A$4,AI$3+$AC28,$AC$4+$C$4*13)&gt;0,ROUND(OFFSET(DATA!$A$4,AI$2+$AC28,$AC$4+$C$4*13)/OFFSET(DATA!$A$4,AI$3+$AC28,$AC$4+$C$4*13),3),0)</f>
        <v>1</v>
      </c>
      <c r="AJ28" s="75">
        <f ca="1">IF(OFFSET(DATA!$A$4,AJ$2+$AC28,$AC$4+$C$4*13)&gt;0,ROUND(OFFSET(DATA!$A$4,AJ$2+$AC28,$AC$4+$C$4*13)/OFFSET($AD$4,$AC28,0),3),0)</f>
        <v>1.27</v>
      </c>
      <c r="AK28" s="75">
        <f ca="1">IF(OFFSET(DATA!$A$4,AK$3+$AC28,$AC$4+$C$4*13)&gt;0,ROUND(OFFSET(DATA!$A$4,AK$2+$AC28,$AC$4+$C$4*13)/OFFSET(DATA!$A$4,AK$3+$AC28,$AC$4+$C$4*13),3),0)</f>
        <v>1</v>
      </c>
      <c r="AL28" s="75">
        <f ca="1">IF(OFFSET(DATA!$A$4,AL$2+$AC28,$AC$4+$C$4*13)&gt;0,ROUND(OFFSET(DATA!$A$4,AL$2+$AC28,$AC$4+$C$4*13)/OFFSET($AD$4,$AC28,0),3),0)</f>
        <v>1.15</v>
      </c>
      <c r="AM28" s="75">
        <f ca="1">IF(OFFSET(DATA!$A$4,AM$3+$AC28,$AC$4+$C$4*13)&gt;0,ROUND(OFFSET(DATA!$A$4,AM$2+$AC28,$AC$4+$C$4*13)/OFFSET(DATA!$A$4,AM$3+$AC28,$AC$4+$C$4*13),3),0)</f>
        <v>1</v>
      </c>
      <c r="AN28" s="75">
        <f ca="1">IF(OFFSET(DATA!$A$4,AN$3+$AC28,$AC$4+$C$4*13)&gt;0,ROUND(OFFSET(DATA!$A$4,AN$2+$AC28,$AC$4+$C$4*13)/OFFSET(DATA!$A$4,AN$3+$AC28,$AC$4+$C$4*13),3),0)</f>
        <v>1</v>
      </c>
      <c r="AO28" s="75">
        <f ca="1">IF(OFFSET(DATA!$A$4,AO$3+$AC28,$AC$4+$C$4*13)&gt;0,ROUND(OFFSET(DATA!$A$4,AO$2+$AC28,$AC$4+$C$4*13)/OFFSET(DATA!$A$4,AO$3+$AC28,$AC$4+$C$4*13),3),0)</f>
        <v>0.889</v>
      </c>
      <c r="AP28" s="75">
        <f ca="1">IF(OFFSET(DATA!$A$4,AP$3+$AC28,$AC$4+$C$4*13)&gt;0,ROUND(OFFSET(DATA!$A$4,AP$2+$AC28,$AC$4+$C$4*13)/OFFSET(DATA!$A$4,AP$3+$AC28,$AC$4+$C$4*13),3),0)</f>
        <v>1</v>
      </c>
      <c r="AQ28" s="75">
        <f ca="1">IF(OFFSET(DATA!$A$4,AQ$3+$AC28,$AC$4+$C$4*13)&gt;0,ROUND(OFFSET(DATA!$A$4,AQ$2+$AC28,$AC$4+$C$4*13)/OFFSET(DATA!$A$4,AQ$3+$AC28,$AC$4+$C$4*13),3),0)</f>
        <v>0.634</v>
      </c>
      <c r="AR28" s="75">
        <f ca="1">IF(OFFSET(DATA!$A$4,AR$2+$AC28,$AC$4+$C$4*13)&gt;0,ROUND(OFFSET(DATA!$A$4,AR$2+$AC28,$AC$4+$C$4*13)/OFFSET($AD$4,$AC28,0),3),0)</f>
        <v>0.897</v>
      </c>
      <c r="AS28" s="75">
        <f ca="1">IF(OFFSET(DATA!$A$4,AS$3+$AC28,$AC$4+$C$4*13)&gt;0,ROUND(OFFSET(DATA!$A$4,AS$2+$AC28,$AC$4+$C$4*13)/OFFSET(DATA!$A$4,AS$3+$AC28,$AC$4+$C$4*13),3),0)</f>
        <v>82.024</v>
      </c>
      <c r="AT28" s="75">
        <f ca="1">IF(OFFSET(DATA!$A$4,AT$3+$AC28,$AC$4+$C$4*13)&gt;0,ROUND(OFFSET(DATA!$A$4,AT$2+$AC28,$AC$4+$C$4*13)/OFFSET(DATA!$A$4,AT$3+$AC28,$AC$4+$C$4*13),3),0)</f>
        <v>77.387</v>
      </c>
      <c r="AU28" s="75">
        <f ca="1">IF(OFFSET(DATA!$A$4,AU$3+$AC28,$AC$4+$C$4*13)&gt;0,ROUND(OFFSET(DATA!$A$4,AU$2+$AC28,$AC$4+$C$4*13)/OFFSET(DATA!$A$4,AU$3+$AC28,$AC$4+$C$4*13),3),0)</f>
        <v>66.446</v>
      </c>
      <c r="AV28" s="75">
        <f ca="1">IF(OFFSET(DATA!$A$4,AV$3+$AC28,$AC$4+$C$4*13)&gt;0,ROUND(OFFSET(DATA!$A$4,AV$2+$AC28,$AC$4+$C$4*13)/OFFSET(DATA!$A$4,AV$3+$AC28,$AC$4+$C$4*13),3),0)</f>
        <v>1.098</v>
      </c>
      <c r="AW28" s="75">
        <f ca="1">IF(OFFSET(DATA!$A$4,AW$3+$AC28,$AC$4+$C$4*13)&gt;0,ROUND(OFFSET(DATA!$A$4,AW$2+$AC28,$AC$4+$C$4*13)/OFFSET(DATA!$A$4,AW$3+$AC28,$AC$4+$C$4*13),3),0)</f>
        <v>1.506</v>
      </c>
      <c r="AX28" s="75">
        <f ca="1">IF(OFFSET(DATA!$A$4,AX$3+$AC28,$AC$4+$C$4*13)&gt;0,ROUND(OFFSET(DATA!$A$4,AX$2+$AC28,$AC$4+$C$4*13)/OFFSET(DATA!$A$4,AX$3+$AC28,$AC$4+$C$4*13),3),0)</f>
        <v>0.849</v>
      </c>
      <c r="AY28" s="75">
        <f ca="1">IF(OFFSET(DATA!$A$4,AY$3+$AC28,$AC$4+$C$4*13)&gt;0,ROUND(OFFSET(DATA!$A$4,AY$2+$AC28,$AC$4+$C$4*13)/OFFSET(DATA!$A$4,AY$3+$AC28,$AC$4+$C$4*13),3),0)</f>
        <v>6.273</v>
      </c>
      <c r="AZ28" s="75">
        <f ca="1">IF(OFFSET(DATA!$A$4,AZ$3+$AC28,$AC$4+$C$4*13)&gt;0,ROUND(OFFSET(DATA!$A$4,AZ$2+$AC28,$AC$4+$C$4*13)/OFFSET(DATA!$A$4,AZ$3+$AC28,$AC$4+$C$4*13),3),0)</f>
        <v>7.181</v>
      </c>
      <c r="BA28" s="75">
        <f ca="1">IF(OFFSET(DATA!$A$4,BA$3+$AC28,$AC$4+$C$4*13)&gt;0,ROUND(OFFSET(DATA!$A$4,BA$2+$AC28,$AC$4+$C$4*13)/OFFSET(DATA!$A$4,BA$3+$AC28,$AC$4+$C$4*13),3),0)</f>
        <v>0.55</v>
      </c>
      <c r="BB28" s="75">
        <f ca="1">IF(OFFSET(DATA!$A$4,BB$3+$AC28,$AC$4+$C$4*13)&gt;0,ROUND(OFFSET(DATA!$A$4,BB$2+$AC28,$AC$4+$C$4*13)/OFFSET(DATA!$A$4,BB$3+$AC28,$AC$4+$C$4*13),3),0)</f>
        <v>0.414</v>
      </c>
      <c r="BC28" s="58"/>
      <c r="BD28" s="58"/>
      <c r="BE28" s="77"/>
    </row>
    <row r="29" spans="1:57" ht="12.75">
      <c r="A29" s="120">
        <v>25</v>
      </c>
      <c r="B29" s="121">
        <f ca="1">OFFSET(DATA!$A$4,LOOK!$A29+60*(LOOK!$B$4-1),$D$4+$C$4*13)</f>
        <v>1911</v>
      </c>
      <c r="C29" s="52">
        <f ca="1">IF($A$4=2,OFFSET(GOALS!$AD$4,LOOK!$A29,0),OFFSET(DATA!$A$4,LOOK!$A29+60*(LOOK!$B$4-1)+30,$D$4+$C$4*13))</f>
        <v>5516</v>
      </c>
      <c r="D29" s="35">
        <f ca="1">OFFSET(GOALS!$C$4,LOOK!$A29,LOOK!$B$4)</f>
        <v>1</v>
      </c>
      <c r="E29" s="36">
        <f t="shared" si="6"/>
        <v>0.8</v>
      </c>
      <c r="F29" s="52">
        <f ca="1">IF($D$4=1,0,OFFSET(DATA!$A$4,LOOK!$A29+60*(LOOK!$B$4-1),$D$4-1))</f>
        <v>0</v>
      </c>
      <c r="G29">
        <f>SUM(G5:G28)</f>
        <v>0</v>
      </c>
      <c r="I29">
        <f>IF($C$4=1,B29-F29,B29)</f>
        <v>1911</v>
      </c>
      <c r="J29">
        <f ca="1">IF($A$4=2,OFFSET(GOALS!$AD$4,LOOK!$A29,0),IF($C$4=1,C29-G29,C29))</f>
        <v>5516</v>
      </c>
      <c r="L29" s="57">
        <v>0.8</v>
      </c>
      <c r="M29" s="57">
        <v>1</v>
      </c>
      <c r="N29" s="208">
        <f t="shared" si="12"/>
        <v>0.346</v>
      </c>
      <c r="O29" s="56">
        <f ca="1" t="shared" si="8"/>
        <v>0.346</v>
      </c>
      <c r="P29" s="59">
        <f t="shared" si="9"/>
        <v>0.346</v>
      </c>
      <c r="Q29" s="59">
        <f t="shared" si="10"/>
        <v>0</v>
      </c>
      <c r="R29" s="59">
        <f t="shared" si="11"/>
        <v>0</v>
      </c>
      <c r="S29" s="59">
        <f>IF($N29&gt;=1,$N29,0)</f>
        <v>0</v>
      </c>
      <c r="V29" s="17"/>
      <c r="W29" s="17"/>
      <c r="X29" s="17"/>
      <c r="Y29" s="17"/>
      <c r="Z29" s="17"/>
      <c r="AA29" s="17"/>
      <c r="AC29" s="7">
        <v>25</v>
      </c>
      <c r="AD29" s="279">
        <v>11.29</v>
      </c>
      <c r="AE29" s="75">
        <f ca="1">IF(OFFSET(DATA!$A$4,AE$3+$AC29,$AC$4+$C$4*13)&gt;0,ROUND(OFFSET(DATA!$A$4,AE$2+$AC29,$AC$4+$C$4*13)/OFFSET(DATA!$A$4,AE$3+$AC29,$AC$4+$C$4*13),3),0)</f>
        <v>0.346</v>
      </c>
      <c r="AF29" s="75">
        <f ca="1">IF(OFFSET(DATA!$A$4,AF$2+$AC29,$AC$4+$C$4*13)&gt;0,ROUND(OFFSET(DATA!$A$4,AF$2+$AC29,$AC$4+$C$4*13)/OFFSET($AD$4,$AC29,0),3),0)</f>
        <v>0.708</v>
      </c>
      <c r="AG29" s="75">
        <f ca="1">IF(OFFSET(DATA!$A$4,AG$3+$AC29,$AC$4+$C$4*13)&gt;0,ROUND(OFFSET(DATA!$A$4,AG$2+$AC29,$AC$4+$C$4*13)/OFFSET(DATA!$A$4,AG$3+$AC29,$AC$4+$C$4*13),3),0)</f>
        <v>0.328</v>
      </c>
      <c r="AH29" s="75">
        <f ca="1">IF(OFFSET(DATA!$A$4,AH$3+$AC29,$AC$4+$C$4*13)&gt;0,ROUND(OFFSET(DATA!$A$4,AH$2+$AC29,$AC$4+$C$4*13)/OFFSET(DATA!$A$4,AH$3+$AC29,$AC$4+$C$4*13),3),0)</f>
        <v>0.845</v>
      </c>
      <c r="AI29" s="75">
        <f ca="1">IF(OFFSET(DATA!$A$4,AI$3+$AC29,$AC$4+$C$4*13)&gt;0,ROUND(OFFSET(DATA!$A$4,AI$2+$AC29,$AC$4+$C$4*13)/OFFSET(DATA!$A$4,AI$3+$AC29,$AC$4+$C$4*13),3),0)</f>
        <v>0.994</v>
      </c>
      <c r="AJ29" s="75">
        <f ca="1">IF(OFFSET(DATA!$A$4,AJ$2+$AC29,$AC$4+$C$4*13)&gt;0,ROUND(OFFSET(DATA!$A$4,AJ$2+$AC29,$AC$4+$C$4*13)/OFFSET($AD$4,$AC29,0),3),0)</f>
        <v>1.189</v>
      </c>
      <c r="AK29" s="75">
        <f ca="1">IF(OFFSET(DATA!$A$4,AK$3+$AC29,$AC$4+$C$4*13)&gt;0,ROUND(OFFSET(DATA!$A$4,AK$2+$AC29,$AC$4+$C$4*13)/OFFSET(DATA!$A$4,AK$3+$AC29,$AC$4+$C$4*13),3),0)</f>
        <v>0.994</v>
      </c>
      <c r="AL29" s="75">
        <f ca="1">IF(OFFSET(DATA!$A$4,AL$2+$AC29,$AC$4+$C$4*13)&gt;0,ROUND(OFFSET(DATA!$A$4,AL$2+$AC29,$AC$4+$C$4*13)/OFFSET($AD$4,$AC29,0),3),0)</f>
        <v>1.395</v>
      </c>
      <c r="AM29" s="75">
        <f ca="1">IF(OFFSET(DATA!$A$4,AM$3+$AC29,$AC$4+$C$4*13)&gt;0,ROUND(OFFSET(DATA!$A$4,AM$2+$AC29,$AC$4+$C$4*13)/OFFSET(DATA!$A$4,AM$3+$AC29,$AC$4+$C$4*13),3),0)</f>
        <v>0.766</v>
      </c>
      <c r="AN29" s="75">
        <f ca="1">IF(OFFSET(DATA!$A$4,AN$3+$AC29,$AC$4+$C$4*13)&gt;0,ROUND(OFFSET(DATA!$A$4,AN$2+$AC29,$AC$4+$C$4*13)/OFFSET(DATA!$A$4,AN$3+$AC29,$AC$4+$C$4*13),3),0)</f>
        <v>0.87</v>
      </c>
      <c r="AO29" s="75">
        <f ca="1">IF(OFFSET(DATA!$A$4,AO$3+$AC29,$AC$4+$C$4*13)&gt;0,ROUND(OFFSET(DATA!$A$4,AO$2+$AC29,$AC$4+$C$4*13)/OFFSET(DATA!$A$4,AO$3+$AC29,$AC$4+$C$4*13),3),0)</f>
        <v>0.585</v>
      </c>
      <c r="AP29" s="75">
        <f ca="1">IF(OFFSET(DATA!$A$4,AP$3+$AC29,$AC$4+$C$4*13)&gt;0,ROUND(OFFSET(DATA!$A$4,AP$2+$AC29,$AC$4+$C$4*13)/OFFSET(DATA!$A$4,AP$3+$AC29,$AC$4+$C$4*13),3),0)</f>
        <v>0.875</v>
      </c>
      <c r="AQ29" s="75">
        <f ca="1">IF(OFFSET(DATA!$A$4,AQ$3+$AC29,$AC$4+$C$4*13)&gt;0,ROUND(OFFSET(DATA!$A$4,AQ$2+$AC29,$AC$4+$C$4*13)/OFFSET(DATA!$A$4,AQ$3+$AC29,$AC$4+$C$4*13),3),0)</f>
        <v>0.434</v>
      </c>
      <c r="AR29" s="75">
        <f ca="1">IF(OFFSET(DATA!$A$4,AR$2+$AC29,$AC$4+$C$4*13)&gt;0,ROUND(OFFSET(DATA!$A$4,AR$2+$AC29,$AC$4+$C$4*13)/OFFSET($AD$4,$AC29,0),3),0)</f>
        <v>0.809</v>
      </c>
      <c r="AS29" s="75">
        <f ca="1">IF(OFFSET(DATA!$A$4,AS$3+$AC29,$AC$4+$C$4*13)&gt;0,ROUND(OFFSET(DATA!$A$4,AS$2+$AC29,$AC$4+$C$4*13)/OFFSET(DATA!$A$4,AS$3+$AC29,$AC$4+$C$4*13),3),0)</f>
        <v>81.276</v>
      </c>
      <c r="AT29" s="75">
        <f ca="1">IF(OFFSET(DATA!$A$4,AT$3+$AC29,$AC$4+$C$4*13)&gt;0,ROUND(OFFSET(DATA!$A$4,AT$2+$AC29,$AC$4+$C$4*13)/OFFSET(DATA!$A$4,AT$3+$AC29,$AC$4+$C$4*13),3),0)</f>
        <v>75.302</v>
      </c>
      <c r="AU29" s="75">
        <f ca="1">IF(OFFSET(DATA!$A$4,AU$3+$AC29,$AC$4+$C$4*13)&gt;0,ROUND(OFFSET(DATA!$A$4,AU$2+$AC29,$AC$4+$C$4*13)/OFFSET(DATA!$A$4,AU$3+$AC29,$AC$4+$C$4*13),3),0)</f>
        <v>73.984</v>
      </c>
      <c r="AV29" s="75">
        <f ca="1">IF(OFFSET(DATA!$A$4,AV$3+$AC29,$AC$4+$C$4*13)&gt;0,ROUND(OFFSET(DATA!$A$4,AV$2+$AC29,$AC$4+$C$4*13)/OFFSET(DATA!$A$4,AV$3+$AC29,$AC$4+$C$4*13),3),0)</f>
        <v>1.125</v>
      </c>
      <c r="AW29" s="75">
        <f ca="1">IF(OFFSET(DATA!$A$4,AW$3+$AC29,$AC$4+$C$4*13)&gt;0,ROUND(OFFSET(DATA!$A$4,AW$2+$AC29,$AC$4+$C$4*13)/OFFSET(DATA!$A$4,AW$3+$AC29,$AC$4+$C$4*13),3),0)</f>
        <v>1.173</v>
      </c>
      <c r="AX29" s="75">
        <f ca="1">IF(OFFSET(DATA!$A$4,AX$3+$AC29,$AC$4+$C$4*13)&gt;0,ROUND(OFFSET(DATA!$A$4,AX$2+$AC29,$AC$4+$C$4*13)/OFFSET(DATA!$A$4,AX$3+$AC29,$AC$4+$C$4*13),3),0)</f>
        <v>0.861</v>
      </c>
      <c r="AY29" s="75">
        <f ca="1">IF(OFFSET(DATA!$A$4,AY$3+$AC29,$AC$4+$C$4*13)&gt;0,ROUND(OFFSET(DATA!$A$4,AY$2+$AC29,$AC$4+$C$4*13)/OFFSET(DATA!$A$4,AY$3+$AC29,$AC$4+$C$4*13),3),0)</f>
        <v>16.377</v>
      </c>
      <c r="AZ29" s="75">
        <f ca="1">IF(OFFSET(DATA!$A$4,AZ$3+$AC29,$AC$4+$C$4*13)&gt;0,ROUND(OFFSET(DATA!$A$4,AZ$2+$AC29,$AC$4+$C$4*13)/OFFSET(DATA!$A$4,AZ$3+$AC29,$AC$4+$C$4*13),3),0)</f>
        <v>16.925</v>
      </c>
      <c r="BA29" s="75">
        <f ca="1">IF(OFFSET(DATA!$A$4,BA$3+$AC29,$AC$4+$C$4*13)&gt;0,ROUND(OFFSET(DATA!$A$4,BA$2+$AC29,$AC$4+$C$4*13)/OFFSET(DATA!$A$4,BA$3+$AC29,$AC$4+$C$4*13),3),0)</f>
        <v>0.386</v>
      </c>
      <c r="BB29" s="75">
        <f ca="1">IF(OFFSET(DATA!$A$4,BB$3+$AC29,$AC$4+$C$4*13)&gt;0,ROUND(OFFSET(DATA!$A$4,BB$2+$AC29,$AC$4+$C$4*13)/OFFSET(DATA!$A$4,BB$3+$AC29,$AC$4+$C$4*13),3),0)</f>
        <v>0.36</v>
      </c>
      <c r="BC29" s="58"/>
      <c r="BD29" s="58"/>
      <c r="BE29" s="77"/>
    </row>
    <row r="30" spans="31:32" ht="12.75">
      <c r="AE30" s="43"/>
      <c r="AF30" s="43"/>
    </row>
    <row r="31" spans="12:34" ht="12.75">
      <c r="L31" s="187" t="s">
        <v>207</v>
      </c>
      <c r="M31" s="188"/>
      <c r="N31" s="188"/>
      <c r="O31" s="188"/>
      <c r="P31" s="188"/>
      <c r="Q31" s="188"/>
      <c r="R31" s="189"/>
      <c r="AE31" s="76"/>
      <c r="AF31" s="43"/>
      <c r="AH31" s="78"/>
    </row>
    <row r="32" spans="10:54" ht="12.75">
      <c r="J32" s="19">
        <v>2</v>
      </c>
      <c r="L32" s="190"/>
      <c r="M32" s="191" t="s">
        <v>209</v>
      </c>
      <c r="N32" s="191"/>
      <c r="O32" s="191"/>
      <c r="P32" s="191"/>
      <c r="Q32" s="191"/>
      <c r="R32" s="192"/>
      <c r="S32" s="141"/>
      <c r="AD32" s="19">
        <v>1</v>
      </c>
      <c r="AE32" s="127">
        <f ca="1">IF(COUNTIF(OFFSET(DATA!$B$4,$AC$34+AE$2,0,1,12),"&gt;0")=0,1,COUNTIF(OFFSET(DATA!$B$4,$AC$34+AE$2,0,1,12),"&gt;0"))</f>
        <v>12</v>
      </c>
      <c r="AF32" s="127">
        <f ca="1">IF(COUNTIF(OFFSET(DATA!$B$4,$AC$34+AF$2,0,1,12),"&gt;0")=0,1,COUNTIF(OFFSET(DATA!$B$4,$AC$34+AF$2,0,1,12),"&gt;0"))</f>
        <v>12</v>
      </c>
      <c r="AG32" s="127">
        <f ca="1">IF(COUNTIF(OFFSET(DATA!$B$4,$AC$34+AG$2,0,1,12),"&gt;0")=0,1,COUNTIF(OFFSET(DATA!$B$4,$AC$34+AG$2,0,1,12),"&gt;0"))</f>
        <v>12</v>
      </c>
      <c r="AH32" s="127">
        <f ca="1">IF(COUNTIF(OFFSET(DATA!$B$4,$AC$34+AH$2,0,1,12),"&gt;0")=0,1,COUNTIF(OFFSET(DATA!$B$4,$AC$34+AH$2,0,1,12),"&gt;0"))</f>
        <v>12</v>
      </c>
      <c r="AI32" s="127">
        <f ca="1">IF(COUNTIF(OFFSET(DATA!$B$4,$AC$34+AI$2,0,1,12),"&gt;0")=0,1,COUNTIF(OFFSET(DATA!$B$4,$AC$34+AI$2,0,1,12),"&gt;0"))</f>
        <v>12</v>
      </c>
      <c r="AJ32" s="127">
        <f ca="1">IF(COUNTIF(OFFSET(DATA!$B$4,$AC$34+AJ$2,0,1,12),"&gt;0")=0,1,COUNTIF(OFFSET(DATA!$B$4,$AC$34+AJ$2,0,1,12),"&gt;0"))</f>
        <v>12</v>
      </c>
      <c r="AK32" s="127">
        <f ca="1">IF(COUNTIF(OFFSET(DATA!$B$4,$AC$34+AK$2,0,1,12),"&gt;0")=0,1,COUNTIF(OFFSET(DATA!$B$4,$AC$34+AK$2,0,1,12),"&gt;0"))</f>
        <v>12</v>
      </c>
      <c r="AL32" s="127">
        <f ca="1">IF(COUNTIF(OFFSET(DATA!$B$4,$AC$34+AL$2,0,1,12),"&gt;0")=0,1,COUNTIF(OFFSET(DATA!$B$4,$AC$34+AL$2,0,1,12),"&gt;0"))</f>
        <v>12</v>
      </c>
      <c r="AM32" s="127">
        <f ca="1">IF(COUNTIF(OFFSET(DATA!$B$4,$AC$34+AM$2,0,1,12),"&gt;0")=0,1,COUNTIF(OFFSET(DATA!$B$4,$AC$34+AM$2,0,1,12),"&gt;0"))</f>
        <v>12</v>
      </c>
      <c r="AN32" s="127">
        <f ca="1">IF(COUNTIF(OFFSET(DATA!$B$4,$AC$34+AN$2,0,1,12),"&gt;0")=0,1,COUNTIF(OFFSET(DATA!$B$4,$AC$34+AN$2,0,1,12),"&gt;0"))</f>
        <v>12</v>
      </c>
      <c r="AO32" s="127">
        <f ca="1">IF(COUNTIF(OFFSET(DATA!$B$4,$AC$34+AO$2,0,1,12),"&gt;0")=0,1,COUNTIF(OFFSET(DATA!$B$4,$AC$34+AO$2,0,1,12),"&gt;0"))</f>
        <v>12</v>
      </c>
      <c r="AP32" s="127">
        <f ca="1">IF(COUNTIF(OFFSET(DATA!$B$4,$AC$34+AP$2,0,1,12),"&gt;0")=0,1,COUNTIF(OFFSET(DATA!$B$4,$AC$34+AP$2,0,1,12),"&gt;0"))</f>
        <v>12</v>
      </c>
      <c r="AQ32" s="127">
        <f ca="1">IF(COUNTIF(OFFSET(DATA!$B$4,$AC$34+AQ$2,0,1,12),"&gt;0")=0,1,COUNTIF(OFFSET(DATA!$B$4,$AC$34+AQ$2,0,1,12),"&gt;0"))</f>
        <v>12</v>
      </c>
      <c r="AR32" s="127">
        <f ca="1">IF(COUNTIF(OFFSET(DATA!$B$4,$AC$34+AR$2,0,1,12),"&gt;0")=0,1,COUNTIF(OFFSET(DATA!$B$4,$AC$34+AR$2,0,1,12),"&gt;0"))</f>
        <v>12</v>
      </c>
      <c r="AS32" s="127">
        <f ca="1">IF(COUNTIF(OFFSET(DATA!$B$4,$AC$34+AS$2,0,1,12),"&gt;0")=0,1,COUNTIF(OFFSET(DATA!$B$4,$AC$34+AS$2,0,1,12),"&gt;0"))</f>
        <v>12</v>
      </c>
      <c r="AT32" s="127">
        <f ca="1">IF(COUNTIF(OFFSET(DATA!$B$4,$AC$34+AT$2,0,1,12),"&gt;0")=0,1,COUNTIF(OFFSET(DATA!$B$4,$AC$34+AT$2,0,1,12),"&gt;0"))</f>
        <v>12</v>
      </c>
      <c r="AU32" s="127">
        <f ca="1">IF(COUNTIF(OFFSET(DATA!$B$4,$AC$34+AU$2,0,1,12),"&gt;0")=0,1,COUNTIF(OFFSET(DATA!$B$4,$AC$34+AU$2,0,1,12),"&gt;0"))</f>
        <v>12</v>
      </c>
      <c r="AV32" s="127">
        <f ca="1">IF(COUNTIF(OFFSET(DATA!$B$4,$AC$34+AV$2,0,1,12),"&gt;0")=0,1,COUNTIF(OFFSET(DATA!$B$4,$AC$34+AV$2,0,1,12),"&gt;0"))</f>
        <v>12</v>
      </c>
      <c r="AW32" s="127">
        <f ca="1">IF(COUNTIF(OFFSET(DATA!$B$4,$AC$34+AW$2,0,1,12),"&gt;0")=0,1,COUNTIF(OFFSET(DATA!$B$4,$AC$34+AW$2,0,1,12),"&gt;0"))</f>
        <v>12</v>
      </c>
      <c r="AX32" s="127">
        <f ca="1">IF(COUNTIF(OFFSET(DATA!$B$4,$AC$34+AX$2,0,1,12),"&gt;0")=0,1,COUNTIF(OFFSET(DATA!$B$4,$AC$34+AX$2,0,1,12),"&gt;0"))</f>
        <v>12</v>
      </c>
      <c r="AY32" s="127">
        <f ca="1">IF(COUNTIF(OFFSET(DATA!$B$4,$AC$34+AY$2,0,1,12),"&gt;0")=0,1,COUNTIF(OFFSET(DATA!$B$4,$AC$34+AY$2,0,1,12),"&gt;0"))</f>
        <v>12</v>
      </c>
      <c r="AZ32" s="127">
        <f ca="1">IF(COUNTIF(OFFSET(DATA!$B$4,$AC$34+AZ$2,0,1,12),"&gt;0")=0,1,COUNTIF(OFFSET(DATA!$B$4,$AC$34+AZ$2,0,1,12),"&gt;0"))</f>
        <v>12</v>
      </c>
      <c r="BA32" s="127">
        <f ca="1">IF(COUNTIF(OFFSET(DATA!$B$4,$AC$34+BA$2,0,1,12),"&gt;0")=0,1,COUNTIF(OFFSET(DATA!$B$4,$AC$34+BA$2,0,1,12),"&gt;0"))</f>
        <v>11</v>
      </c>
      <c r="BB32" s="127">
        <f ca="1">IF(COUNTIF(OFFSET(DATA!$B$4,$AC$34+BB$2,0,1,12),"&gt;0")=0,1,COUNTIF(OFFSET(DATA!$B$4,$AC$34+BB$2,0,1,12),"&gt;0"))</f>
        <v>12</v>
      </c>
    </row>
    <row r="33" spans="12:54" ht="12.75">
      <c r="L33" s="190"/>
      <c r="M33" s="191" t="s">
        <v>208</v>
      </c>
      <c r="N33" s="191"/>
      <c r="O33" s="191"/>
      <c r="P33" s="191"/>
      <c r="Q33" s="191"/>
      <c r="R33" s="192"/>
      <c r="S33" s="141"/>
      <c r="X33" s="104">
        <v>1</v>
      </c>
      <c r="Y33" s="6">
        <v>1</v>
      </c>
      <c r="Z33" s="20">
        <v>16</v>
      </c>
      <c r="AD33" s="74" t="s">
        <v>114</v>
      </c>
      <c r="AE33" s="128">
        <f ca="1">OFFSET(GOALS!$C$4,$AC$34,LOOK!AE$34)</f>
        <v>1</v>
      </c>
      <c r="AF33" s="128">
        <f ca="1">OFFSET(GOALS!$C$4,$AC$34,LOOK!AF$34)</f>
        <v>1</v>
      </c>
      <c r="AG33" s="128">
        <f ca="1">OFFSET(GOALS!$C$4,$AC$34,LOOK!AG$34)</f>
        <v>1</v>
      </c>
      <c r="AH33" s="128">
        <f ca="1">OFFSET(GOALS!$C$4,$AC$34,LOOK!AH$34)</f>
        <v>1</v>
      </c>
      <c r="AI33" s="128">
        <f ca="1">OFFSET(GOALS!$C$4,$AC$34,LOOK!AI$34)</f>
        <v>1</v>
      </c>
      <c r="AJ33" s="128">
        <f ca="1">OFFSET(GOALS!$C$4,$AC$34,LOOK!AJ$34)</f>
        <v>1</v>
      </c>
      <c r="AK33" s="128">
        <f ca="1">OFFSET(GOALS!$C$4,$AC$34,LOOK!AK$34)</f>
        <v>1</v>
      </c>
      <c r="AL33" s="128">
        <f ca="1">OFFSET(GOALS!$C$4,$AC$34,LOOK!AL$34)</f>
        <v>1</v>
      </c>
      <c r="AM33" s="128">
        <f ca="1">OFFSET(GOALS!$C$4,$AC$34,LOOK!AM$34)</f>
        <v>1</v>
      </c>
      <c r="AN33" s="128">
        <f ca="1">OFFSET(GOALS!$C$4,$AC$34,LOOK!AN$34)</f>
        <v>1</v>
      </c>
      <c r="AO33" s="128">
        <f ca="1">OFFSET(GOALS!$C$4,$AC$34,LOOK!AO$34)</f>
        <v>1</v>
      </c>
      <c r="AP33" s="128">
        <f ca="1">OFFSET(GOALS!$C$4,$AC$34,LOOK!AP$34)</f>
        <v>1</v>
      </c>
      <c r="AQ33" s="128">
        <f ca="1">OFFSET(GOALS!$C$4,$AC$34,LOOK!AQ$34)</f>
        <v>1</v>
      </c>
      <c r="AR33" s="128">
        <f ca="1">OFFSET(GOALS!$C$4,$AC$34,LOOK!AR$34)</f>
        <v>1</v>
      </c>
      <c r="AS33" s="164">
        <f ca="1">OFFSET(GOALS!$C$4,$AC$34,LOOK!AS$34)</f>
        <v>100</v>
      </c>
      <c r="AT33" s="164">
        <f ca="1">OFFSET(GOALS!$C$4,$AC$34,LOOK!AT$34)</f>
        <v>100</v>
      </c>
      <c r="AU33" s="164">
        <f ca="1">OFFSET(GOALS!$C$4,$AC$34,LOOK!AU$34)</f>
        <v>100</v>
      </c>
      <c r="AV33" s="128">
        <f ca="1">OFFSET(GOALS!$C$4,$AC$34,LOOK!AV$34)</f>
        <v>1</v>
      </c>
      <c r="AW33" s="128">
        <f ca="1">OFFSET(GOALS!$C$4,$AC$34,LOOK!AW$34)</f>
        <v>1</v>
      </c>
      <c r="AX33" s="128">
        <f ca="1">OFFSET(GOALS!$C$4,$AC$34,LOOK!AX$34)</f>
        <v>1</v>
      </c>
      <c r="AY33" s="51">
        <f ca="1">OFFSET(GOALS!$C$4,$AC$34,LOOK!AY$34)</f>
        <v>10</v>
      </c>
      <c r="AZ33" s="51">
        <f ca="1">OFFSET(GOALS!$C$4,$AC$34,LOOK!AZ$34)</f>
        <v>10</v>
      </c>
      <c r="BA33" s="128">
        <f ca="1">OFFSET(GOALS!$C$4,$AC$34,LOOK!BA$34)</f>
        <v>1</v>
      </c>
      <c r="BB33" s="128">
        <f ca="1">OFFSET(GOALS!$C$4,$AC$34,LOOK!BB$34)</f>
        <v>1</v>
      </c>
    </row>
    <row r="34" spans="1:54" ht="12.75">
      <c r="A34" s="104" t="s">
        <v>114</v>
      </c>
      <c r="B34" s="6" t="s">
        <v>51</v>
      </c>
      <c r="C34" s="20" t="s">
        <v>52</v>
      </c>
      <c r="L34" s="193"/>
      <c r="M34" s="194" t="s">
        <v>210</v>
      </c>
      <c r="N34" s="194"/>
      <c r="O34" s="194"/>
      <c r="P34" s="194"/>
      <c r="Q34" s="194"/>
      <c r="R34" s="195"/>
      <c r="S34" s="141"/>
      <c r="X34" s="104">
        <v>2</v>
      </c>
      <c r="Y34" s="6">
        <v>2</v>
      </c>
      <c r="Z34" s="20">
        <v>17</v>
      </c>
      <c r="AC34" s="51">
        <v>8</v>
      </c>
      <c r="AD34" s="73" t="s">
        <v>52</v>
      </c>
      <c r="AE34" s="55">
        <v>1</v>
      </c>
      <c r="AF34" s="64">
        <v>2</v>
      </c>
      <c r="AG34" s="5">
        <v>3</v>
      </c>
      <c r="AH34" s="55">
        <v>4</v>
      </c>
      <c r="AI34" s="64">
        <v>5</v>
      </c>
      <c r="AJ34" s="55">
        <v>6</v>
      </c>
      <c r="AK34" s="64">
        <v>7</v>
      </c>
      <c r="AL34" s="55">
        <v>8</v>
      </c>
      <c r="AM34" s="55">
        <v>9</v>
      </c>
      <c r="AN34" s="55">
        <v>10</v>
      </c>
      <c r="AO34" s="85">
        <v>11</v>
      </c>
      <c r="AP34" s="64">
        <v>12</v>
      </c>
      <c r="AQ34" s="55">
        <v>13</v>
      </c>
      <c r="AR34" s="55">
        <v>14</v>
      </c>
      <c r="AS34" s="85">
        <v>15</v>
      </c>
      <c r="AT34" s="86">
        <v>16</v>
      </c>
      <c r="AU34" s="86">
        <v>17</v>
      </c>
      <c r="AV34" s="86">
        <v>18</v>
      </c>
      <c r="AW34" s="55">
        <v>19</v>
      </c>
      <c r="AX34" s="55">
        <v>20</v>
      </c>
      <c r="AY34" s="55">
        <v>21</v>
      </c>
      <c r="AZ34" s="5">
        <v>22</v>
      </c>
      <c r="BA34" s="5">
        <v>23</v>
      </c>
      <c r="BB34" s="304">
        <v>24</v>
      </c>
    </row>
    <row r="35" spans="1:54" ht="12.75">
      <c r="A35" s="2">
        <v>1</v>
      </c>
      <c r="B35" s="52">
        <f ca="1">OFFSET(DATA!$A$4,LOOK!$A5+60*(LOOK!$B$4-1),$D$4+13)</f>
        <v>42</v>
      </c>
      <c r="C35" s="52">
        <f ca="1">OFFSET(DATA!$A$4,LOOK!$A5+60*(LOOK!$B$4-1)+30,$D$4+13)</f>
        <v>109</v>
      </c>
      <c r="S35" s="141"/>
      <c r="X35" s="104">
        <v>3</v>
      </c>
      <c r="Y35" s="6">
        <v>3</v>
      </c>
      <c r="Z35" s="20">
        <v>18</v>
      </c>
      <c r="AC35" s="55">
        <v>1</v>
      </c>
      <c r="AD35" s="63" t="s">
        <v>64</v>
      </c>
      <c r="AE35" s="129">
        <f ca="1">IF(OFFSET(DATA!$N$4,AE$3+$AC$34,$AC35)&gt;0,OFFSET(DATA!$N$4,AE$2+$AC$34,$AC35)/OFFSET(DATA!$N$4,AE$3+$AC$34,$AC35),0)</f>
        <v>0.2971887550200803</v>
      </c>
      <c r="AF35" s="129">
        <f ca="1">IF($AC35&gt;AF$32,0,IF(OFFSET(DATA!$N$4,AF$2+$AC$34,$AC35)&gt;0,OFFSET(DATA!$N$4,AF$2+$AC$34,$AC35)/OFFSET($AD$4,$AC$34,0),0))</f>
        <v>0.6879416999291553</v>
      </c>
      <c r="AG35" s="129">
        <f ca="1">IF(OFFSET(DATA!$N$4,AG$3+$AC$34,$AC35)&gt;0,OFFSET(DATA!$N$4,AG$2+$AC$34,$AC35)/OFFSET(DATA!$N$4,AG$3+$AC$34,$AC35),0)</f>
        <v>0.2777777777777778</v>
      </c>
      <c r="AH35" s="129">
        <f ca="1">IF(OFFSET(DATA!$N$4,AH$3+$AC$34,$AC35)&gt;0,OFFSET(DATA!$N$4,AH$2+$AC$34,$AC35)/OFFSET(DATA!$N$4,AH$3+$AC$34,$AC35),0)</f>
        <v>1</v>
      </c>
      <c r="AI35" s="129">
        <f ca="1">IF(OFFSET(DATA!$N$4,AI$3+$AC$34,$AC35)&gt;0,OFFSET(DATA!$N$4,AI$2+$AC$34,$AC35)/OFFSET(DATA!$N$4,AI$3+$AC$34,$AC35),0)</f>
        <v>1</v>
      </c>
      <c r="AJ35" s="129">
        <f ca="1">IF($AC35&gt;AJ$32,0,IF(OFFSET(DATA!$N$4,AJ$2+$AC$34,$AC35)&gt;0,OFFSET(DATA!$N$4,AJ$2+$AC$34,$AC35)/OFFSET($AD$4,$AC$34,0),0))</f>
        <v>1.326352530541012</v>
      </c>
      <c r="AK35" s="129">
        <f ca="1">IF(OFFSET(DATA!$N$4,AK$3+$AC$34,$AC35)&gt;0,OFFSET(DATA!$N$4,AK$2+$AC$34,$AC35)/OFFSET(DATA!$N$4,AK$3+$AC$34,$AC35),0)</f>
        <v>1</v>
      </c>
      <c r="AL35" s="129">
        <f ca="1">IF($AC35&gt;AL$32,0,IF(OFFSET(DATA!$N$4,AL$2+$AC$34,$AC35)&gt;0,OFFSET(DATA!$N$4,AL$2+$AC$34,$AC35)/OFFSET($AD$4,$AC$34,0),0))</f>
        <v>1.280977312390925</v>
      </c>
      <c r="AM35" s="129">
        <f ca="1">IF(OFFSET(DATA!$N$4,AM$3+$AC$34,$AC35)&gt;0,OFFSET(DATA!$N$4,AM$2+$AC$34,$AC35)/OFFSET(DATA!$N$4,AM$3+$AC$34,$AC35),0)</f>
        <v>0.5454545454545454</v>
      </c>
      <c r="AN35" s="129">
        <f ca="1">IF(OFFSET(DATA!$N$4,AN$3+$AC$34,$AC35)&gt;0,OFFSET(DATA!$N$4,AN$2+$AC$34,$AC35)/OFFSET(DATA!$N$4,AN$3+$AC$34,$AC35),0)</f>
        <v>1</v>
      </c>
      <c r="AO35" s="129">
        <f ca="1">IF(OFFSET(DATA!$N$4,AO$3+$AC$34,$AC35)&gt;0,OFFSET(DATA!$N$4,AO$2+$AC$34,$AC35)/OFFSET(DATA!$N$4,AO$3+$AC$34,$AC35),0)</f>
        <v>0.25925925925925924</v>
      </c>
      <c r="AP35" s="129">
        <f ca="1">IF(OFFSET(DATA!$N$4,AP$3+$AC$34,$AC35)&gt;0,OFFSET(DATA!$N$4,AP$2+$AC$34,$AC35)/OFFSET(DATA!$N$4,AP$3+$AC$34,$AC35),0)</f>
        <v>1</v>
      </c>
      <c r="AQ35" s="129">
        <f ca="1">IF(OFFSET(DATA!$N$4,AQ$3+$AC$34,$AC35)&gt;0,OFFSET(DATA!$N$4,AQ$2+$AC$34,$AC35)/OFFSET(DATA!$N$4,AQ$3+$AC$34,$AC35),0)</f>
        <v>0.4370097646870498</v>
      </c>
      <c r="AR35" s="130">
        <f ca="1">IF($AC35&gt;AR$32,0,IF(OFFSET(DATA!$N$4,AR$3+$AC$34,$AC35)&gt;0,OFFSET(DATA!$N$4,AR$2+$AC$34,$AC35)/OFFSET(DATA!$N$4,AR$3+$AC$34,$AC35),0))</f>
        <v>0.8211169284467713</v>
      </c>
      <c r="AS35" s="130">
        <f ca="1">IF($AC35&gt;AS$32,0,IF(OFFSET(DATA!$N$4,AS$3+$AC$34,$AC35)&gt;0,OFFSET(DATA!$N$4,AS$2+$AC$34,$AC35)/OFFSET(DATA!$N$4,AS$3+$AC$34,$AC35),0))</f>
        <v>88.35429951690821</v>
      </c>
      <c r="AT35" s="130">
        <f ca="1">IF($AC35&gt;AT$32,0,IF(OFFSET(DATA!$N$4,AT$3+$AC$34,$AC35)&gt;0,OFFSET(DATA!$N$4,AT$2+$AC$34,$AC35)/OFFSET(DATA!$N$4,AT$3+$AC$34,$AC35),0))</f>
        <v>71.69313492063492</v>
      </c>
      <c r="AU35" s="130">
        <f ca="1">IF($AC35&gt;AU$32,0,IF(OFFSET(DATA!$N$4,AU$3+$AC$34,$AC35)&gt;0,OFFSET(DATA!$N$4,AU$2+$AC$34,$AC35)/OFFSET(DATA!$N$4,AU$3+$AC$34,$AC35),0))</f>
        <v>73.90635555555556</v>
      </c>
      <c r="AV35" s="129">
        <f ca="1">IF(OFFSET(DATA!$N$4,AV$3+$AC$34,$AC35)&gt;0,OFFSET(DATA!$N$4,AV$2+$AC$34,$AC35)/OFFSET(DATA!$N$4,AV$3+$AC$34,$AC35),0)</f>
        <v>0.799081515499426</v>
      </c>
      <c r="AW35" s="129">
        <f ca="1">IF(OFFSET(DATA!$N$4,AW$3+$AC$34,$AC35)&gt;0,OFFSET(DATA!$N$4,AW$2+$AC$34,$AC35)/OFFSET(DATA!$N$4,AW$3+$AC$34,$AC35),0)</f>
        <v>0.8676441052420164</v>
      </c>
      <c r="AX35" s="129">
        <f ca="1">IF(OFFSET(DATA!$N$4,AX$3+$AC$34,$AC35)&gt;0,OFFSET(DATA!$N$4,AX$2+$AC$34,$AC35)/OFFSET(DATA!$N$4,AX$3+$AC$34,$AC35),0)</f>
        <v>0.7513416815742398</v>
      </c>
      <c r="AY35" s="130">
        <f ca="1">IF($AC35&gt;AY$32,0,IF(OFFSET(DATA!$N$4,AY$3+$AC$34,$AC35)&gt;0,OFFSET(DATA!$N$4,AY$2+$AC$34,$AC35)/OFFSET(DATA!$N$4,AY$3+$AC$34,$AC35),0))</f>
        <v>21.426666666666666</v>
      </c>
      <c r="AZ35" s="130">
        <f ca="1">IF($AC35&gt;AZ$32,0,IF(OFFSET(DATA!$N$4,AZ$3+$AC$34,$AC35)&gt;0,OFFSET(DATA!$N$4,AZ$2+$AC$34,$AC35)/OFFSET(DATA!$N$4,AZ$3+$AC$34,$AC35),0))</f>
        <v>39.95774647887324</v>
      </c>
      <c r="BA35" s="129">
        <f ca="1">IF(OFFSET(DATA!$N$4,BA$3+$AC$34,$AC35)&gt;0,OFFSET(DATA!$N$4,BA$2+$AC$34,$AC35)/OFFSET(DATA!$N$4,BA$3+$AC$34,$AC35),0)</f>
        <v>0.448</v>
      </c>
      <c r="BB35" s="129">
        <f ca="1">IF(OFFSET(DATA!$N$4,BB$3+$AC$34,$AC35)&gt;0,OFFSET(DATA!$N$4,BB$2+$AC$34,$AC35)/OFFSET(DATA!$N$4,BB$3+$AC$34,$AC35),0)</f>
        <v>0.5965978128797084</v>
      </c>
    </row>
    <row r="36" spans="1:54" ht="12.75">
      <c r="A36" s="2">
        <v>2</v>
      </c>
      <c r="B36" s="52">
        <f ca="1">OFFSET(DATA!$A$4,LOOK!$A6+60*(LOOK!$B$4-1),$D$4+13)</f>
        <v>9</v>
      </c>
      <c r="C36" s="52">
        <f ca="1">OFFSET(DATA!$A$4,LOOK!$A6+60*(LOOK!$B$4-1)+30,$D$4+13)</f>
        <v>16</v>
      </c>
      <c r="J36" s="26">
        <v>2</v>
      </c>
      <c r="L36" s="196" t="s">
        <v>211</v>
      </c>
      <c r="M36" s="197"/>
      <c r="N36" s="197"/>
      <c r="O36" s="197"/>
      <c r="P36" s="197"/>
      <c r="Q36" s="197"/>
      <c r="R36" s="198"/>
      <c r="S36" s="141"/>
      <c r="X36" s="104">
        <v>4</v>
      </c>
      <c r="Y36" s="6">
        <v>4</v>
      </c>
      <c r="Z36" s="20">
        <v>19</v>
      </c>
      <c r="AC36" s="55">
        <v>2</v>
      </c>
      <c r="AD36" s="63" t="s">
        <v>65</v>
      </c>
      <c r="AE36" s="129">
        <f ca="1">IF(OFFSET(DATA!$N$4,AE$3+$AC$34,$AC36)&gt;0,OFFSET(DATA!$N$4,AE$2+$AC$34,$AC36)/OFFSET(DATA!$N$4,AE$3+$AC$34,$AC36),0)</f>
        <v>0.3244274809160305</v>
      </c>
      <c r="AF36" s="129">
        <f ca="1">IF($AC36&gt;AF$32,0,IF(OFFSET(DATA!$N$4,AF$2+$AC$34,$AC36)&gt;0,OFFSET(DATA!$N$4,AF$2+$AC$34,$AC36)/OFFSET($AD$4,$AC$34,0),0))</f>
        <v>0.7047220649969345</v>
      </c>
      <c r="AG36" s="129">
        <f ca="1">IF(OFFSET(DATA!$N$4,AG$3+$AC$34,$AC36)&gt;0,OFFSET(DATA!$N$4,AG$2+$AC$34,$AC36)/OFFSET(DATA!$N$4,AG$3+$AC$34,$AC36),0)</f>
        <v>0.2808080808080808</v>
      </c>
      <c r="AH36" s="129">
        <f ca="1">IF(OFFSET(DATA!$N$4,AH$3+$AC$34,$AC36)&gt;0,OFFSET(DATA!$N$4,AH$2+$AC$34,$AC36)/OFFSET(DATA!$N$4,AH$3+$AC$34,$AC36),0)</f>
        <v>1</v>
      </c>
      <c r="AI36" s="129">
        <f ca="1">IF(OFFSET(DATA!$N$4,AI$3+$AC$34,$AC36)&gt;0,OFFSET(DATA!$N$4,AI$2+$AC$34,$AC36)/OFFSET(DATA!$N$4,AI$3+$AC$34,$AC36),0)</f>
        <v>1</v>
      </c>
      <c r="AJ36" s="129">
        <f ca="1">IF($AC36&gt;AJ$32,0,IF(OFFSET(DATA!$N$4,AJ$2+$AC$34,$AC36)&gt;0,OFFSET(DATA!$N$4,AJ$2+$AC$34,$AC36)/OFFSET($AD$4,$AC$34,0),0))</f>
        <v>1.1419197207678884</v>
      </c>
      <c r="AK36" s="129">
        <f ca="1">IF(OFFSET(DATA!$N$4,AK$3+$AC$34,$AC36)&gt;0,OFFSET(DATA!$N$4,AK$2+$AC$34,$AC36)/OFFSET(DATA!$N$4,AK$3+$AC$34,$AC36),0)</f>
        <v>1</v>
      </c>
      <c r="AL36" s="129">
        <f ca="1">IF($AC36&gt;AL$32,0,IF(OFFSET(DATA!$N$4,AL$2+$AC$34,$AC36)&gt;0,OFFSET(DATA!$N$4,AL$2+$AC$34,$AC36)/OFFSET($AD$4,$AC$34,0),0))</f>
        <v>1.1211667913238592</v>
      </c>
      <c r="AM36" s="129">
        <f ca="1">IF(OFFSET(DATA!$N$4,AM$3+$AC$34,$AC36)&gt;0,OFFSET(DATA!$N$4,AM$2+$AC$34,$AC36)/OFFSET(DATA!$N$4,AM$3+$AC$34,$AC36),0)</f>
        <v>0.22727272727272727</v>
      </c>
      <c r="AN36" s="129">
        <f ca="1">IF(OFFSET(DATA!$N$4,AN$3+$AC$34,$AC36)&gt;0,OFFSET(DATA!$N$4,AN$2+$AC$34,$AC36)/OFFSET(DATA!$N$4,AN$3+$AC$34,$AC36),0)</f>
        <v>1</v>
      </c>
      <c r="AO36" s="129">
        <f ca="1">IF(OFFSET(DATA!$N$4,AO$3+$AC$34,$AC36)&gt;0,OFFSET(DATA!$N$4,AO$2+$AC$34,$AC36)/OFFSET(DATA!$N$4,AO$3+$AC$34,$AC36),0)</f>
        <v>0.38636363636363635</v>
      </c>
      <c r="AP36" s="129">
        <f ca="1">IF(OFFSET(DATA!$N$4,AP$3+$AC$34,$AC36)&gt;0,OFFSET(DATA!$N$4,AP$2+$AC$34,$AC36)/OFFSET(DATA!$N$4,AP$3+$AC$34,$AC36),0)</f>
        <v>1</v>
      </c>
      <c r="AQ36" s="129">
        <f ca="1">IF(OFFSET(DATA!$N$4,AQ$3+$AC$34,$AC36)&gt;0,OFFSET(DATA!$N$4,AQ$2+$AC$34,$AC36)/OFFSET(DATA!$N$4,AQ$3+$AC$34,$AC36),0)</f>
        <v>0.38341493268053856</v>
      </c>
      <c r="AR36" s="130">
        <f ca="1">IF($AC36&gt;AR$32,0,IF(OFFSET(DATA!$N$4,AR$3+$AC$34,$AC36)&gt;0,OFFSET(DATA!$N$4,AR$2+$AC$34,$AC36)/OFFSET(DATA!$N$4,AR$3+$AC$34,$AC36),0))</f>
        <v>0.787958115183246</v>
      </c>
      <c r="AS36" s="130">
        <f ca="1">IF($AC36&gt;AS$32,0,IF(OFFSET(DATA!$N$4,AS$3+$AC$34,$AC36)&gt;0,OFFSET(DATA!$N$4,AS$2+$AC$34,$AC36)/OFFSET(DATA!$N$4,AS$3+$AC$34,$AC36),0))</f>
        <v>87</v>
      </c>
      <c r="AT36" s="130">
        <f ca="1">IF($AC36&gt;AT$32,0,IF(OFFSET(DATA!$N$4,AT$3+$AC$34,$AC36)&gt;0,OFFSET(DATA!$N$4,AT$2+$AC$34,$AC36)/OFFSET(DATA!$N$4,AT$3+$AC$34,$AC36),0))</f>
        <v>78.35483870967742</v>
      </c>
      <c r="AU36" s="130">
        <f ca="1">IF($AC36&gt;AU$32,0,IF(OFFSET(DATA!$N$4,AU$3+$AC$34,$AC36)&gt;0,OFFSET(DATA!$N$4,AU$2+$AC$34,$AC36)/OFFSET(DATA!$N$4,AU$3+$AC$34,$AC36),0))</f>
        <v>79.16666666666667</v>
      </c>
      <c r="AV36" s="129">
        <f ca="1">IF(OFFSET(DATA!$N$4,AV$3+$AC$34,$AC36)&gt;0,OFFSET(DATA!$N$4,AV$2+$AC$34,$AC36)/OFFSET(DATA!$N$4,AV$3+$AC$34,$AC36),0)</f>
        <v>1.2123995407577497</v>
      </c>
      <c r="AW36" s="129">
        <f ca="1">IF(OFFSET(DATA!$N$4,AW$3+$AC$34,$AC36)&gt;0,OFFSET(DATA!$N$4,AW$2+$AC$34,$AC36)/OFFSET(DATA!$N$4,AW$3+$AC$34,$AC36),0)</f>
        <v>0.891745330387628</v>
      </c>
      <c r="AX36" s="129">
        <f ca="1">IF(OFFSET(DATA!$N$4,AX$3+$AC$34,$AC36)&gt;0,OFFSET(DATA!$N$4,AX$2+$AC$34,$AC36)/OFFSET(DATA!$N$4,AX$3+$AC$34,$AC36),0)</f>
        <v>0.16100178890876565</v>
      </c>
      <c r="AY36" s="130">
        <f ca="1">IF($AC36&gt;AY$32,0,IF(OFFSET(DATA!$N$4,AY$3+$AC$34,$AC36)&gt;0,OFFSET(DATA!$N$4,AY$2+$AC$34,$AC36)/OFFSET(DATA!$N$4,AY$3+$AC$34,$AC36),0))</f>
        <v>4.887096774193548</v>
      </c>
      <c r="AZ36" s="130">
        <f ca="1">IF($AC36&gt;AZ$32,0,IF(OFFSET(DATA!$N$4,AZ$3+$AC$34,$AC36)&gt;0,OFFSET(DATA!$N$4,AZ$2+$AC$34,$AC36)/OFFSET(DATA!$N$4,AZ$3+$AC$34,$AC36),0))</f>
        <v>1.9268292682926829</v>
      </c>
      <c r="BA36" s="129">
        <f ca="1">IF(OFFSET(DATA!$N$4,BA$3+$AC$34,$AC36)&gt;0,OFFSET(DATA!$N$4,BA$2+$AC$34,$AC36)/OFFSET(DATA!$N$4,BA$3+$AC$34,$AC36),0)</f>
        <v>0.3655536028119508</v>
      </c>
      <c r="BB36" s="129">
        <f ca="1">IF(OFFSET(DATA!$N$4,BB$3+$AC$34,$AC36)&gt;0,OFFSET(DATA!$N$4,BB$2+$AC$34,$AC36)/OFFSET(DATA!$N$4,BB$3+$AC$34,$AC36),0)</f>
        <v>0.4779559118236473</v>
      </c>
    </row>
    <row r="37" spans="1:54" ht="12.75">
      <c r="A37" s="2">
        <v>3</v>
      </c>
      <c r="B37" s="52">
        <f ca="1">OFFSET(DATA!$A$4,LOOK!$A7+60*(LOOK!$B$4-1),$D$4+13)</f>
        <v>11</v>
      </c>
      <c r="C37" s="52">
        <f ca="1">OFFSET(DATA!$A$4,LOOK!$A7+60*(LOOK!$B$4-1)+30,$D$4+13)</f>
        <v>31</v>
      </c>
      <c r="L37" s="199"/>
      <c r="M37" s="200" t="s">
        <v>212</v>
      </c>
      <c r="N37" s="200"/>
      <c r="O37" s="200"/>
      <c r="P37" s="200"/>
      <c r="Q37" s="200"/>
      <c r="R37" s="201"/>
      <c r="S37" s="141"/>
      <c r="X37" s="104">
        <v>5</v>
      </c>
      <c r="Y37" s="6">
        <v>5</v>
      </c>
      <c r="Z37" s="20">
        <v>23</v>
      </c>
      <c r="AB37" s="132">
        <f aca="true" t="shared" si="13" ref="AB37:AB46">$AE$48</f>
        <v>1</v>
      </c>
      <c r="AC37" s="55">
        <v>3</v>
      </c>
      <c r="AD37" s="63" t="s">
        <v>66</v>
      </c>
      <c r="AE37" s="129">
        <f ca="1">IF(OFFSET(DATA!$N$4,AE$3+$AC$34,$AC37)&gt;0,OFFSET(DATA!$N$4,AE$2+$AC$34,$AC37)/OFFSET(DATA!$N$4,AE$3+$AC$34,$AC37),0)</f>
        <v>0.376271186440678</v>
      </c>
      <c r="AF37" s="129">
        <f ca="1">IF($AC37&gt;AF$32,0,IF(OFFSET(DATA!$N$4,AF$2+$AC$34,$AC37)&gt;0,OFFSET(DATA!$N$4,AF$2+$AC$34,$AC37)/OFFSET($AD$4,$AC$34,0),0))</f>
        <v>0.700241003905926</v>
      </c>
      <c r="AG37" s="129">
        <f ca="1">IF(OFFSET(DATA!$N$4,AG$3+$AC$34,$AC37)&gt;0,OFFSET(DATA!$N$4,AG$2+$AC$34,$AC37)/OFFSET(DATA!$N$4,AG$3+$AC$34,$AC37),0)</f>
        <v>0.3258003766478343</v>
      </c>
      <c r="AH37" s="129">
        <f ca="1">IF(OFFSET(DATA!$N$4,AH$3+$AC$34,$AC37)&gt;0,OFFSET(DATA!$N$4,AH$2+$AC$34,$AC37)/OFFSET(DATA!$N$4,AH$3+$AC$34,$AC37),0)</f>
        <v>0.9827586206896551</v>
      </c>
      <c r="AI37" s="129">
        <f ca="1">IF(OFFSET(DATA!$N$4,AI$3+$AC$34,$AC37)&gt;0,OFFSET(DATA!$N$4,AI$2+$AC$34,$AC37)/OFFSET(DATA!$N$4,AI$3+$AC$34,$AC37),0)</f>
        <v>1</v>
      </c>
      <c r="AJ37" s="129">
        <f ca="1">IF($AC37&gt;AJ$32,0,IF(OFFSET(DATA!$N$4,AJ$2+$AC$34,$AC37)&gt;0,OFFSET(DATA!$N$4,AJ$2+$AC$34,$AC37)/OFFSET($AD$4,$AC$34,0),0))</f>
        <v>1.2846503510694425</v>
      </c>
      <c r="AK37" s="129">
        <f ca="1">IF(OFFSET(DATA!$N$4,AK$3+$AC$34,$AC37)&gt;0,OFFSET(DATA!$N$4,AK$2+$AC$34,$AC37)/OFFSET(DATA!$N$4,AK$3+$AC$34,$AC37),0)</f>
        <v>1</v>
      </c>
      <c r="AL37" s="129">
        <f ca="1">IF($AC37&gt;AL$32,0,IF(OFFSET(DATA!$N$4,AL$2+$AC$34,$AC37)&gt;0,OFFSET(DATA!$N$4,AL$2+$AC$34,$AC37)/OFFSET($AD$4,$AC$34,0),0))</f>
        <v>1.4292321116928444</v>
      </c>
      <c r="AM37" s="129">
        <f ca="1">IF(OFFSET(DATA!$N$4,AM$3+$AC$34,$AC37)&gt;0,OFFSET(DATA!$N$4,AM$2+$AC$34,$AC37)/OFFSET(DATA!$N$4,AM$3+$AC$34,$AC37),0)</f>
        <v>0.3333333333333333</v>
      </c>
      <c r="AN37" s="129">
        <f ca="1">IF(OFFSET(DATA!$N$4,AN$3+$AC$34,$AC37)&gt;0,OFFSET(DATA!$N$4,AN$2+$AC$34,$AC37)/OFFSET(DATA!$N$4,AN$3+$AC$34,$AC37),0)</f>
        <v>1</v>
      </c>
      <c r="AO37" s="129">
        <f ca="1">IF(OFFSET(DATA!$N$4,AO$3+$AC$34,$AC37)&gt;0,OFFSET(DATA!$N$4,AO$2+$AC$34,$AC37)/OFFSET(DATA!$N$4,AO$3+$AC$34,$AC37),0)</f>
        <v>0.19230769230769232</v>
      </c>
      <c r="AP37" s="129">
        <f ca="1">IF(OFFSET(DATA!$N$4,AP$3+$AC$34,$AC37)&gt;0,OFFSET(DATA!$N$4,AP$2+$AC$34,$AC37)/OFFSET(DATA!$N$4,AP$3+$AC$34,$AC37),0)</f>
        <v>1</v>
      </c>
      <c r="AQ37" s="129">
        <f ca="1">IF(OFFSET(DATA!$N$4,AQ$3+$AC$34,$AC37)&gt;0,OFFSET(DATA!$N$4,AQ$2+$AC$34,$AC37)/OFFSET(DATA!$N$4,AQ$3+$AC$34,$AC37),0)</f>
        <v>0.33496631965707285</v>
      </c>
      <c r="AR37" s="130">
        <f ca="1">IF($AC37&gt;AR$32,0,IF(OFFSET(DATA!$N$4,AR$3+$AC$34,$AC37)&gt;0,OFFSET(DATA!$N$4,AR$2+$AC$34,$AC37)/OFFSET(DATA!$N$4,AR$3+$AC$34,$AC37),0))</f>
        <v>0.8481675392670157</v>
      </c>
      <c r="AS37" s="130">
        <f ca="1">IF($AC37&gt;AS$32,0,IF(OFFSET(DATA!$N$4,AS$3+$AC$34,$AC37)&gt;0,OFFSET(DATA!$N$4,AS$2+$AC$34,$AC37)/OFFSET(DATA!$N$4,AS$3+$AC$34,$AC37),0))</f>
        <v>82.19490740740746</v>
      </c>
      <c r="AT37" s="130">
        <f ca="1">IF($AC37&gt;AT$32,0,IF(OFFSET(DATA!$N$4,AT$3+$AC$34,$AC37)&gt;0,OFFSET(DATA!$N$4,AT$2+$AC$34,$AC37)/OFFSET(DATA!$N$4,AT$3+$AC$34,$AC37),0))</f>
        <v>76.94726287262877</v>
      </c>
      <c r="AU37" s="130">
        <f ca="1">IF($AC37&gt;AU$32,0,IF(OFFSET(DATA!$N$4,AU$3+$AC$34,$AC37)&gt;0,OFFSET(DATA!$N$4,AU$2+$AC$34,$AC37)/OFFSET(DATA!$N$4,AU$3+$AC$34,$AC37),0))</f>
        <v>74.87129629629635</v>
      </c>
      <c r="AV37" s="129">
        <f ca="1">IF(OFFSET(DATA!$N$4,AV$3+$AC$34,$AC37)&gt;0,OFFSET(DATA!$N$4,AV$2+$AC$34,$AC37)/OFFSET(DATA!$N$4,AV$3+$AC$34,$AC37),0)</f>
        <v>1.4879448909299657</v>
      </c>
      <c r="AW37" s="129">
        <f ca="1">IF(OFFSET(DATA!$N$4,AW$3+$AC$34,$AC37)&gt;0,OFFSET(DATA!$N$4,AW$2+$AC$34,$AC37)/OFFSET(DATA!$N$4,AW$3+$AC$34,$AC37),0)</f>
        <v>1.0363526812612975</v>
      </c>
      <c r="AX37" s="129">
        <f ca="1">IF(OFFSET(DATA!$N$4,AX$3+$AC$34,$AC37)&gt;0,OFFSET(DATA!$N$4,AX$2+$AC$34,$AC37)/OFFSET(DATA!$N$4,AX$3+$AC$34,$AC37),0)</f>
        <v>0.21466905187835422</v>
      </c>
      <c r="AY37" s="130">
        <f ca="1">IF($AC37&gt;AY$32,0,IF(OFFSET(DATA!$N$4,AY$3+$AC$34,$AC37)&gt;0,OFFSET(DATA!$N$4,AY$2+$AC$34,$AC37)/OFFSET(DATA!$N$4,AY$3+$AC$34,$AC37),0))</f>
        <v>8.755434782608695</v>
      </c>
      <c r="AZ37" s="130">
        <f ca="1">IF($AC37&gt;AZ$32,0,IF(OFFSET(DATA!$N$4,AZ$3+$AC$34,$AC37)&gt;0,OFFSET(DATA!$N$4,AZ$2+$AC$34,$AC37)/OFFSET(DATA!$N$4,AZ$3+$AC$34,$AC37),0))</f>
        <v>5.185567010309279</v>
      </c>
      <c r="BA37" s="129">
        <f ca="1">IF(OFFSET(DATA!$N$4,BA$3+$AC$34,$AC37)&gt;0,OFFSET(DATA!$N$4,BA$2+$AC$34,$AC37)/OFFSET(DATA!$N$4,BA$3+$AC$34,$AC37),0)</f>
        <v>0.3241852487135506</v>
      </c>
      <c r="BB37" s="129">
        <f ca="1">IF(OFFSET(DATA!$N$4,BB$3+$AC$34,$AC37)&gt;0,OFFSET(DATA!$N$4,BB$2+$AC$34,$AC37)/OFFSET(DATA!$N$4,BB$3+$AC$34,$AC37),0)</f>
        <v>0.37605804111245467</v>
      </c>
    </row>
    <row r="38" spans="1:54" ht="12.75">
      <c r="A38" s="2">
        <v>4</v>
      </c>
      <c r="B38" s="52">
        <f ca="1">OFFSET(DATA!$A$4,LOOK!$A8+60*(LOOK!$B$4-1),$D$4+13)</f>
        <v>32</v>
      </c>
      <c r="C38" s="52">
        <f ca="1">OFFSET(DATA!$A$4,LOOK!$A8+60*(LOOK!$B$4-1)+30,$D$4+13)</f>
        <v>91</v>
      </c>
      <c r="L38" s="202"/>
      <c r="M38" s="203" t="s">
        <v>213</v>
      </c>
      <c r="N38" s="203"/>
      <c r="O38" s="203"/>
      <c r="P38" s="203"/>
      <c r="Q38" s="203"/>
      <c r="R38" s="204"/>
      <c r="S38" s="141"/>
      <c r="X38" s="104">
        <v>6</v>
      </c>
      <c r="Y38" s="6">
        <v>6</v>
      </c>
      <c r="Z38" s="20">
        <v>24</v>
      </c>
      <c r="AB38" s="132">
        <f t="shared" si="13"/>
        <v>1</v>
      </c>
      <c r="AC38" s="55">
        <v>4</v>
      </c>
      <c r="AD38" s="63" t="s">
        <v>67</v>
      </c>
      <c r="AE38" s="129">
        <f ca="1">IF(OFFSET(DATA!$N$4,AE$3+$AC$34,$AC38)&gt;0,OFFSET(DATA!$N$4,AE$2+$AC$34,$AC38)/OFFSET(DATA!$N$4,AE$3+$AC$34,$AC38),0)</f>
        <v>0.4311377245508982</v>
      </c>
      <c r="AF38" s="129">
        <f ca="1">IF($AC38&gt;AF$32,0,IF(OFFSET(DATA!$N$4,AF$2+$AC$34,$AC38)&gt;0,OFFSET(DATA!$N$4,AF$2+$AC$34,$AC38)/OFFSET($AD$4,$AC$34,0),0))</f>
        <v>0.6902301565431905</v>
      </c>
      <c r="AG38" s="129">
        <f ca="1">IF(OFFSET(DATA!$N$4,AG$3+$AC$34,$AC38)&gt;0,OFFSET(DATA!$N$4,AG$2+$AC$34,$AC38)/OFFSET(DATA!$N$4,AG$3+$AC$34,$AC38),0)</f>
        <v>0.27956989247311825</v>
      </c>
      <c r="AH38" s="129">
        <f ca="1">IF(OFFSET(DATA!$N$4,AH$3+$AC$34,$AC38)&gt;0,OFFSET(DATA!$N$4,AH$2+$AC$34,$AC38)/OFFSET(DATA!$N$4,AH$3+$AC$34,$AC38),0)</f>
        <v>0.9285714285714286</v>
      </c>
      <c r="AI38" s="129">
        <f ca="1">IF(OFFSET(DATA!$N$4,AI$3+$AC$34,$AC38)&gt;0,OFFSET(DATA!$N$4,AI$2+$AC$34,$AC38)/OFFSET(DATA!$N$4,AI$3+$AC$34,$AC38),0)</f>
        <v>1</v>
      </c>
      <c r="AJ38" s="129">
        <f ca="1">IF($AC38&gt;AJ$32,0,IF(OFFSET(DATA!$N$4,AJ$2+$AC$34,$AC38)&gt;0,OFFSET(DATA!$N$4,AJ$2+$AC$34,$AC38)/OFFSET($AD$4,$AC$34,0),0))</f>
        <v>1.3712914485165792</v>
      </c>
      <c r="AK38" s="129">
        <f ca="1">IF(OFFSET(DATA!$N$4,AK$3+$AC$34,$AC38)&gt;0,OFFSET(DATA!$N$4,AK$2+$AC$34,$AC38)/OFFSET(DATA!$N$4,AK$3+$AC$34,$AC38),0)</f>
        <v>1</v>
      </c>
      <c r="AL38" s="129">
        <f ca="1">IF($AC38&gt;AL$32,0,IF(OFFSET(DATA!$N$4,AL$2+$AC$34,$AC38)&gt;0,OFFSET(DATA!$N$4,AL$2+$AC$34,$AC38)/OFFSET($AD$4,$AC$34,0),0))</f>
        <v>1.6027050610820244</v>
      </c>
      <c r="AM38" s="129">
        <f ca="1">IF(OFFSET(DATA!$N$4,AM$3+$AC$34,$AC38)&gt;0,OFFSET(DATA!$N$4,AM$2+$AC$34,$AC38)/OFFSET(DATA!$N$4,AM$3+$AC$34,$AC38),0)</f>
        <v>0.25</v>
      </c>
      <c r="AN38" s="129">
        <f ca="1">IF(OFFSET(DATA!$N$4,AN$3+$AC$34,$AC38)&gt;0,OFFSET(DATA!$N$4,AN$2+$AC$34,$AC38)/OFFSET(DATA!$N$4,AN$3+$AC$34,$AC38),0)</f>
        <v>0</v>
      </c>
      <c r="AO38" s="129">
        <f ca="1">IF(OFFSET(DATA!$N$4,AO$3+$AC$34,$AC38)&gt;0,OFFSET(DATA!$N$4,AO$2+$AC$34,$AC38)/OFFSET(DATA!$N$4,AO$3+$AC$34,$AC38),0)</f>
        <v>0.5084745762711864</v>
      </c>
      <c r="AP38" s="129">
        <f ca="1">IF(OFFSET(DATA!$N$4,AP$3+$AC$34,$AC38)&gt;0,OFFSET(DATA!$N$4,AP$2+$AC$34,$AC38)/OFFSET(DATA!$N$4,AP$3+$AC$34,$AC38),0)</f>
        <v>1</v>
      </c>
      <c r="AQ38" s="129">
        <f ca="1">IF(OFFSET(DATA!$N$4,AQ$3+$AC$34,$AC38)&gt;0,OFFSET(DATA!$N$4,AQ$2+$AC$34,$AC38)/OFFSET(DATA!$N$4,AQ$3+$AC$34,$AC38),0)</f>
        <v>0.34148356187014706</v>
      </c>
      <c r="AR38" s="130">
        <f ca="1">IF($AC38&gt;AR$32,0,IF(OFFSET(DATA!$N$4,AR$3+$AC$34,$AC38)&gt;0,OFFSET(DATA!$N$4,AR$2+$AC$34,$AC38)/OFFSET(DATA!$N$4,AR$3+$AC$34,$AC38),0))</f>
        <v>0.8211169284467713</v>
      </c>
      <c r="AS38" s="130">
        <f ca="1">IF($AC38&gt;AS$32,0,IF(OFFSET(DATA!$N$4,AS$3+$AC$34,$AC38)&gt;0,OFFSET(DATA!$N$4,AS$2+$AC$34,$AC38)/OFFSET(DATA!$N$4,AS$3+$AC$34,$AC38),0))</f>
        <v>89.1399999999999</v>
      </c>
      <c r="AT38" s="130">
        <f ca="1">IF($AC38&gt;AT$32,0,IF(OFFSET(DATA!$N$4,AT$3+$AC$34,$AC38)&gt;0,OFFSET(DATA!$N$4,AT$2+$AC$34,$AC38)/OFFSET(DATA!$N$4,AT$3+$AC$34,$AC38),0))</f>
        <v>66.85168582375466</v>
      </c>
      <c r="AU38" s="130">
        <f ca="1">IF($AC38&gt;AU$32,0,IF(OFFSET(DATA!$N$4,AU$3+$AC$34,$AC38)&gt;0,OFFSET(DATA!$N$4,AU$2+$AC$34,$AC38)/OFFSET(DATA!$N$4,AU$3+$AC$34,$AC38),0))</f>
        <v>76.42214559386976</v>
      </c>
      <c r="AV38" s="129">
        <f ca="1">IF(OFFSET(DATA!$N$4,AV$3+$AC$34,$AC38)&gt;0,OFFSET(DATA!$N$4,AV$2+$AC$34,$AC38)/OFFSET(DATA!$N$4,AV$3+$AC$34,$AC38),0)</f>
        <v>1.4328358208955225</v>
      </c>
      <c r="AW38" s="129">
        <f ca="1">IF(OFFSET(DATA!$N$4,AW$3+$AC$34,$AC38)&gt;0,OFFSET(DATA!$N$4,AW$2+$AC$34,$AC38)/OFFSET(DATA!$N$4,AW$3+$AC$34,$AC38),0)</f>
        <v>0.7953404298051817</v>
      </c>
      <c r="AX38" s="129">
        <f ca="1">IF(OFFSET(DATA!$N$4,AX$3+$AC$34,$AC38)&gt;0,OFFSET(DATA!$N$4,AX$2+$AC$34,$AC38)/OFFSET(DATA!$N$4,AX$3+$AC$34,$AC38),0)</f>
        <v>0.9391771019677997</v>
      </c>
      <c r="AY38" s="130">
        <f ca="1">IF($AC38&gt;AY$32,0,IF(OFFSET(DATA!$N$4,AY$3+$AC$34,$AC38)&gt;0,OFFSET(DATA!$N$4,AY$2+$AC$34,$AC38)/OFFSET(DATA!$N$4,AY$3+$AC$34,$AC38),0))</f>
        <v>27.61320754716981</v>
      </c>
      <c r="AZ38" s="130">
        <f ca="1">IF($AC38&gt;AZ$32,0,IF(OFFSET(DATA!$N$4,AZ$3+$AC$34,$AC38)&gt;0,OFFSET(DATA!$N$4,AZ$2+$AC$34,$AC38)/OFFSET(DATA!$N$4,AZ$3+$AC$34,$AC38),0))</f>
        <v>33.89032258064516</v>
      </c>
      <c r="BA38" s="129">
        <f ca="1">IF(OFFSET(DATA!$N$4,BA$3+$AC$34,$AC38)&gt;0,OFFSET(DATA!$N$4,BA$2+$AC$34,$AC38)/OFFSET(DATA!$N$4,BA$3+$AC$34,$AC38),0)</f>
        <v>0.40544871794871795</v>
      </c>
      <c r="BB38" s="129">
        <f ca="1">IF(OFFSET(DATA!$N$4,BB$3+$AC$34,$AC38)&gt;0,OFFSET(DATA!$N$4,BB$2+$AC$34,$AC38)/OFFSET(DATA!$N$4,BB$3+$AC$34,$AC38),0)</f>
        <v>0.3842746400885936</v>
      </c>
    </row>
    <row r="39" spans="1:54" ht="12.75">
      <c r="A39" s="2">
        <v>5</v>
      </c>
      <c r="B39" s="52">
        <f ca="1">OFFSET(DATA!$A$4,LOOK!$A9+60*(LOOK!$B$4-1),$D$4+13)</f>
        <v>65</v>
      </c>
      <c r="C39" s="52">
        <f ca="1">OFFSET(DATA!$A$4,LOOK!$A9+60*(LOOK!$B$4-1)+30,$D$4+13)</f>
        <v>159</v>
      </c>
      <c r="S39" s="141"/>
      <c r="X39" s="104">
        <v>7</v>
      </c>
      <c r="Y39" s="6">
        <v>7</v>
      </c>
      <c r="Z39" s="135"/>
      <c r="AB39" s="132">
        <f t="shared" si="13"/>
        <v>1</v>
      </c>
      <c r="AC39" s="55">
        <v>5</v>
      </c>
      <c r="AD39" s="63" t="s">
        <v>68</v>
      </c>
      <c r="AE39" s="129">
        <f ca="1">IF(OFFSET(DATA!$N$4,AE$3+$AC$34,$AC39)&gt;0,OFFSET(DATA!$N$4,AE$2+$AC$34,$AC39)/OFFSET(DATA!$N$4,AE$3+$AC$34,$AC39),0)</f>
        <v>0.3992673992673993</v>
      </c>
      <c r="AF39" s="129">
        <f ca="1">IF($AC39&gt;AF$32,0,IF(OFFSET(DATA!$N$4,AF$2+$AC$34,$AC39)&gt;0,OFFSET(DATA!$N$4,AF$2+$AC$34,$AC39)/OFFSET($AD$4,$AC$34,0),0))</f>
        <v>0.702152414194297</v>
      </c>
      <c r="AG39" s="129">
        <f ca="1">IF(OFFSET(DATA!$N$4,AG$3+$AC$34,$AC39)&gt;0,OFFSET(DATA!$N$4,AG$2+$AC$34,$AC39)/OFFSET(DATA!$N$4,AG$3+$AC$34,$AC39),0)</f>
        <v>0.30918727915194344</v>
      </c>
      <c r="AH39" s="129">
        <f ca="1">IF(OFFSET(DATA!$N$4,AH$3+$AC$34,$AC39)&gt;0,OFFSET(DATA!$N$4,AH$2+$AC$34,$AC39)/OFFSET(DATA!$N$4,AH$3+$AC$34,$AC39),0)</f>
        <v>1</v>
      </c>
      <c r="AI39" s="129">
        <f ca="1">IF(OFFSET(DATA!$N$4,AI$3+$AC$34,$AC39)&gt;0,OFFSET(DATA!$N$4,AI$2+$AC$34,$AC39)/OFFSET(DATA!$N$4,AI$3+$AC$34,$AC39),0)</f>
        <v>1</v>
      </c>
      <c r="AJ39" s="129">
        <f ca="1">IF($AC39&gt;AJ$32,0,IF(OFFSET(DATA!$N$4,AJ$2+$AC$34,$AC39)&gt;0,OFFSET(DATA!$N$4,AJ$2+$AC$34,$AC39)/OFFSET($AD$4,$AC$34,0),0))</f>
        <v>1.3141361256544501</v>
      </c>
      <c r="AK39" s="129">
        <f ca="1">IF(OFFSET(DATA!$N$4,AK$3+$AC$34,$AC39)&gt;0,OFFSET(DATA!$N$4,AK$2+$AC$34,$AC39)/OFFSET(DATA!$N$4,AK$3+$AC$34,$AC39),0)</f>
        <v>1</v>
      </c>
      <c r="AL39" s="129">
        <f ca="1">IF($AC39&gt;AL$32,0,IF(OFFSET(DATA!$N$4,AL$2+$AC$34,$AC39)&gt;0,OFFSET(DATA!$N$4,AL$2+$AC$34,$AC39)/OFFSET($AD$4,$AC$34,0),0))</f>
        <v>1.3734729493891797</v>
      </c>
      <c r="AM39" s="129">
        <f ca="1">IF(OFFSET(DATA!$N$4,AM$3+$AC$34,$AC39)&gt;0,OFFSET(DATA!$N$4,AM$2+$AC$34,$AC39)/OFFSET(DATA!$N$4,AM$3+$AC$34,$AC39),0)</f>
        <v>0.6666666666666666</v>
      </c>
      <c r="AN39" s="129">
        <f ca="1">IF(OFFSET(DATA!$N$4,AN$3+$AC$34,$AC39)&gt;0,OFFSET(DATA!$N$4,AN$2+$AC$34,$AC39)/OFFSET(DATA!$N$4,AN$3+$AC$34,$AC39),0)</f>
        <v>1</v>
      </c>
      <c r="AO39" s="129">
        <f ca="1">IF(OFFSET(DATA!$N$4,AO$3+$AC$34,$AC39)&gt;0,OFFSET(DATA!$N$4,AO$2+$AC$34,$AC39)/OFFSET(DATA!$N$4,AO$3+$AC$34,$AC39),0)</f>
        <v>0.5595238095238095</v>
      </c>
      <c r="AP39" s="129">
        <f ca="1">IF(OFFSET(DATA!$N$4,AP$3+$AC$34,$AC39)&gt;0,OFFSET(DATA!$N$4,AP$2+$AC$34,$AC39)/OFFSET(DATA!$N$4,AP$3+$AC$34,$AC39),0)</f>
        <v>1</v>
      </c>
      <c r="AQ39" s="129">
        <f ca="1">IF(OFFSET(DATA!$N$4,AQ$3+$AC$34,$AC39)&gt;0,OFFSET(DATA!$N$4,AQ$2+$AC$34,$AC39)/OFFSET(DATA!$N$4,AQ$3+$AC$34,$AC39),0)</f>
        <v>0.3660844250363901</v>
      </c>
      <c r="AR39" s="130">
        <f ca="1">IF($AC39&gt;AR$32,0,IF(OFFSET(DATA!$N$4,AR$3+$AC$34,$AC39)&gt;0,OFFSET(DATA!$N$4,AR$2+$AC$34,$AC39)/OFFSET(DATA!$N$4,AR$3+$AC$34,$AC39),0))</f>
        <v>0.9537521815008725</v>
      </c>
      <c r="AS39" s="130">
        <f ca="1">IF($AC39&gt;AS$32,0,IF(OFFSET(DATA!$N$4,AS$3+$AC$34,$AC39)&gt;0,OFFSET(DATA!$N$4,AS$2+$AC$34,$AC39)/OFFSET(DATA!$N$4,AS$3+$AC$34,$AC39),0))</f>
        <v>76.69675627240143</v>
      </c>
      <c r="AT39" s="130">
        <f ca="1">IF($AC39&gt;AT$32,0,IF(OFFSET(DATA!$N$4,AT$3+$AC$34,$AC39)&gt;0,OFFSET(DATA!$N$4,AT$2+$AC$34,$AC39)/OFFSET(DATA!$N$4,AT$3+$AC$34,$AC39),0))</f>
        <v>65.36165242165241</v>
      </c>
      <c r="AU39" s="130">
        <f ca="1">IF($AC39&gt;AU$32,0,IF(OFFSET(DATA!$N$4,AU$3+$AC$34,$AC39)&gt;0,OFFSET(DATA!$N$4,AU$2+$AC$34,$AC39)/OFFSET(DATA!$N$4,AU$3+$AC$34,$AC39),0))</f>
        <v>92.49333333333333</v>
      </c>
      <c r="AV39" s="129">
        <f ca="1">IF(OFFSET(DATA!$N$4,AV$3+$AC$34,$AC39)&gt;0,OFFSET(DATA!$N$4,AV$2+$AC$34,$AC39)/OFFSET(DATA!$N$4,AV$3+$AC$34,$AC39),0)</f>
        <v>2.2319173363949485</v>
      </c>
      <c r="AW39" s="129">
        <f ca="1">IF(OFFSET(DATA!$N$4,AW$3+$AC$34,$AC39)&gt;0,OFFSET(DATA!$N$4,AW$2+$AC$34,$AC39)/OFFSET(DATA!$N$4,AW$3+$AC$34,$AC39),0)</f>
        <v>1.2532637075718016</v>
      </c>
      <c r="AX39" s="129">
        <f ca="1">IF(OFFSET(DATA!$N$4,AX$3+$AC$34,$AC39)&gt;0,OFFSET(DATA!$N$4,AX$2+$AC$34,$AC39)/OFFSET(DATA!$N$4,AX$3+$AC$34,$AC39),0)</f>
        <v>0.05405405405405406</v>
      </c>
      <c r="AY39" s="130">
        <f ca="1">IF($AC39&gt;AY$32,0,IF(OFFSET(DATA!$N$4,AY$3+$AC$34,$AC39)&gt;0,OFFSET(DATA!$N$4,AY$2+$AC$34,$AC39)/OFFSET(DATA!$N$4,AY$3+$AC$34,$AC39),0))</f>
        <v>16.860759493670887</v>
      </c>
      <c r="AZ39" s="130">
        <f ca="1">IF($AC39&gt;AZ$32,0,IF(OFFSET(DATA!$N$4,AZ$3+$AC$34,$AC39)&gt;0,OFFSET(DATA!$N$4,AZ$2+$AC$34,$AC39)/OFFSET(DATA!$N$4,AZ$3+$AC$34,$AC39),0))</f>
        <v>19.40880503144654</v>
      </c>
      <c r="BA39" s="129">
        <f ca="1">IF(OFFSET(DATA!$N$4,BA$3+$AC$34,$AC39)&gt;0,OFFSET(DATA!$N$4,BA$2+$AC$34,$AC39)/OFFSET(DATA!$N$4,BA$3+$AC$34,$AC39),0)</f>
        <v>0.33252720677146314</v>
      </c>
      <c r="BB39" s="129">
        <f ca="1">IF(OFFSET(DATA!$N$4,BB$3+$AC$34,$AC39)&gt;0,OFFSET(DATA!$N$4,BB$2+$AC$34,$AC39)/OFFSET(DATA!$N$4,BB$3+$AC$34,$AC39),0)</f>
        <v>0.6246648793565683</v>
      </c>
    </row>
    <row r="40" spans="1:54" ht="12.75">
      <c r="A40" s="2">
        <v>6</v>
      </c>
      <c r="B40" s="52">
        <f ca="1">OFFSET(DATA!$A$4,LOOK!$A10+60*(LOOK!$B$4-1),$D$4+13)</f>
        <v>24</v>
      </c>
      <c r="C40" s="52">
        <f ca="1">OFFSET(DATA!$A$4,LOOK!$A10+60*(LOOK!$B$4-1)+30,$D$4+13)</f>
        <v>69</v>
      </c>
      <c r="J40" s="20">
        <f>MOD(J41,J42)+1</f>
        <v>1</v>
      </c>
      <c r="L40" s="209" t="s">
        <v>217</v>
      </c>
      <c r="M40" s="210"/>
      <c r="N40" s="210"/>
      <c r="O40" s="210"/>
      <c r="P40" s="210"/>
      <c r="Q40" s="210"/>
      <c r="R40" s="211"/>
      <c r="S40" s="141"/>
      <c r="X40" s="104">
        <v>8</v>
      </c>
      <c r="Y40" s="6">
        <v>8</v>
      </c>
      <c r="Z40" s="135"/>
      <c r="AB40" s="132">
        <f t="shared" si="13"/>
        <v>1</v>
      </c>
      <c r="AC40" s="55">
        <v>6</v>
      </c>
      <c r="AD40" s="63" t="s">
        <v>69</v>
      </c>
      <c r="AE40" s="129">
        <f ca="1">IF(OFFSET(DATA!$N$4,AE$3+$AC$34,$AC40)&gt;0,OFFSET(DATA!$N$4,AE$2+$AC$34,$AC40)/OFFSET(DATA!$N$4,AE$3+$AC$34,$AC40),0)</f>
        <v>0.2848101265822785</v>
      </c>
      <c r="AF40" s="129">
        <f ca="1">IF($AC40&gt;AF$32,0,IF(OFFSET(DATA!$N$4,AF$2+$AC$34,$AC40)&gt;0,OFFSET(DATA!$N$4,AF$2+$AC$34,$AC40)/OFFSET($AD$4,$AC$34,0),0))</f>
        <v>0.7246287332477219</v>
      </c>
      <c r="AG40" s="129">
        <f ca="1">IF(OFFSET(DATA!$N$4,AG$3+$AC$34,$AC40)&gt;0,OFFSET(DATA!$N$4,AG$2+$AC$34,$AC40)/OFFSET(DATA!$N$4,AG$3+$AC$34,$AC40),0)</f>
        <v>0.32142857142857145</v>
      </c>
      <c r="AH40" s="129">
        <f ca="1">IF(OFFSET(DATA!$N$4,AH$3+$AC$34,$AC40)&gt;0,OFFSET(DATA!$N$4,AH$2+$AC$34,$AC40)/OFFSET(DATA!$N$4,AH$3+$AC$34,$AC40),0)</f>
        <v>1</v>
      </c>
      <c r="AI40" s="129">
        <f ca="1">IF(OFFSET(DATA!$N$4,AI$3+$AC$34,$AC40)&gt;0,OFFSET(DATA!$N$4,AI$2+$AC$34,$AC40)/OFFSET(DATA!$N$4,AI$3+$AC$34,$AC40),0)</f>
        <v>1</v>
      </c>
      <c r="AJ40" s="129">
        <f ca="1">IF($AC40&gt;AJ$32,0,IF(OFFSET(DATA!$N$4,AJ$2+$AC$34,$AC40)&gt;0,OFFSET(DATA!$N$4,AJ$2+$AC$34,$AC40)/OFFSET($AD$4,$AC$34,0),0))</f>
        <v>1.2521815008726003</v>
      </c>
      <c r="AK40" s="129">
        <f ca="1">IF(OFFSET(DATA!$N$4,AK$3+$AC$34,$AC40)&gt;0,OFFSET(DATA!$N$4,AK$2+$AC$34,$AC40)/OFFSET(DATA!$N$4,AK$3+$AC$34,$AC40),0)</f>
        <v>1</v>
      </c>
      <c r="AL40" s="129">
        <f ca="1">IF($AC40&gt;AL$32,0,IF(OFFSET(DATA!$N$4,AL$2+$AC$34,$AC40)&gt;0,OFFSET(DATA!$N$4,AL$2+$AC$34,$AC40)/OFFSET($AD$4,$AC$34,0),0))</f>
        <v>1.7260034904013961</v>
      </c>
      <c r="AM40" s="129">
        <f ca="1">IF(OFFSET(DATA!$N$4,AM$3+$AC$34,$AC40)&gt;0,OFFSET(DATA!$N$4,AM$2+$AC$34,$AC40)/OFFSET(DATA!$N$4,AM$3+$AC$34,$AC40),0)</f>
        <v>0.5</v>
      </c>
      <c r="AN40" s="129">
        <f ca="1">IF(OFFSET(DATA!$N$4,AN$3+$AC$34,$AC40)&gt;0,OFFSET(DATA!$N$4,AN$2+$AC$34,$AC40)/OFFSET(DATA!$N$4,AN$3+$AC$34,$AC40),0)</f>
        <v>1</v>
      </c>
      <c r="AO40" s="129">
        <f ca="1">IF(OFFSET(DATA!$N$4,AO$3+$AC$34,$AC40)&gt;0,OFFSET(DATA!$N$4,AO$2+$AC$34,$AC40)/OFFSET(DATA!$N$4,AO$3+$AC$34,$AC40),0)</f>
        <v>0.575</v>
      </c>
      <c r="AP40" s="129">
        <f ca="1">IF(OFFSET(DATA!$N$4,AP$3+$AC$34,$AC40)&gt;0,OFFSET(DATA!$N$4,AP$2+$AC$34,$AC40)/OFFSET(DATA!$N$4,AP$3+$AC$34,$AC40),0)</f>
        <v>1</v>
      </c>
      <c r="AQ40" s="129">
        <f ca="1">IF(OFFSET(DATA!$N$4,AQ$3+$AC$34,$AC40)&gt;0,OFFSET(DATA!$N$4,AQ$2+$AC$34,$AC40)/OFFSET(DATA!$N$4,AQ$3+$AC$34,$AC40),0)</f>
        <v>0.3226701723634239</v>
      </c>
      <c r="AR40" s="130">
        <f ca="1">IF($AC40&gt;AR$32,0,IF(OFFSET(DATA!$N$4,AR$3+$AC$34,$AC40)&gt;0,OFFSET(DATA!$N$4,AR$2+$AC$34,$AC40)/OFFSET(DATA!$N$4,AR$3+$AC$34,$AC40),0))</f>
        <v>0.7923211169284468</v>
      </c>
      <c r="AS40" s="130">
        <f ca="1">IF($AC40&gt;AS$32,0,IF(OFFSET(DATA!$N$4,AS$3+$AC$34,$AC40)&gt;0,OFFSET(DATA!$N$4,AS$2+$AC$34,$AC40)/OFFSET(DATA!$N$4,AS$3+$AC$34,$AC40),0))</f>
        <v>83.6973544973545</v>
      </c>
      <c r="AT40" s="130">
        <f ca="1">IF($AC40&gt;AT$32,0,IF(OFFSET(DATA!$N$4,AT$3+$AC$34,$AC40)&gt;0,OFFSET(DATA!$N$4,AT$2+$AC$34,$AC40)/OFFSET(DATA!$N$4,AT$3+$AC$34,$AC40),0))</f>
        <v>61.920841750841745</v>
      </c>
      <c r="AU40" s="130">
        <f ca="1">IF($AC40&gt;AU$32,0,IF(OFFSET(DATA!$N$4,AU$3+$AC$34,$AC40)&gt;0,OFFSET(DATA!$N$4,AU$2+$AC$34,$AC40)/OFFSET(DATA!$N$4,AU$3+$AC$34,$AC40),0))</f>
        <v>74.72911111111112</v>
      </c>
      <c r="AV40" s="129">
        <f ca="1">IF(OFFSET(DATA!$N$4,AV$3+$AC$34,$AC40)&gt;0,OFFSET(DATA!$N$4,AV$2+$AC$34,$AC40)/OFFSET(DATA!$N$4,AV$3+$AC$34,$AC40),0)</f>
        <v>1.8185993111366248</v>
      </c>
      <c r="AW40" s="129">
        <f ca="1">IF(OFFSET(DATA!$N$4,AW$3+$AC$34,$AC40)&gt;0,OFFSET(DATA!$N$4,AW$2+$AC$34,$AC40)/OFFSET(DATA!$N$4,AW$3+$AC$34,$AC40),0)</f>
        <v>1.1327575818437436</v>
      </c>
      <c r="AX40" s="129">
        <f ca="1">IF(OFFSET(DATA!$N$4,AX$3+$AC$34,$AC40)&gt;0,OFFSET(DATA!$N$4,AX$2+$AC$34,$AC40)/OFFSET(DATA!$N$4,AX$3+$AC$34,$AC40),0)</f>
        <v>0.2972972972972973</v>
      </c>
      <c r="AY40" s="130">
        <f ca="1">IF($AC40&gt;AY$32,0,IF(OFFSET(DATA!$N$4,AY$3+$AC$34,$AC40)&gt;0,OFFSET(DATA!$N$4,AY$2+$AC$34,$AC40)/OFFSET(DATA!$N$4,AY$3+$AC$34,$AC40),0))</f>
        <v>20.28148148148148</v>
      </c>
      <c r="AZ40" s="130">
        <f ca="1">IF($AC40&gt;AZ$32,0,IF(OFFSET(DATA!$N$4,AZ$3+$AC$34,$AC40)&gt;0,OFFSET(DATA!$N$4,AZ$2+$AC$34,$AC40)/OFFSET(DATA!$N$4,AZ$3+$AC$34,$AC40),0))</f>
        <v>12.118110236220472</v>
      </c>
      <c r="BA40" s="129">
        <f ca="1">IF(OFFSET(DATA!$N$4,BA$3+$AC$34,$AC40)&gt;0,OFFSET(DATA!$N$4,BA$2+$AC$34,$AC40)/OFFSET(DATA!$N$4,BA$3+$AC$34,$AC40),0)</f>
        <v>0.3247978436657682</v>
      </c>
      <c r="BB40" s="129">
        <f ca="1">IF(OFFSET(DATA!$N$4,BB$3+$AC$34,$AC40)&gt;0,OFFSET(DATA!$N$4,BB$2+$AC$34,$AC40)/OFFSET(DATA!$N$4,BB$3+$AC$34,$AC40),0)</f>
        <v>0.4781609195402299</v>
      </c>
    </row>
    <row r="41" spans="1:54" ht="12.75">
      <c r="A41" s="2">
        <v>7</v>
      </c>
      <c r="B41" s="52">
        <f ca="1">OFFSET(DATA!$A$4,LOOK!$A11+60*(LOOK!$B$4-1),$D$4+13)</f>
        <v>10</v>
      </c>
      <c r="C41" s="52">
        <f ca="1">OFFSET(DATA!$A$4,LOOK!$A11+60*(LOOK!$B$4-1)+30,$D$4+13)</f>
        <v>43</v>
      </c>
      <c r="J41" s="73">
        <v>15912</v>
      </c>
      <c r="L41" s="212" t="s">
        <v>218</v>
      </c>
      <c r="M41" s="213"/>
      <c r="N41" s="213"/>
      <c r="O41" s="213"/>
      <c r="P41" s="213"/>
      <c r="Q41" s="213"/>
      <c r="R41" s="214"/>
      <c r="S41" s="141"/>
      <c r="X41" s="104">
        <v>9</v>
      </c>
      <c r="Y41" s="6">
        <v>9</v>
      </c>
      <c r="Z41" s="135"/>
      <c r="AB41" s="132">
        <f t="shared" si="13"/>
        <v>1</v>
      </c>
      <c r="AC41" s="55">
        <v>7</v>
      </c>
      <c r="AD41" s="63" t="s">
        <v>70</v>
      </c>
      <c r="AE41" s="129">
        <f ca="1">IF(OFFSET(DATA!$N$4,AE$3+$AC$34,$AC41)&gt;0,OFFSET(DATA!$N$4,AE$2+$AC$34,$AC41)/OFFSET(DATA!$N$4,AE$3+$AC$34,$AC41),0)</f>
        <v>0.3502994011976048</v>
      </c>
      <c r="AF41" s="129">
        <f ca="1">IF($AC41&gt;AF$32,0,IF(OFFSET(DATA!$N$4,AF$2+$AC$34,$AC41)&gt;0,OFFSET(DATA!$N$4,AF$2+$AC$34,$AC41)/OFFSET($AD$4,$AC$34,0),0))</f>
        <v>0.7057888524400179</v>
      </c>
      <c r="AG41" s="129">
        <f ca="1">IF(OFFSET(DATA!$N$4,AG$3+$AC$34,$AC41)&gt;0,OFFSET(DATA!$N$4,AG$2+$AC$34,$AC41)/OFFSET(DATA!$N$4,AG$3+$AC$34,$AC41),0)</f>
        <v>0.2931547619047619</v>
      </c>
      <c r="AH41" s="129">
        <f ca="1">IF(OFFSET(DATA!$N$4,AH$3+$AC$34,$AC41)&gt;0,OFFSET(DATA!$N$4,AH$2+$AC$34,$AC41)/OFFSET(DATA!$N$4,AH$3+$AC$34,$AC41),0)</f>
        <v>0.9791666666666666</v>
      </c>
      <c r="AI41" s="129">
        <f ca="1">IF(OFFSET(DATA!$N$4,AI$3+$AC$34,$AC41)&gt;0,OFFSET(DATA!$N$4,AI$2+$AC$34,$AC41)/OFFSET(DATA!$N$4,AI$3+$AC$34,$AC41),0)</f>
        <v>1</v>
      </c>
      <c r="AJ41" s="129">
        <f ca="1">IF($AC41&gt;AJ$32,0,IF(OFFSET(DATA!$N$4,AJ$2+$AC$34,$AC41)&gt;0,OFFSET(DATA!$N$4,AJ$2+$AC$34,$AC41)/OFFSET($AD$4,$AC$34,0),0))</f>
        <v>1.3167539267015707</v>
      </c>
      <c r="AK41" s="129">
        <f ca="1">IF(OFFSET(DATA!$N$4,AK$3+$AC$34,$AC41)&gt;0,OFFSET(DATA!$N$4,AK$2+$AC$34,$AC41)/OFFSET(DATA!$N$4,AK$3+$AC$34,$AC41),0)</f>
        <v>1</v>
      </c>
      <c r="AL41" s="129">
        <f ca="1">IF($AC41&gt;AL$32,0,IF(OFFSET(DATA!$N$4,AL$2+$AC$34,$AC41)&gt;0,OFFSET(DATA!$N$4,AL$2+$AC$34,$AC41)/OFFSET($AD$4,$AC$34,0),0))</f>
        <v>1.6972076788830714</v>
      </c>
      <c r="AM41" s="129">
        <f ca="1">IF(OFFSET(DATA!$N$4,AM$3+$AC$34,$AC41)&gt;0,OFFSET(DATA!$N$4,AM$2+$AC$34,$AC41)/OFFSET(DATA!$N$4,AM$3+$AC$34,$AC41),0)</f>
        <v>0.18181818181818182</v>
      </c>
      <c r="AN41" s="129">
        <f ca="1">IF(OFFSET(DATA!$N$4,AN$3+$AC$34,$AC41)&gt;0,OFFSET(DATA!$N$4,AN$2+$AC$34,$AC41)/OFFSET(DATA!$N$4,AN$3+$AC$34,$AC41),0)</f>
        <v>1</v>
      </c>
      <c r="AO41" s="129">
        <f ca="1">IF(OFFSET(DATA!$N$4,AO$3+$AC$34,$AC41)&gt;0,OFFSET(DATA!$N$4,AO$2+$AC$34,$AC41)/OFFSET(DATA!$N$4,AO$3+$AC$34,$AC41),0)</f>
        <v>0.25301204819277107</v>
      </c>
      <c r="AP41" s="129">
        <f ca="1">IF(OFFSET(DATA!$N$4,AP$3+$AC$34,$AC41)&gt;0,OFFSET(DATA!$N$4,AP$2+$AC$34,$AC41)/OFFSET(DATA!$N$4,AP$3+$AC$34,$AC41),0)</f>
        <v>1</v>
      </c>
      <c r="AQ41" s="129">
        <f ca="1">IF(OFFSET(DATA!$N$4,AQ$3+$AC$34,$AC41)&gt;0,OFFSET(DATA!$N$4,AQ$2+$AC$34,$AC41)/OFFSET(DATA!$N$4,AQ$3+$AC$34,$AC41),0)</f>
        <v>0.3386210146065651</v>
      </c>
      <c r="AR41" s="130">
        <f ca="1">IF($AC41&gt;AR$32,0,IF(OFFSET(DATA!$N$4,AR$3+$AC$34,$AC41)&gt;0,OFFSET(DATA!$N$4,AR$2+$AC$34,$AC41)/OFFSET(DATA!$N$4,AR$3+$AC$34,$AC41),0))</f>
        <v>0.9179755671902268</v>
      </c>
      <c r="AS41" s="130">
        <f ca="1">IF($AC41&gt;AS$32,0,IF(OFFSET(DATA!$N$4,AS$3+$AC$34,$AC41)&gt;0,OFFSET(DATA!$N$4,AS$2+$AC$34,$AC41)/OFFSET(DATA!$N$4,AS$3+$AC$34,$AC41),0))</f>
        <v>81.13725490196079</v>
      </c>
      <c r="AT41" s="130">
        <f ca="1">IF($AC41&gt;AT$32,0,IF(OFFSET(DATA!$N$4,AT$3+$AC$34,$AC41)&gt;0,OFFSET(DATA!$N$4,AT$2+$AC$34,$AC41)/OFFSET(DATA!$N$4,AT$3+$AC$34,$AC41),0))</f>
        <v>72.35483870967742</v>
      </c>
      <c r="AU41" s="130">
        <f ca="1">IF($AC41&gt;AU$32,0,IF(OFFSET(DATA!$N$4,AU$3+$AC$34,$AC41)&gt;0,OFFSET(DATA!$N$4,AU$2+$AC$34,$AC41)/OFFSET(DATA!$N$4,AU$3+$AC$34,$AC41),0))</f>
        <v>77.83870967741936</v>
      </c>
      <c r="AV41" s="129">
        <f ca="1">IF(OFFSET(DATA!$N$4,AV$3+$AC$34,$AC41)&gt;0,OFFSET(DATA!$N$4,AV$2+$AC$34,$AC41)/OFFSET(DATA!$N$4,AV$3+$AC$34,$AC41),0)</f>
        <v>2.3145809414466134</v>
      </c>
      <c r="AW41" s="129">
        <f ca="1">IF(OFFSET(DATA!$N$4,AW$3+$AC$34,$AC41)&gt;0,OFFSET(DATA!$N$4,AW$2+$AC$34,$AC41)/OFFSET(DATA!$N$4,AW$3+$AC$34,$AC41),0)</f>
        <v>1.0845551315525206</v>
      </c>
      <c r="AX41" s="129">
        <f ca="1">IF(OFFSET(DATA!$N$4,AX$3+$AC$34,$AC41)&gt;0,OFFSET(DATA!$N$4,AX$2+$AC$34,$AC41)/OFFSET(DATA!$N$4,AX$3+$AC$34,$AC41),0)</f>
        <v>1</v>
      </c>
      <c r="AY41" s="130">
        <f ca="1">IF($AC41&gt;AY$32,0,IF(OFFSET(DATA!$N$4,AY$3+$AC$34,$AC41)&gt;0,OFFSET(DATA!$N$4,AY$2+$AC$34,$AC41)/OFFSET(DATA!$N$4,AY$3+$AC$34,$AC41),0))</f>
        <v>16.253731343283583</v>
      </c>
      <c r="AZ41" s="130">
        <f ca="1">IF($AC41&gt;AZ$32,0,IF(OFFSET(DATA!$N$4,AZ$3+$AC$34,$AC41)&gt;0,OFFSET(DATA!$N$4,AZ$2+$AC$34,$AC41)/OFFSET(DATA!$N$4,AZ$3+$AC$34,$AC41),0))</f>
        <v>37.083333333333336</v>
      </c>
      <c r="BA41" s="129">
        <f ca="1">IF(OFFSET(DATA!$N$4,BA$3+$AC$34,$AC41)&gt;0,OFFSET(DATA!$N$4,BA$2+$AC$34,$AC41)/OFFSET(DATA!$N$4,BA$3+$AC$34,$AC41),0)</f>
        <v>0.30809399477806787</v>
      </c>
      <c r="BB41" s="129">
        <f ca="1">IF(OFFSET(DATA!$N$4,BB$3+$AC$34,$AC41)&gt;0,OFFSET(DATA!$N$4,BB$2+$AC$34,$AC41)/OFFSET(DATA!$N$4,BB$3+$AC$34,$AC41),0)</f>
        <v>0.29570552147239265</v>
      </c>
    </row>
    <row r="42" spans="1:54" ht="12.75">
      <c r="A42" s="2">
        <v>8</v>
      </c>
      <c r="B42" s="52">
        <f ca="1">OFFSET(DATA!$A$4,LOOK!$A12+60*(LOOK!$B$4-1),$D$4+13)</f>
        <v>74</v>
      </c>
      <c r="C42" s="52">
        <f ca="1">OFFSET(DATA!$A$4,LOOK!$A12+60*(LOOK!$B$4-1)+30,$D$4+13)</f>
        <v>249</v>
      </c>
      <c r="J42" s="6">
        <f>COUNTA(TITLES!A:A)</f>
        <v>24</v>
      </c>
      <c r="L42" s="215" t="s">
        <v>219</v>
      </c>
      <c r="M42" s="216"/>
      <c r="N42" s="216"/>
      <c r="O42" s="216"/>
      <c r="P42" s="216"/>
      <c r="Q42" s="216"/>
      <c r="R42" s="217"/>
      <c r="S42" s="141"/>
      <c r="X42" s="104">
        <v>10</v>
      </c>
      <c r="Y42" s="6">
        <v>10</v>
      </c>
      <c r="Z42" s="135"/>
      <c r="AB42" s="132">
        <f t="shared" si="13"/>
        <v>1</v>
      </c>
      <c r="AC42" s="55">
        <v>8</v>
      </c>
      <c r="AD42" s="63" t="s">
        <v>71</v>
      </c>
      <c r="AE42" s="129">
        <f ca="1">IF(OFFSET(DATA!$N$4,AE$3+$AC$34,$AC42)&gt;0,OFFSET(DATA!$N$4,AE$2+$AC$34,$AC42)/OFFSET(DATA!$N$4,AE$3+$AC$34,$AC42),0)</f>
        <v>0.29276315789473684</v>
      </c>
      <c r="AF42" s="129">
        <f ca="1">IF($AC42&gt;AF$32,0,IF(OFFSET(DATA!$N$4,AF$2+$AC$34,$AC42)&gt;0,OFFSET(DATA!$N$4,AF$2+$AC$34,$AC42)/OFFSET($AD$4,$AC$34,0),0))</f>
        <v>0.6808791796999195</v>
      </c>
      <c r="AG42" s="129">
        <f ca="1">IF(OFFSET(DATA!$N$4,AG$3+$AC$34,$AC42)&gt;0,OFFSET(DATA!$N$4,AG$2+$AC$34,$AC42)/OFFSET(DATA!$N$4,AG$3+$AC$34,$AC42),0)</f>
        <v>0.31992687385740404</v>
      </c>
      <c r="AH42" s="129">
        <f ca="1">IF(OFFSET(DATA!$N$4,AH$3+$AC$34,$AC42)&gt;0,OFFSET(DATA!$N$4,AH$2+$AC$34,$AC42)/OFFSET(DATA!$N$4,AH$3+$AC$34,$AC42),0)</f>
        <v>1</v>
      </c>
      <c r="AI42" s="129">
        <f ca="1">IF(OFFSET(DATA!$N$4,AI$3+$AC$34,$AC42)&gt;0,OFFSET(DATA!$N$4,AI$2+$AC$34,$AC42)/OFFSET(DATA!$N$4,AI$3+$AC$34,$AC42),0)</f>
        <v>1</v>
      </c>
      <c r="AJ42" s="129">
        <f ca="1">IF($AC42&gt;AJ$32,0,IF(OFFSET(DATA!$N$4,AJ$2+$AC$34,$AC42)&gt;0,OFFSET(DATA!$N$4,AJ$2+$AC$34,$AC42)/OFFSET($AD$4,$AC$34,0),0))</f>
        <v>1.2181500872600348</v>
      </c>
      <c r="AK42" s="129">
        <f ca="1">IF(OFFSET(DATA!$N$4,AK$3+$AC$34,$AC42)&gt;0,OFFSET(DATA!$N$4,AK$2+$AC$34,$AC42)/OFFSET(DATA!$N$4,AK$3+$AC$34,$AC42),0)</f>
        <v>1</v>
      </c>
      <c r="AL42" s="129">
        <f ca="1">IF($AC42&gt;AL$32,0,IF(OFFSET(DATA!$N$4,AL$2+$AC$34,$AC42)&gt;0,OFFSET(DATA!$N$4,AL$2+$AC$34,$AC42)/OFFSET($AD$4,$AC$34,0),0))</f>
        <v>1.4485165794066317</v>
      </c>
      <c r="AM42" s="129">
        <f ca="1">IF(OFFSET(DATA!$N$4,AM$3+$AC$34,$AC42)&gt;0,OFFSET(DATA!$N$4,AM$2+$AC$34,$AC42)/OFFSET(DATA!$N$4,AM$3+$AC$34,$AC42),0)</f>
        <v>0.3333333333333333</v>
      </c>
      <c r="AN42" s="129">
        <f ca="1">IF(OFFSET(DATA!$N$4,AN$3+$AC$34,$AC42)&gt;0,OFFSET(DATA!$N$4,AN$2+$AC$34,$AC42)/OFFSET(DATA!$N$4,AN$3+$AC$34,$AC42),0)</f>
        <v>1</v>
      </c>
      <c r="AO42" s="129">
        <f ca="1">IF(OFFSET(DATA!$N$4,AO$3+$AC$34,$AC42)&gt;0,OFFSET(DATA!$N$4,AO$2+$AC$34,$AC42)/OFFSET(DATA!$N$4,AO$3+$AC$34,$AC42),0)</f>
        <v>0.48314606741573035</v>
      </c>
      <c r="AP42" s="129">
        <f ca="1">IF(OFFSET(DATA!$N$4,AP$3+$AC$34,$AC42)&gt;0,OFFSET(DATA!$N$4,AP$2+$AC$34,$AC42)/OFFSET(DATA!$N$4,AP$3+$AC$34,$AC42),0)</f>
        <v>1</v>
      </c>
      <c r="AQ42" s="129">
        <f ca="1">IF(OFFSET(DATA!$N$4,AQ$3+$AC$34,$AC42)&gt;0,OFFSET(DATA!$N$4,AQ$2+$AC$34,$AC42)/OFFSET(DATA!$N$4,AQ$3+$AC$34,$AC42),0)</f>
        <v>0.379707284986022</v>
      </c>
      <c r="AR42" s="130">
        <f ca="1">IF($AC42&gt;AR$32,0,IF(OFFSET(DATA!$N$4,AR$3+$AC$34,$AC42)&gt;0,OFFSET(DATA!$N$4,AR$2+$AC$34,$AC42)/OFFSET(DATA!$N$4,AR$3+$AC$34,$AC42),0))</f>
        <v>0.8586387434554973</v>
      </c>
      <c r="AS42" s="130">
        <f ca="1">IF($AC42&gt;AS$32,0,IF(OFFSET(DATA!$N$4,AS$3+$AC$34,$AC42)&gt;0,OFFSET(DATA!$N$4,AS$2+$AC$34,$AC42)/OFFSET(DATA!$N$4,AS$3+$AC$34,$AC42),0))</f>
        <v>90.66322851153038</v>
      </c>
      <c r="AT42" s="130">
        <f ca="1">IF($AC42&gt;AT$32,0,IF(OFFSET(DATA!$N$4,AT$3+$AC$34,$AC42)&gt;0,OFFSET(DATA!$N$4,AT$2+$AC$34,$AC42)/OFFSET(DATA!$N$4,AT$3+$AC$34,$AC42),0))</f>
        <v>74.5137037037037</v>
      </c>
      <c r="AU42" s="130">
        <f ca="1">IF($AC42&gt;AU$32,0,IF(OFFSET(DATA!$N$4,AU$3+$AC$34,$AC42)&gt;0,OFFSET(DATA!$N$4,AU$2+$AC$34,$AC42)/OFFSET(DATA!$N$4,AU$3+$AC$34,$AC42),0))</f>
        <v>72.85888888888888</v>
      </c>
      <c r="AV42" s="129">
        <f ca="1">IF(OFFSET(DATA!$N$4,AV$3+$AC$34,$AC42)&gt;0,OFFSET(DATA!$N$4,AV$2+$AC$34,$AC42)/OFFSET(DATA!$N$4,AV$3+$AC$34,$AC42),0)</f>
        <v>1.8185993111366248</v>
      </c>
      <c r="AW42" s="129">
        <f ca="1">IF(OFFSET(DATA!$N$4,AW$3+$AC$34,$AC42)&gt;0,OFFSET(DATA!$N$4,AW$2+$AC$34,$AC42)/OFFSET(DATA!$N$4,AW$3+$AC$34,$AC42),0)</f>
        <v>1.2532637075718016</v>
      </c>
      <c r="AX42" s="129">
        <f ca="1">IF(OFFSET(DATA!$N$4,AX$3+$AC$34,$AC42)&gt;0,OFFSET(DATA!$N$4,AX$2+$AC$34,$AC42)/OFFSET(DATA!$N$4,AX$3+$AC$34,$AC42),0)</f>
        <v>1.054054054054054</v>
      </c>
      <c r="AY42" s="130">
        <f ca="1">IF($AC42&gt;AY$32,0,IF(OFFSET(DATA!$N$4,AY$3+$AC$34,$AC42)&gt;0,OFFSET(DATA!$N$4,AY$2+$AC$34,$AC42)/OFFSET(DATA!$N$4,AY$3+$AC$34,$AC42),0))</f>
        <v>18.782493368700266</v>
      </c>
      <c r="AZ42" s="130">
        <f ca="1">IF($AC42&gt;AZ$32,0,IF(OFFSET(DATA!$N$4,AZ$3+$AC$34,$AC42)&gt;0,OFFSET(DATA!$N$4,AZ$2+$AC$34,$AC42)/OFFSET(DATA!$N$4,AZ$3+$AC$34,$AC42),0))</f>
        <v>17.303030303030305</v>
      </c>
      <c r="BA42" s="129">
        <f ca="1">IF(OFFSET(DATA!$N$4,BA$3+$AC$34,$AC42)&gt;0,OFFSET(DATA!$N$4,BA$2+$AC$34,$AC42)/OFFSET(DATA!$N$4,BA$3+$AC$34,$AC42),0)</f>
        <v>0.34993446920052423</v>
      </c>
      <c r="BB42" s="129">
        <f ca="1">IF(OFFSET(DATA!$N$4,BB$3+$AC$34,$AC42)&gt;0,OFFSET(DATA!$N$4,BB$2+$AC$34,$AC42)/OFFSET(DATA!$N$4,BB$3+$AC$34,$AC42),0)</f>
        <v>0.2967581047381546</v>
      </c>
    </row>
    <row r="43" spans="1:54" ht="12.75">
      <c r="A43" s="2">
        <v>9</v>
      </c>
      <c r="B43" s="52">
        <f ca="1">OFFSET(DATA!$A$4,LOOK!$A13+60*(LOOK!$B$4-1),$D$4+13)</f>
        <v>32</v>
      </c>
      <c r="C43" s="52">
        <f ca="1">OFFSET(DATA!$A$4,LOOK!$A13+60*(LOOK!$B$4-1)+30,$D$4+13)</f>
        <v>76</v>
      </c>
      <c r="S43" s="141"/>
      <c r="X43" s="104">
        <v>11</v>
      </c>
      <c r="Y43" s="6">
        <v>11</v>
      </c>
      <c r="Z43" s="135"/>
      <c r="AB43" s="132">
        <f t="shared" si="13"/>
        <v>1</v>
      </c>
      <c r="AC43" s="55">
        <v>9</v>
      </c>
      <c r="AD43" s="63" t="s">
        <v>72</v>
      </c>
      <c r="AE43" s="129">
        <f ca="1">IF(OFFSET(DATA!$N$4,AE$3+$AC$34,$AC43)&gt;0,OFFSET(DATA!$N$4,AE$2+$AC$34,$AC43)/OFFSET(DATA!$N$4,AE$3+$AC$34,$AC43),0)</f>
        <v>0.4153225806451613</v>
      </c>
      <c r="AF43" s="129">
        <f ca="1">IF($AC43&gt;AF$32,0,IF(OFFSET(DATA!$N$4,AF$2+$AC$34,$AC43)&gt;0,OFFSET(DATA!$N$4,AF$2+$AC$34,$AC43)/OFFSET($AD$4,$AC$34,0),0))</f>
        <v>0.7030778994129743</v>
      </c>
      <c r="AG43" s="129">
        <f ca="1">IF(OFFSET(DATA!$N$4,AG$3+$AC$34,$AC43)&gt;0,OFFSET(DATA!$N$4,AG$2+$AC$34,$AC43)/OFFSET(DATA!$N$4,AG$3+$AC$34,$AC43),0)</f>
        <v>0.39015151515151514</v>
      </c>
      <c r="AH43" s="129">
        <f ca="1">IF(OFFSET(DATA!$N$4,AH$3+$AC$34,$AC43)&gt;0,OFFSET(DATA!$N$4,AH$2+$AC$34,$AC43)/OFFSET(DATA!$N$4,AH$3+$AC$34,$AC43),0)</f>
        <v>1</v>
      </c>
      <c r="AI43" s="129">
        <f ca="1">IF(OFFSET(DATA!$N$4,AI$3+$AC$34,$AC43)&gt;0,OFFSET(DATA!$N$4,AI$2+$AC$34,$AC43)/OFFSET(DATA!$N$4,AI$3+$AC$34,$AC43),0)</f>
        <v>1</v>
      </c>
      <c r="AJ43" s="129">
        <f ca="1">IF($AC43&gt;AJ$32,0,IF(OFFSET(DATA!$N$4,AJ$2+$AC$34,$AC43)&gt;0,OFFSET(DATA!$N$4,AJ$2+$AC$34,$AC43)/OFFSET($AD$4,$AC$34,0),0))</f>
        <v>1.25130890052356</v>
      </c>
      <c r="AK43" s="129">
        <f ca="1">IF(OFFSET(DATA!$N$4,AK$3+$AC$34,$AC43)&gt;0,OFFSET(DATA!$N$4,AK$2+$AC$34,$AC43)/OFFSET(DATA!$N$4,AK$3+$AC$34,$AC43),0)</f>
        <v>1</v>
      </c>
      <c r="AL43" s="129">
        <f ca="1">IF($AC43&gt;AL$32,0,IF(OFFSET(DATA!$N$4,AL$2+$AC$34,$AC43)&gt;0,OFFSET(DATA!$N$4,AL$2+$AC$34,$AC43)/OFFSET($AD$4,$AC$34,0),0))</f>
        <v>1.7556719022687608</v>
      </c>
      <c r="AM43" s="129">
        <f ca="1">IF(OFFSET(DATA!$N$4,AM$3+$AC$34,$AC43)&gt;0,OFFSET(DATA!$N$4,AM$2+$AC$34,$AC43)/OFFSET(DATA!$N$4,AM$3+$AC$34,$AC43),0)</f>
        <v>0.42857142857142855</v>
      </c>
      <c r="AN43" s="129">
        <f ca="1">IF(OFFSET(DATA!$N$4,AN$3+$AC$34,$AC43)&gt;0,OFFSET(DATA!$N$4,AN$2+$AC$34,$AC43)/OFFSET(DATA!$N$4,AN$3+$AC$34,$AC43),0)</f>
        <v>0.9375</v>
      </c>
      <c r="AO43" s="129">
        <f ca="1">IF(OFFSET(DATA!$N$4,AO$3+$AC$34,$AC43)&gt;0,OFFSET(DATA!$N$4,AO$2+$AC$34,$AC43)/OFFSET(DATA!$N$4,AO$3+$AC$34,$AC43),0)</f>
        <v>0.46875</v>
      </c>
      <c r="AP43" s="129">
        <f ca="1">IF(OFFSET(DATA!$N$4,AP$3+$AC$34,$AC43)&gt;0,OFFSET(DATA!$N$4,AP$2+$AC$34,$AC43)/OFFSET(DATA!$N$4,AP$3+$AC$34,$AC43),0)</f>
        <v>0.9285714285714286</v>
      </c>
      <c r="AQ43" s="129">
        <f ca="1">IF(OFFSET(DATA!$N$4,AQ$3+$AC$34,$AC43)&gt;0,OFFSET(DATA!$N$4,AQ$2+$AC$34,$AC43)/OFFSET(DATA!$N$4,AQ$3+$AC$34,$AC43),0)</f>
        <v>0.5278384279475983</v>
      </c>
      <c r="AR43" s="130">
        <f ca="1">IF($AC43&gt;AR$32,0,IF(OFFSET(DATA!$N$4,AR$3+$AC$34,$AC43)&gt;0,OFFSET(DATA!$N$4,AR$2+$AC$34,$AC43)/OFFSET(DATA!$N$4,AR$3+$AC$34,$AC43),0))</f>
        <v>0.8307155322862129</v>
      </c>
      <c r="AS43" s="130">
        <f ca="1">IF($AC43&gt;AS$32,0,IF(OFFSET(DATA!$N$4,AS$3+$AC$34,$AC43)&gt;0,OFFSET(DATA!$N$4,AS$2+$AC$34,$AC43)/OFFSET(DATA!$N$4,AS$3+$AC$34,$AC43),0))</f>
        <v>84.72880952380953</v>
      </c>
      <c r="AT43" s="130">
        <f ca="1">IF($AC43&gt;AT$32,0,IF(OFFSET(DATA!$N$4,AT$3+$AC$34,$AC43)&gt;0,OFFSET(DATA!$N$4,AT$2+$AC$34,$AC43)/OFFSET(DATA!$N$4,AT$3+$AC$34,$AC43),0))</f>
        <v>76.57133333333333</v>
      </c>
      <c r="AU43" s="130">
        <f ca="1">IF($AC43&gt;AU$32,0,IF(OFFSET(DATA!$N$4,AU$3+$AC$34,$AC43)&gt;0,OFFSET(DATA!$N$4,AU$2+$AC$34,$AC43)/OFFSET(DATA!$N$4,AU$3+$AC$34,$AC43),0))</f>
        <v>72.87139917695472</v>
      </c>
      <c r="AV43" s="129">
        <f ca="1">IF(OFFSET(DATA!$N$4,AV$3+$AC$34,$AC43)&gt;0,OFFSET(DATA!$N$4,AV$2+$AC$34,$AC43)/OFFSET(DATA!$N$4,AV$3+$AC$34,$AC43),0)</f>
        <v>1.928817451205511</v>
      </c>
      <c r="AW43" s="129">
        <f ca="1">IF(OFFSET(DATA!$N$4,AW$3+$AC$34,$AC43)&gt;0,OFFSET(DATA!$N$4,AW$2+$AC$34,$AC43)/OFFSET(DATA!$N$4,AW$3+$AC$34,$AC43),0)</f>
        <v>0.9640490058244627</v>
      </c>
      <c r="AX43" s="129">
        <f ca="1">IF(OFFSET(DATA!$N$4,AX$3+$AC$34,$AC43)&gt;0,OFFSET(DATA!$N$4,AX$2+$AC$34,$AC43)/OFFSET(DATA!$N$4,AX$3+$AC$34,$AC43),0)</f>
        <v>0.972972972972973</v>
      </c>
      <c r="AY43" s="130">
        <f ca="1">IF($AC43&gt;AY$32,0,IF(OFFSET(DATA!$N$4,AY$3+$AC$34,$AC43)&gt;0,OFFSET(DATA!$N$4,AY$2+$AC$34,$AC43)/OFFSET(DATA!$N$4,AY$3+$AC$34,$AC43),0))</f>
        <v>26.51736111111111</v>
      </c>
      <c r="AZ43" s="130">
        <f ca="1">IF($AC43&gt;AZ$32,0,IF(OFFSET(DATA!$N$4,AZ$3+$AC$34,$AC43)&gt;0,OFFSET(DATA!$N$4,AZ$2+$AC$34,$AC43)/OFFSET(DATA!$N$4,AZ$3+$AC$34,$AC43),0))</f>
        <v>13.267543859649123</v>
      </c>
      <c r="BA43" s="129">
        <f ca="1">IF(OFFSET(DATA!$N$4,BA$3+$AC$34,$AC43)&gt;0,OFFSET(DATA!$N$4,BA$2+$AC$34,$AC43)/OFFSET(DATA!$N$4,BA$3+$AC$34,$AC43),0)</f>
        <v>0.398576512455516</v>
      </c>
      <c r="BB43" s="129">
        <f ca="1">IF(OFFSET(DATA!$N$4,BB$3+$AC$34,$AC43)&gt;0,OFFSET(DATA!$N$4,BB$2+$AC$34,$AC43)/OFFSET(DATA!$N$4,BB$3+$AC$34,$AC43),0)</f>
        <v>0.33245614035087717</v>
      </c>
    </row>
    <row r="44" spans="1:54" ht="12.75">
      <c r="A44" s="2">
        <v>10</v>
      </c>
      <c r="B44" s="52">
        <f ca="1">OFFSET(DATA!$A$4,LOOK!$A14+60*(LOOK!$B$4-1),$D$4+13)</f>
        <v>25</v>
      </c>
      <c r="C44" s="52">
        <f ca="1">OFFSET(DATA!$A$4,LOOK!$A14+60*(LOOK!$B$4-1)+30,$D$4+13)</f>
        <v>96</v>
      </c>
      <c r="J44" s="25">
        <f>MOD(J45,J46)</f>
        <v>1</v>
      </c>
      <c r="L44" s="219"/>
      <c r="M44" s="220"/>
      <c r="N44" s="220"/>
      <c r="O44" s="220"/>
      <c r="P44" s="220"/>
      <c r="Q44" s="220"/>
      <c r="R44" s="221"/>
      <c r="S44" s="141"/>
      <c r="X44" s="104">
        <v>12</v>
      </c>
      <c r="Y44" s="6">
        <v>12</v>
      </c>
      <c r="Z44" s="135"/>
      <c r="AB44" s="132">
        <f t="shared" si="13"/>
        <v>1</v>
      </c>
      <c r="AC44" s="55">
        <v>10</v>
      </c>
      <c r="AD44" s="63" t="s">
        <v>73</v>
      </c>
      <c r="AE44" s="129">
        <f ca="1">IF(OFFSET(DATA!$N$4,AE$3+$AC$34,$AC44)&gt;0,OFFSET(DATA!$N$4,AE$2+$AC$34,$AC44)/OFFSET(DATA!$N$4,AE$3+$AC$34,$AC44),0)</f>
        <v>0.39919354838709675</v>
      </c>
      <c r="AF44" s="129">
        <f ca="1">IF($AC44&gt;AF$32,0,IF(OFFSET(DATA!$N$4,AF$2+$AC$34,$AC44)&gt;0,OFFSET(DATA!$N$4,AF$2+$AC$34,$AC44)/OFFSET($AD$4,$AC$34,0),0))</f>
        <v>0.72500574969222</v>
      </c>
      <c r="AG44" s="129">
        <f ca="1">IF(OFFSET(DATA!$N$4,AG$3+$AC$34,$AC44)&gt;0,OFFSET(DATA!$N$4,AG$2+$AC$34,$AC44)/OFFSET(DATA!$N$4,AG$3+$AC$34,$AC44),0)</f>
        <v>0.5318725099601593</v>
      </c>
      <c r="AH44" s="129">
        <f ca="1">IF(OFFSET(DATA!$N$4,AH$3+$AC$34,$AC44)&gt;0,OFFSET(DATA!$N$4,AH$2+$AC$34,$AC44)/OFFSET(DATA!$N$4,AH$3+$AC$34,$AC44),0)</f>
        <v>1</v>
      </c>
      <c r="AI44" s="129">
        <f ca="1">IF(OFFSET(DATA!$N$4,AI$3+$AC$34,$AC44)&gt;0,OFFSET(DATA!$N$4,AI$2+$AC$34,$AC44)/OFFSET(DATA!$N$4,AI$3+$AC$34,$AC44),0)</f>
        <v>1</v>
      </c>
      <c r="AJ44" s="129">
        <f ca="1">IF($AC44&gt;AJ$32,0,IF(OFFSET(DATA!$N$4,AJ$2+$AC$34,$AC44)&gt;0,OFFSET(DATA!$N$4,AJ$2+$AC$34,$AC44)/OFFSET($AD$4,$AC$34,0),0))</f>
        <v>0.9746945898778359</v>
      </c>
      <c r="AK44" s="129">
        <f ca="1">IF(OFFSET(DATA!$N$4,AK$3+$AC$34,$AC44)&gt;0,OFFSET(DATA!$N$4,AK$2+$AC$34,$AC44)/OFFSET(DATA!$N$4,AK$3+$AC$34,$AC44),0)</f>
        <v>1</v>
      </c>
      <c r="AL44" s="129">
        <f ca="1">IF($AC44&gt;AL$32,0,IF(OFFSET(DATA!$N$4,AL$2+$AC$34,$AC44)&gt;0,OFFSET(DATA!$N$4,AL$2+$AC$34,$AC44)/OFFSET($AD$4,$AC$34,0),0))</f>
        <v>1.3525305410122164</v>
      </c>
      <c r="AM44" s="129">
        <f ca="1">IF(OFFSET(DATA!$N$4,AM$3+$AC$34,$AC44)&gt;0,OFFSET(DATA!$N$4,AM$2+$AC$34,$AC44)/OFFSET(DATA!$N$4,AM$3+$AC$34,$AC44),0)</f>
        <v>0.3333333333333333</v>
      </c>
      <c r="AN44" s="129">
        <f ca="1">IF(OFFSET(DATA!$N$4,AN$3+$AC$34,$AC44)&gt;0,OFFSET(DATA!$N$4,AN$2+$AC$34,$AC44)/OFFSET(DATA!$N$4,AN$3+$AC$34,$AC44),0)</f>
        <v>0.9285714285714286</v>
      </c>
      <c r="AO44" s="129">
        <f ca="1">IF(OFFSET(DATA!$N$4,AO$3+$AC$34,$AC44)&gt;0,OFFSET(DATA!$N$4,AO$2+$AC$34,$AC44)/OFFSET(DATA!$N$4,AO$3+$AC$34,$AC44),0)</f>
        <v>0.7560975609756098</v>
      </c>
      <c r="AP44" s="129">
        <f ca="1">IF(OFFSET(DATA!$N$4,AP$3+$AC$34,$AC44)&gt;0,OFFSET(DATA!$N$4,AP$2+$AC$34,$AC44)/OFFSET(DATA!$N$4,AP$3+$AC$34,$AC44),0)</f>
        <v>0.8</v>
      </c>
      <c r="AQ44" s="129">
        <f ca="1">IF(OFFSET(DATA!$N$4,AQ$3+$AC$34,$AC44)&gt;0,OFFSET(DATA!$N$4,AQ$2+$AC$34,$AC44)/OFFSET(DATA!$N$4,AQ$3+$AC$34,$AC44),0)</f>
        <v>0.4924134660976766</v>
      </c>
      <c r="AR44" s="130">
        <f ca="1">IF($AC44&gt;AR$32,0,IF(OFFSET(DATA!$N$4,AR$3+$AC$34,$AC44)&gt;0,OFFSET(DATA!$N$4,AR$2+$AC$34,$AC44)/OFFSET(DATA!$N$4,AR$3+$AC$34,$AC44),0))</f>
        <v>0.9048865619546247</v>
      </c>
      <c r="AS44" s="130">
        <f ca="1">IF($AC44&gt;AS$32,0,IF(OFFSET(DATA!$N$4,AS$3+$AC$34,$AC44)&gt;0,OFFSET(DATA!$N$4,AS$2+$AC$34,$AC44)/OFFSET(DATA!$N$4,AS$3+$AC$34,$AC44),0))</f>
        <v>76.50121693121693</v>
      </c>
      <c r="AT44" s="130">
        <f ca="1">IF($AC44&gt;AT$32,0,IF(OFFSET(DATA!$N$4,AT$3+$AC$34,$AC44)&gt;0,OFFSET(DATA!$N$4,AT$2+$AC$34,$AC44)/OFFSET(DATA!$N$4,AT$3+$AC$34,$AC44),0))</f>
        <v>80.29394736842106</v>
      </c>
      <c r="AU44" s="130">
        <f ca="1">IF($AC44&gt;AU$32,0,IF(OFFSET(DATA!$N$4,AU$3+$AC$34,$AC44)&gt;0,OFFSET(DATA!$N$4,AU$2+$AC$34,$AC44)/OFFSET(DATA!$N$4,AU$3+$AC$34,$AC44),0))</f>
        <v>71.6289393939394</v>
      </c>
      <c r="AV44" s="129">
        <f ca="1">IF(OFFSET(DATA!$N$4,AV$3+$AC$34,$AC44)&gt;0,OFFSET(DATA!$N$4,AV$2+$AC$34,$AC44)/OFFSET(DATA!$N$4,AV$3+$AC$34,$AC44),0)</f>
        <v>1.7359357060849598</v>
      </c>
      <c r="AW44" s="129">
        <f ca="1">IF(OFFSET(DATA!$N$4,AW$3+$AC$34,$AC44)&gt;0,OFFSET(DATA!$N$4,AW$2+$AC$34,$AC44)/OFFSET(DATA!$N$4,AW$3+$AC$34,$AC44),0)</f>
        <v>0.9881502309700743</v>
      </c>
      <c r="AX44" s="129">
        <f ca="1">IF(OFFSET(DATA!$N$4,AX$3+$AC$34,$AC44)&gt;0,OFFSET(DATA!$N$4,AX$2+$AC$34,$AC44)/OFFSET(DATA!$N$4,AX$3+$AC$34,$AC44),0)</f>
        <v>0.8648648648648649</v>
      </c>
      <c r="AY44" s="130">
        <f ca="1">IF($AC44&gt;AY$32,0,IF(OFFSET(DATA!$N$4,AY$3+$AC$34,$AC44)&gt;0,OFFSET(DATA!$N$4,AY$2+$AC$34,$AC44)/OFFSET(DATA!$N$4,AY$3+$AC$34,$AC44),0))</f>
        <v>15.410094637223974</v>
      </c>
      <c r="AZ44" s="130">
        <f ca="1">IF($AC44&gt;AZ$32,0,IF(OFFSET(DATA!$N$4,AZ$3+$AC$34,$AC44)&gt;0,OFFSET(DATA!$N$4,AZ$2+$AC$34,$AC44)/OFFSET(DATA!$N$4,AZ$3+$AC$34,$AC44),0))</f>
        <v>17.94672131147541</v>
      </c>
      <c r="BA44" s="129">
        <f ca="1">IF(OFFSET(DATA!$N$4,BA$3+$AC$34,$AC44)&gt;0,OFFSET(DATA!$N$4,BA$2+$AC$34,$AC44)/OFFSET(DATA!$N$4,BA$3+$AC$34,$AC44),0)</f>
        <v>0.41025641025641024</v>
      </c>
      <c r="BB44" s="129">
        <f ca="1">IF(OFFSET(DATA!$N$4,BB$3+$AC$34,$AC44)&gt;0,OFFSET(DATA!$N$4,BB$2+$AC$34,$AC44)/OFFSET(DATA!$N$4,BB$3+$AC$34,$AC44),0)</f>
        <v>0.2857142857142857</v>
      </c>
    </row>
    <row r="45" spans="1:54" ht="12.75">
      <c r="A45" s="2">
        <v>11</v>
      </c>
      <c r="B45" s="52">
        <f ca="1">OFFSET(DATA!$A$4,LOOK!$A15+60*(LOOK!$B$4-1),$D$4+13)</f>
        <v>49</v>
      </c>
      <c r="C45" s="52">
        <f ca="1">OFFSET(DATA!$A$4,LOOK!$A15+60*(LOOK!$B$4-1)+30,$D$4+13)</f>
        <v>129</v>
      </c>
      <c r="J45" s="73">
        <v>15051</v>
      </c>
      <c r="L45" s="222" t="s">
        <v>223</v>
      </c>
      <c r="M45" s="223"/>
      <c r="N45" s="223"/>
      <c r="O45" s="223"/>
      <c r="P45" s="223"/>
      <c r="Q45" s="223"/>
      <c r="R45" s="224"/>
      <c r="S45" s="141"/>
      <c r="X45" s="104">
        <v>13</v>
      </c>
      <c r="Y45" s="6">
        <v>13</v>
      </c>
      <c r="Z45" s="135"/>
      <c r="AB45" s="132">
        <f t="shared" si="13"/>
        <v>1</v>
      </c>
      <c r="AC45" s="55">
        <v>11</v>
      </c>
      <c r="AD45" s="63" t="s">
        <v>74</v>
      </c>
      <c r="AE45" s="129">
        <f ca="1">IF(OFFSET(DATA!$N$4,AE$3+$AC$34,$AC45)&gt;0,OFFSET(DATA!$N$4,AE$2+$AC$34,$AC45)/OFFSET(DATA!$N$4,AE$3+$AC$34,$AC45),0)</f>
        <v>0.42105263157894735</v>
      </c>
      <c r="AF45" s="129">
        <f ca="1">IF($AC45&gt;AF$32,0,IF(OFFSET(DATA!$N$4,AF$2+$AC$34,$AC45)&gt;0,OFFSET(DATA!$N$4,AF$2+$AC$34,$AC45)/OFFSET($AD$4,$AC$34,0),0))</f>
        <v>0.7088205672286668</v>
      </c>
      <c r="AG45" s="129">
        <f ca="1">IF(OFFSET(DATA!$N$4,AG$3+$AC$34,$AC45)&gt;0,OFFSET(DATA!$N$4,AG$2+$AC$34,$AC45)/OFFSET(DATA!$N$4,AG$3+$AC$34,$AC45),0)</f>
        <v>0.491588785046729</v>
      </c>
      <c r="AH45" s="129">
        <f ca="1">IF(OFFSET(DATA!$N$4,AH$3+$AC$34,$AC45)&gt;0,OFFSET(DATA!$N$4,AH$2+$AC$34,$AC45)/OFFSET(DATA!$N$4,AH$3+$AC$34,$AC45),0)</f>
        <v>0.9883040935672515</v>
      </c>
      <c r="AI45" s="129">
        <f ca="1">IF(OFFSET(DATA!$N$4,AI$3+$AC$34,$AC45)&gt;0,OFFSET(DATA!$N$4,AI$2+$AC$34,$AC45)/OFFSET(DATA!$N$4,AI$3+$AC$34,$AC45),0)</f>
        <v>1</v>
      </c>
      <c r="AJ45" s="129">
        <f ca="1">IF($AC45&gt;AJ$32,0,IF(OFFSET(DATA!$N$4,AJ$2+$AC$34,$AC45)&gt;0,OFFSET(DATA!$N$4,AJ$2+$AC$34,$AC45)/OFFSET($AD$4,$AC$34,0),0))</f>
        <v>1.0410122164048865</v>
      </c>
      <c r="AK45" s="129">
        <f ca="1">IF(OFFSET(DATA!$N$4,AK$3+$AC$34,$AC45)&gt;0,OFFSET(DATA!$N$4,AK$2+$AC$34,$AC45)/OFFSET(DATA!$N$4,AK$3+$AC$34,$AC45),0)</f>
        <v>1</v>
      </c>
      <c r="AL45" s="129">
        <f ca="1">IF($AC45&gt;AL$32,0,IF(OFFSET(DATA!$N$4,AL$2+$AC$34,$AC45)&gt;0,OFFSET(DATA!$N$4,AL$2+$AC$34,$AC45)/OFFSET($AD$4,$AC$34,0),0))</f>
        <v>1.0933682373472948</v>
      </c>
      <c r="AM45" s="129">
        <f ca="1">IF(OFFSET(DATA!$N$4,AM$3+$AC$34,$AC45)&gt;0,OFFSET(DATA!$N$4,AM$2+$AC$34,$AC45)/OFFSET(DATA!$N$4,AM$3+$AC$34,$AC45),0)</f>
        <v>0.7017543859649122</v>
      </c>
      <c r="AN45" s="129">
        <f ca="1">IF(OFFSET(DATA!$N$4,AN$3+$AC$34,$AC45)&gt;0,OFFSET(DATA!$N$4,AN$2+$AC$34,$AC45)/OFFSET(DATA!$N$4,AN$3+$AC$34,$AC45),0)</f>
        <v>1</v>
      </c>
      <c r="AO45" s="129">
        <f ca="1">IF(OFFSET(DATA!$N$4,AO$3+$AC$34,$AC45)&gt;0,OFFSET(DATA!$N$4,AO$2+$AC$34,$AC45)/OFFSET(DATA!$N$4,AO$3+$AC$34,$AC45),0)</f>
        <v>0.7379310344827587</v>
      </c>
      <c r="AP45" s="129">
        <f ca="1">IF(OFFSET(DATA!$N$4,AP$3+$AC$34,$AC45)&gt;0,OFFSET(DATA!$N$4,AP$2+$AC$34,$AC45)/OFFSET(DATA!$N$4,AP$3+$AC$34,$AC45),0)</f>
        <v>1</v>
      </c>
      <c r="AQ45" s="129">
        <f ca="1">IF(OFFSET(DATA!$N$4,AQ$3+$AC$34,$AC45)&gt;0,OFFSET(DATA!$N$4,AQ$2+$AC$34,$AC45)/OFFSET(DATA!$N$4,AQ$3+$AC$34,$AC45),0)</f>
        <v>0.5363611033714126</v>
      </c>
      <c r="AR45" s="130">
        <f ca="1">IF($AC45&gt;AR$32,0,IF(OFFSET(DATA!$N$4,AR$3+$AC$34,$AC45)&gt;0,OFFSET(DATA!$N$4,AR$2+$AC$34,$AC45)/OFFSET(DATA!$N$4,AR$3+$AC$34,$AC45),0))</f>
        <v>0.975567190226876</v>
      </c>
      <c r="AS45" s="130">
        <f ca="1">IF($AC45&gt;AS$32,0,IF(OFFSET(DATA!$N$4,AS$3+$AC$34,$AC45)&gt;0,OFFSET(DATA!$N$4,AS$2+$AC$34,$AC45)/OFFSET(DATA!$N$4,AS$3+$AC$34,$AC45),0))</f>
        <v>83.02589371980677</v>
      </c>
      <c r="AT45" s="130">
        <f ca="1">IF($AC45&gt;AT$32,0,IF(OFFSET(DATA!$N$4,AT$3+$AC$34,$AC45)&gt;0,OFFSET(DATA!$N$4,AT$2+$AC$34,$AC45)/OFFSET(DATA!$N$4,AT$3+$AC$34,$AC45),0))</f>
        <v>74.87722222222222</v>
      </c>
      <c r="AU45" s="130">
        <f ca="1">IF($AC45&gt;AU$32,0,IF(OFFSET(DATA!$N$4,AU$3+$AC$34,$AC45)&gt;0,OFFSET(DATA!$N$4,AU$2+$AC$34,$AC45)/OFFSET(DATA!$N$4,AU$3+$AC$34,$AC45),0))</f>
        <v>70.41240740740739</v>
      </c>
      <c r="AV45" s="129">
        <f ca="1">IF(OFFSET(DATA!$N$4,AV$3+$AC$34,$AC45)&gt;0,OFFSET(DATA!$N$4,AV$2+$AC$34,$AC45)/OFFSET(DATA!$N$4,AV$3+$AC$34,$AC45),0)</f>
        <v>0.9644087256027555</v>
      </c>
      <c r="AW45" s="129">
        <f ca="1">IF(OFFSET(DATA!$N$4,AW$3+$AC$34,$AC45)&gt;0,OFFSET(DATA!$N$4,AW$2+$AC$34,$AC45)/OFFSET(DATA!$N$4,AW$3+$AC$34,$AC45),0)</f>
        <v>0.891745330387628</v>
      </c>
      <c r="AX45" s="129">
        <f ca="1">IF(OFFSET(DATA!$N$4,AX$3+$AC$34,$AC45)&gt;0,OFFSET(DATA!$N$4,AX$2+$AC$34,$AC45)/OFFSET(DATA!$N$4,AX$3+$AC$34,$AC45),0)</f>
        <v>0.16216216216216217</v>
      </c>
      <c r="AY45" s="130">
        <f ca="1">IF($AC45&gt;AY$32,0,IF(OFFSET(DATA!$N$4,AY$3+$AC$34,$AC45)&gt;0,OFFSET(DATA!$N$4,AY$2+$AC$34,$AC45)/OFFSET(DATA!$N$4,AY$3+$AC$34,$AC45),0))</f>
        <v>21.6640625</v>
      </c>
      <c r="AZ45" s="130">
        <f ca="1">IF($AC45&gt;AZ$32,0,IF(OFFSET(DATA!$N$4,AZ$3+$AC$34,$AC45)&gt;0,OFFSET(DATA!$N$4,AZ$2+$AC$34,$AC45)/OFFSET(DATA!$N$4,AZ$3+$AC$34,$AC45),0))</f>
        <v>9.541958041958042</v>
      </c>
      <c r="BA45" s="129">
        <f ca="1">IF(OFFSET(DATA!$N$4,BA$3+$AC$34,$AC45)&gt;0,OFFSET(DATA!$N$4,BA$2+$AC$34,$AC45)/OFFSET(DATA!$N$4,BA$3+$AC$34,$AC45),0)</f>
        <v>0.5168269230769231</v>
      </c>
      <c r="BB45" s="129">
        <f ca="1">IF(OFFSET(DATA!$N$4,BB$3+$AC$34,$AC45)&gt;0,OFFSET(DATA!$N$4,BB$2+$AC$34,$AC45)/OFFSET(DATA!$N$4,BB$3+$AC$34,$AC45),0)</f>
        <v>0.29372623574144485</v>
      </c>
    </row>
    <row r="46" spans="1:54" ht="12.75">
      <c r="A46" s="2">
        <v>12</v>
      </c>
      <c r="B46" s="52">
        <f ca="1">OFFSET(DATA!$A$4,LOOK!$A16+60*(LOOK!$B$4-1),$D$4+13)</f>
        <v>267</v>
      </c>
      <c r="C46" s="52">
        <f ca="1">OFFSET(DATA!$A$4,LOOK!$A16+60*(LOOK!$B$4-1)+30,$D$4+13)</f>
        <v>640</v>
      </c>
      <c r="J46" s="6">
        <v>2</v>
      </c>
      <c r="L46" s="225"/>
      <c r="M46" s="226"/>
      <c r="N46" s="226"/>
      <c r="O46" s="226"/>
      <c r="P46" s="226"/>
      <c r="Q46" s="226"/>
      <c r="R46" s="227"/>
      <c r="S46" s="141"/>
      <c r="X46" s="104">
        <v>14</v>
      </c>
      <c r="Y46" s="6">
        <v>14</v>
      </c>
      <c r="Z46" s="135"/>
      <c r="AB46" s="132">
        <f t="shared" si="13"/>
        <v>1</v>
      </c>
      <c r="AC46" s="55">
        <v>12</v>
      </c>
      <c r="AD46" s="63" t="s">
        <v>75</v>
      </c>
      <c r="AE46" s="129">
        <f ca="1">IF(OFFSET(DATA!$N$4,AE$3+$AC$34,$AC46)&gt;0,OFFSET(DATA!$N$4,AE$2+$AC$34,$AC46)/OFFSET(DATA!$N$4,AE$3+$AC$34,$AC46),0)</f>
        <v>0.4048582995951417</v>
      </c>
      <c r="AF46" s="129">
        <f ca="1">IF($AC46&gt;AF$32,0,IF(OFFSET(DATA!$N$4,AF$2+$AC$34,$AC46)&gt;0,OFFSET(DATA!$N$4,AF$2+$AC$34,$AC46)/OFFSET($AD$4,$AC$34,0),0))</f>
        <v>0.7140828203611608</v>
      </c>
      <c r="AG46" s="129">
        <f ca="1">IF(OFFSET(DATA!$N$4,AG$3+$AC$34,$AC46)&gt;0,OFFSET(DATA!$N$4,AG$2+$AC$34,$AC46)/OFFSET(DATA!$N$4,AG$3+$AC$34,$AC46),0)</f>
        <v>0.4824016563146998</v>
      </c>
      <c r="AH46" s="129">
        <f ca="1">IF(OFFSET(DATA!$N$4,AH$3+$AC$34,$AC46)&gt;0,OFFSET(DATA!$N$4,AH$2+$AC$34,$AC46)/OFFSET(DATA!$N$4,AH$3+$AC$34,$AC46),0)</f>
        <v>0.9993050729673384</v>
      </c>
      <c r="AI46" s="129">
        <f ca="1">IF(OFFSET(DATA!$N$4,AI$3+$AC$34,$AC46)&gt;0,OFFSET(DATA!$N$4,AI$2+$AC$34,$AC46)/OFFSET(DATA!$N$4,AI$3+$AC$34,$AC46),0)</f>
        <v>1</v>
      </c>
      <c r="AJ46" s="129">
        <f ca="1">IF($AC46&gt;AJ$32,0,IF(OFFSET(DATA!$N$4,AJ$2+$AC$34,$AC46)&gt;0,OFFSET(DATA!$N$4,AJ$2+$AC$34,$AC46)/OFFSET($AD$4,$AC$34,0),0))</f>
        <v>1.4554973821989527</v>
      </c>
      <c r="AK46" s="129">
        <f ca="1">IF(OFFSET(DATA!$N$4,AK$3+$AC$34,$AC46)&gt;0,OFFSET(DATA!$N$4,AK$2+$AC$34,$AC46)/OFFSET(DATA!$N$4,AK$3+$AC$34,$AC46),0)</f>
        <v>1</v>
      </c>
      <c r="AL46" s="129">
        <f ca="1">IF($AC46&gt;AL$32,0,IF(OFFSET(DATA!$N$4,AL$2+$AC$34,$AC46)&gt;0,OFFSET(DATA!$N$4,AL$2+$AC$34,$AC46)/OFFSET($AD$4,$AC$34,0),0))</f>
        <v>0.8726003490401395</v>
      </c>
      <c r="AM46" s="129">
        <f ca="1">IF(OFFSET(DATA!$N$4,AM$3+$AC$34,$AC46)&gt;0,OFFSET(DATA!$N$4,AM$2+$AC$34,$AC46)/OFFSET(DATA!$N$4,AM$3+$AC$34,$AC46),0)</f>
        <v>0.20304568527918782</v>
      </c>
      <c r="AN46" s="129">
        <f ca="1">IF(OFFSET(DATA!$N$4,AN$3+$AC$34,$AC46)&gt;0,OFFSET(DATA!$N$4,AN$2+$AC$34,$AC46)/OFFSET(DATA!$N$4,AN$3+$AC$34,$AC46),0)</f>
        <v>0.9795918367346939</v>
      </c>
      <c r="AO46" s="129">
        <f ca="1">IF(OFFSET(DATA!$N$4,AO$3+$AC$34,$AC46)&gt;0,OFFSET(DATA!$N$4,AO$2+$AC$34,$AC46)/OFFSET(DATA!$N$4,AO$3+$AC$34,$AC46),0)</f>
        <v>0.9623430962343096</v>
      </c>
      <c r="AP46" s="129">
        <f ca="1">IF(OFFSET(DATA!$N$4,AP$3+$AC$34,$AC46)&gt;0,OFFSET(DATA!$N$4,AP$2+$AC$34,$AC46)/OFFSET(DATA!$N$4,AP$3+$AC$34,$AC46),0)</f>
        <v>0.9965635738831615</v>
      </c>
      <c r="AQ46" s="129">
        <f ca="1">IF(OFFSET(DATA!$N$4,AQ$3+$AC$34,$AC46)&gt;0,OFFSET(DATA!$N$4,AQ$2+$AC$34,$AC46)/OFFSET(DATA!$N$4,AQ$3+$AC$34,$AC46),0)</f>
        <v>0.5059642147117296</v>
      </c>
      <c r="AR46" s="130">
        <f ca="1">IF($AC46&gt;AR$32,0,IF(OFFSET(DATA!$N$4,AR$3+$AC$34,$AC46)&gt;0,OFFSET(DATA!$N$4,AR$2+$AC$34,$AC46)/OFFSET(DATA!$N$4,AR$3+$AC$34,$AC46),0))</f>
        <v>0</v>
      </c>
      <c r="AS46" s="130">
        <f ca="1">IF($AC46&gt;AS$32,0,IF(OFFSET(DATA!$N$4,AS$3+$AC$34,$AC46)&gt;0,OFFSET(DATA!$N$4,AS$2+$AC$34,$AC46)/OFFSET(DATA!$N$4,AS$3+$AC$34,$AC46),0))</f>
        <v>76.78148148148149</v>
      </c>
      <c r="AT46" s="130">
        <f ca="1">IF($AC46&gt;AT$32,0,IF(OFFSET(DATA!$N$4,AT$3+$AC$34,$AC46)&gt;0,OFFSET(DATA!$N$4,AT$2+$AC$34,$AC46)/OFFSET(DATA!$N$4,AT$3+$AC$34,$AC46),0))</f>
        <v>73.20599415204677</v>
      </c>
      <c r="AU46" s="130">
        <f ca="1">IF($AC46&gt;AU$32,0,IF(OFFSET(DATA!$N$4,AU$3+$AC$34,$AC46)&gt;0,OFFSET(DATA!$N$4,AU$2+$AC$34,$AC46)/OFFSET(DATA!$N$4,AU$3+$AC$34,$AC46),0))</f>
        <v>73.13676470588236</v>
      </c>
      <c r="AV46" s="129">
        <f ca="1">IF(OFFSET(DATA!$N$4,AV$3+$AC$34,$AC46)&gt;0,OFFSET(DATA!$N$4,AV$2+$AC$34,$AC46)/OFFSET(DATA!$N$4,AV$3+$AC$34,$AC46),0)</f>
        <v>0</v>
      </c>
      <c r="AW46" s="129">
        <f ca="1">IF(OFFSET(DATA!$N$4,AW$3+$AC$34,$AC46)&gt;0,OFFSET(DATA!$N$4,AW$2+$AC$34,$AC46)/OFFSET(DATA!$N$4,AW$3+$AC$34,$AC46),0)</f>
        <v>0</v>
      </c>
      <c r="AX46" s="129">
        <f ca="1">IF(OFFSET(DATA!$N$4,AX$3+$AC$34,$AC46)&gt;0,OFFSET(DATA!$N$4,AX$2+$AC$34,$AC46)/OFFSET(DATA!$N$4,AX$3+$AC$34,$AC46),0)</f>
        <v>0</v>
      </c>
      <c r="AY46" s="130">
        <f ca="1">IF($AC46&gt;AY$32,0,IF(OFFSET(DATA!$N$4,AY$3+$AC$34,$AC46)&gt;0,OFFSET(DATA!$N$4,AY$2+$AC$34,$AC46)/OFFSET(DATA!$N$4,AY$3+$AC$34,$AC46),0))</f>
        <v>17.307845084409134</v>
      </c>
      <c r="AZ46" s="130">
        <f ca="1">IF($AC46&gt;AZ$32,0,IF(OFFSET(DATA!$N$4,AZ$3+$AC$34,$AC46)&gt;0,OFFSET(DATA!$N$4,AZ$2+$AC$34,$AC46)/OFFSET(DATA!$N$4,AZ$3+$AC$34,$AC46),0))</f>
        <v>7.019607843137255</v>
      </c>
      <c r="BA46" s="129">
        <f ca="1">IF(OFFSET(DATA!$N$4,BA$3+$AC$34,$AC46)&gt;0,OFFSET(DATA!$N$4,BA$2+$AC$34,$AC46)/OFFSET(DATA!$N$4,BA$3+$AC$34,$AC46),0)</f>
        <v>0.4560327198364008</v>
      </c>
      <c r="BB46" s="129">
        <f ca="1">IF(OFFSET(DATA!$N$4,BB$3+$AC$34,$AC46)&gt;0,OFFSET(DATA!$N$4,BB$2+$AC$34,$AC46)/OFFSET(DATA!$N$4,BB$3+$AC$34,$AC46),0)</f>
        <v>0.3202202989771833</v>
      </c>
    </row>
    <row r="47" spans="1:31" ht="12.75">
      <c r="A47" s="2">
        <v>13</v>
      </c>
      <c r="B47" s="52">
        <f ca="1">OFFSET(DATA!$A$4,LOOK!$A17+60*(LOOK!$B$4-1),$D$4+13)</f>
        <v>31</v>
      </c>
      <c r="C47" s="52">
        <f ca="1">OFFSET(DATA!$A$4,LOOK!$A17+60*(LOOK!$B$4-1)+30,$D$4+13)</f>
        <v>73</v>
      </c>
      <c r="S47" s="141"/>
      <c r="X47" s="104">
        <v>15</v>
      </c>
      <c r="Y47" s="6">
        <v>15</v>
      </c>
      <c r="Z47" s="135"/>
      <c r="AE47" s="51">
        <f ca="1">OFFSET(Y4,AD32,0)</f>
        <v>5</v>
      </c>
    </row>
    <row r="48" spans="1:33" ht="12.75">
      <c r="A48" s="2">
        <v>14</v>
      </c>
      <c r="B48" s="52">
        <f ca="1">OFFSET(DATA!$A$4,LOOK!$A18+60*(LOOK!$B$4-1),$D$4+13)</f>
        <v>76</v>
      </c>
      <c r="C48" s="52">
        <f ca="1">OFFSET(DATA!$A$4,LOOK!$A18+60*(LOOK!$B$4-1)+30,$D$4+13)</f>
        <v>224</v>
      </c>
      <c r="I48" s="73">
        <f>D4</f>
        <v>1</v>
      </c>
      <c r="J48" s="230">
        <f ca="1">IF(OFFSET(J48,I48,0)="Y",1,0)</f>
        <v>0</v>
      </c>
      <c r="L48" s="622" t="s">
        <v>226</v>
      </c>
      <c r="M48" s="623"/>
      <c r="N48" s="623"/>
      <c r="O48" s="623"/>
      <c r="P48" s="623"/>
      <c r="Q48" s="623"/>
      <c r="R48" s="624"/>
      <c r="S48" s="141"/>
      <c r="X48" s="104">
        <v>16</v>
      </c>
      <c r="Y48" s="6">
        <v>20</v>
      </c>
      <c r="Z48" s="135"/>
      <c r="AD48" s="134">
        <f>IF(OR($AD$32=3,$AD$32=16,$AD$32=23,$AD$32=24),AE48/0.8,0.8*AE48)</f>
        <v>0.8</v>
      </c>
      <c r="AE48" s="131">
        <f ca="1">OFFSET(AD33,0,AD32)</f>
        <v>1</v>
      </c>
      <c r="AF48" s="67" t="str">
        <f>IF($AE$47=1,TEXT(LOOK!AE48,"###,###   "),IF($AE$47=2,TEXT(LOOK!AE48,"$ 0.00     "),IF($AE$47=3,TEXT(LOOK!AE48,"0.0         "),IF($AE$47=4,TEXT(LOOK!AE48,"0 %"),IF($AE$47=5,TEXT(LOOK!AE48,"0.0 %"),TEXT(LOOK!AE48,"0.00 %"))))))</f>
        <v>100.0 %</v>
      </c>
      <c r="AG48" s="165"/>
    </row>
    <row r="49" spans="1:32" ht="12.75">
      <c r="A49" s="2">
        <v>15</v>
      </c>
      <c r="B49" s="52">
        <f ca="1">OFFSET(DATA!$A$4,LOOK!$A19+60*(LOOK!$B$4-1),$D$4+13)</f>
        <v>166</v>
      </c>
      <c r="C49" s="52">
        <f ca="1">OFFSET(DATA!$A$4,LOOK!$A19+60*(LOOK!$B$4-1)+30,$D$4+13)</f>
        <v>453</v>
      </c>
      <c r="I49" s="230" t="s">
        <v>64</v>
      </c>
      <c r="J49" s="26" t="s">
        <v>62</v>
      </c>
      <c r="L49" s="625"/>
      <c r="M49" s="626"/>
      <c r="N49" s="626"/>
      <c r="O49" s="626"/>
      <c r="P49" s="626"/>
      <c r="Q49" s="626"/>
      <c r="R49" s="627"/>
      <c r="S49" s="141"/>
      <c r="X49" s="104">
        <v>17</v>
      </c>
      <c r="Y49" s="6">
        <v>21</v>
      </c>
      <c r="Z49" s="135"/>
      <c r="AD49" s="134">
        <f aca="true" t="shared" si="14" ref="AD49:AD59">IF(OR($AD$32=3,$AD$32=16,$AD$32=23,$AD$32=24),AE49/0.8,0.8*AE49)</f>
        <v>0.8</v>
      </c>
      <c r="AE49" s="132">
        <f>$AE$48</f>
        <v>1</v>
      </c>
      <c r="AF49" s="67" t="str">
        <f>IF($AE$47=1,TEXT(LOOK!AE49,"###,###   "),IF($AE$47=2,TEXT(LOOK!AE49,"$ 0.00     "),IF($AE$47=3,TEXT(LOOK!AE49,"0.0         "),IF($AE$47=4,TEXT(LOOK!AE49,"0 %"),IF($AE$47=5,TEXT(LOOK!AE49,"0.0 %"),TEXT(LOOK!AE49,"0.00 %"))))))</f>
        <v>100.0 %</v>
      </c>
    </row>
    <row r="50" spans="1:32" ht="12.75">
      <c r="A50" s="2">
        <v>16</v>
      </c>
      <c r="B50" s="52">
        <f ca="1">OFFSET(DATA!$A$4,LOOK!$A20+60*(LOOK!$B$4-1),$D$4+13)</f>
        <v>63</v>
      </c>
      <c r="C50" s="52">
        <f ca="1">OFFSET(DATA!$A$4,LOOK!$A20+60*(LOOK!$B$4-1)+30,$D$4+13)</f>
        <v>184</v>
      </c>
      <c r="I50" s="230" t="s">
        <v>65</v>
      </c>
      <c r="J50" s="26" t="s">
        <v>62</v>
      </c>
      <c r="S50" s="141"/>
      <c r="X50" s="104">
        <v>18</v>
      </c>
      <c r="Y50" s="6">
        <v>22</v>
      </c>
      <c r="Z50" s="136"/>
      <c r="AD50" s="134">
        <f t="shared" si="14"/>
        <v>0.8</v>
      </c>
      <c r="AE50" s="132">
        <f aca="true" t="shared" si="15" ref="AE50:AE59">$AE$48</f>
        <v>1</v>
      </c>
      <c r="AF50" s="67" t="str">
        <f>IF($AE$47=1,TEXT(LOOK!AE50,"###,###   "),IF($AE$47=2,TEXT(LOOK!AE50,"$ 0.00     "),IF($AE$47=3,TEXT(LOOK!AE50,"0.0         "),IF($AE$47=4,TEXT(LOOK!AE50,"0 %"),IF($AE$47=5,TEXT(LOOK!AE50,"0.0 %"),TEXT(LOOK!AE50,"0.00 %"))))))</f>
        <v>100.0 %</v>
      </c>
    </row>
    <row r="51" spans="1:32" ht="12.75">
      <c r="A51" s="2">
        <v>17</v>
      </c>
      <c r="B51" s="52">
        <f ca="1">OFFSET(DATA!$A$4,LOOK!$A21+60*(LOOK!$B$4-1),$D$4+13)</f>
        <v>45</v>
      </c>
      <c r="C51" s="52">
        <f ca="1">OFFSET(DATA!$A$4,LOOK!$A21+60*(LOOK!$B$4-1)+30,$D$4+13)</f>
        <v>116</v>
      </c>
      <c r="I51" s="230" t="s">
        <v>66</v>
      </c>
      <c r="J51" s="26" t="s">
        <v>62</v>
      </c>
      <c r="S51" s="141"/>
      <c r="AD51" s="134">
        <f t="shared" si="14"/>
        <v>0.8</v>
      </c>
      <c r="AE51" s="132">
        <f t="shared" si="15"/>
        <v>1</v>
      </c>
      <c r="AF51" s="67" t="str">
        <f>IF($AE$47=1,TEXT(LOOK!AE51,"###,###   "),IF($AE$47=2,TEXT(LOOK!AE51,"$ 0.00     "),IF($AE$47=3,TEXT(LOOK!AE51,"0.0         "),IF($AE$47=4,TEXT(LOOK!AE51,"0 %"),IF($AE$47=5,TEXT(LOOK!AE51,"0.0 %"),TEXT(LOOK!AE51,"0.00 %"))))))</f>
        <v>100.0 %</v>
      </c>
    </row>
    <row r="52" spans="1:32" ht="12.75">
      <c r="A52" s="2">
        <v>18</v>
      </c>
      <c r="B52" s="52">
        <f ca="1">OFFSET(DATA!$A$4,LOOK!$A22+60*(LOOK!$B$4-1),$D$4+13)</f>
        <v>26</v>
      </c>
      <c r="C52" s="52">
        <f ca="1">OFFSET(DATA!$A$4,LOOK!$A22+60*(LOOK!$B$4-1)+30,$D$4+13)</f>
        <v>83</v>
      </c>
      <c r="I52" s="230" t="s">
        <v>67</v>
      </c>
      <c r="J52" s="26" t="s">
        <v>62</v>
      </c>
      <c r="S52" s="141"/>
      <c r="AD52" s="134">
        <f t="shared" si="14"/>
        <v>0.8</v>
      </c>
      <c r="AE52" s="132">
        <f t="shared" si="15"/>
        <v>1</v>
      </c>
      <c r="AF52" s="67" t="str">
        <f>IF($AE$47=1,TEXT(LOOK!AE52,"###,###   "),IF($AE$47=2,TEXT(LOOK!AE52,"$ 0.00     "),IF($AE$47=3,TEXT(LOOK!AE52,"0.0         "),IF($AE$47=4,TEXT(LOOK!AE52,"0 %"),IF($AE$47=5,TEXT(LOOK!AE52,"0.0 %"),TEXT(LOOK!AE52,"0.00 %"))))))</f>
        <v>100.0 %</v>
      </c>
    </row>
    <row r="53" spans="1:32" ht="12.75">
      <c r="A53" s="2">
        <v>19</v>
      </c>
      <c r="B53" s="52">
        <f ca="1">OFFSET(DATA!$A$4,LOOK!$A23+60*(LOOK!$B$4-1),$D$4+13)</f>
        <v>17</v>
      </c>
      <c r="C53" s="52">
        <f ca="1">OFFSET(DATA!$A$4,LOOK!$A23+60*(LOOK!$B$4-1)+30,$D$4+13)</f>
        <v>48</v>
      </c>
      <c r="I53" s="230" t="s">
        <v>68</v>
      </c>
      <c r="J53" s="26" t="s">
        <v>62</v>
      </c>
      <c r="S53" s="141"/>
      <c r="AD53" s="134">
        <f t="shared" si="14"/>
        <v>0.8</v>
      </c>
      <c r="AE53" s="132">
        <f t="shared" si="15"/>
        <v>1</v>
      </c>
      <c r="AF53" s="67" t="str">
        <f>IF($AE$47=1,TEXT(LOOK!AE53,"###,###   "),IF($AE$47=2,TEXT(LOOK!AE53,"$ 0.00     "),IF($AE$47=3,TEXT(LOOK!AE53,"0.0         "),IF($AE$47=4,TEXT(LOOK!AE53,"0 %"),IF($AE$47=5,TEXT(LOOK!AE53,"0.0 %"),TEXT(LOOK!AE53,"0.00 %"))))))</f>
        <v>100.0 %</v>
      </c>
    </row>
    <row r="54" spans="1:32" ht="12.75">
      <c r="A54" s="2">
        <v>20</v>
      </c>
      <c r="B54" s="52">
        <f ca="1">OFFSET(DATA!$A$4,LOOK!$A24+60*(LOOK!$B$4-1),$D$4+13)</f>
        <v>54</v>
      </c>
      <c r="C54" s="52">
        <f ca="1">OFFSET(DATA!$A$4,LOOK!$A24+60*(LOOK!$B$4-1)+30,$D$4+13)</f>
        <v>164</v>
      </c>
      <c r="I54" s="230" t="s">
        <v>69</v>
      </c>
      <c r="J54" s="26" t="s">
        <v>62</v>
      </c>
      <c r="S54" s="141"/>
      <c r="AD54" s="134">
        <f t="shared" si="14"/>
        <v>0.8</v>
      </c>
      <c r="AE54" s="132">
        <f t="shared" si="15"/>
        <v>1</v>
      </c>
      <c r="AF54" s="67" t="str">
        <f>IF($AE$47=1,TEXT(LOOK!AE54,"###,###   "),IF($AE$47=2,TEXT(LOOK!AE54,"$ 0.00     "),IF($AE$47=3,TEXT(LOOK!AE54,"0.0         "),IF($AE$47=4,TEXT(LOOK!AE54,"0 %"),IF($AE$47=5,TEXT(LOOK!AE54,"0.0 %"),TEXT(LOOK!AE54,"0.00 %"))))))</f>
        <v>100.0 %</v>
      </c>
    </row>
    <row r="55" spans="1:32" ht="12.75">
      <c r="A55" s="2">
        <v>21</v>
      </c>
      <c r="B55" s="52">
        <f ca="1">OFFSET(DATA!$A$4,LOOK!$A25+60*(LOOK!$B$4-1),$D$4+13)</f>
        <v>66</v>
      </c>
      <c r="C55" s="52">
        <f ca="1">OFFSET(DATA!$A$4,LOOK!$A25+60*(LOOK!$B$4-1)+30,$D$4+13)</f>
        <v>220</v>
      </c>
      <c r="I55" s="230" t="s">
        <v>70</v>
      </c>
      <c r="J55" s="26" t="s">
        <v>62</v>
      </c>
      <c r="S55" s="141"/>
      <c r="AD55" s="134">
        <f t="shared" si="14"/>
        <v>0.8</v>
      </c>
      <c r="AE55" s="132">
        <f t="shared" si="15"/>
        <v>1</v>
      </c>
      <c r="AF55" s="67" t="str">
        <f>IF($AE$47=1,TEXT(LOOK!AE55,"###,###   "),IF($AE$47=2,TEXT(LOOK!AE55,"$ 0.00     "),IF($AE$47=3,TEXT(LOOK!AE55,"0.0         "),IF($AE$47=4,TEXT(LOOK!AE55,"0 %"),IF($AE$47=5,TEXT(LOOK!AE55,"0.0 %"),TEXT(LOOK!AE55,"0.00 %"))))))</f>
        <v>100.0 %</v>
      </c>
    </row>
    <row r="56" spans="1:32" ht="12.75">
      <c r="A56" s="2">
        <v>22</v>
      </c>
      <c r="B56" s="52">
        <f ca="1">OFFSET(DATA!$A$4,LOOK!$A26+60*(LOOK!$B$4-1),$D$4+13)</f>
        <v>153</v>
      </c>
      <c r="C56" s="52">
        <f ca="1">OFFSET(DATA!$A$4,LOOK!$A26+60*(LOOK!$B$4-1)+30,$D$4+13)</f>
        <v>496</v>
      </c>
      <c r="I56" s="230" t="s">
        <v>71</v>
      </c>
      <c r="J56" s="26" t="s">
        <v>62</v>
      </c>
      <c r="S56" s="141"/>
      <c r="AD56" s="134">
        <f t="shared" si="14"/>
        <v>0.8</v>
      </c>
      <c r="AE56" s="132">
        <f t="shared" si="15"/>
        <v>1</v>
      </c>
      <c r="AF56" s="67" t="str">
        <f>IF($AE$47=1,TEXT(LOOK!AE56,"###,###   "),IF($AE$47=2,TEXT(LOOK!AE56,"$ 0.00     "),IF($AE$47=3,TEXT(LOOK!AE56,"0.0         "),IF($AE$47=4,TEXT(LOOK!AE56,"0 %"),IF($AE$47=5,TEXT(LOOK!AE56,"0.0 %"),TEXT(LOOK!AE56,"0.00 %"))))))</f>
        <v>100.0 %</v>
      </c>
    </row>
    <row r="57" spans="1:32" ht="12.75">
      <c r="A57" s="2">
        <v>23</v>
      </c>
      <c r="B57" s="52">
        <f ca="1">OFFSET(DATA!$A$4,LOOK!$A27+60*(LOOK!$B$4-1),$D$4+13)</f>
        <v>548</v>
      </c>
      <c r="C57" s="52">
        <f ca="1">OFFSET(DATA!$A$4,LOOK!$A27+60*(LOOK!$B$4-1)+30,$D$4+13)</f>
        <v>1686</v>
      </c>
      <c r="I57" s="230" t="s">
        <v>72</v>
      </c>
      <c r="J57" s="26" t="s">
        <v>62</v>
      </c>
      <c r="AD57" s="134">
        <f t="shared" si="14"/>
        <v>0.8</v>
      </c>
      <c r="AE57" s="132">
        <f t="shared" si="15"/>
        <v>1</v>
      </c>
      <c r="AF57" s="67" t="str">
        <f>IF($AE$47=1,TEXT(LOOK!AE57,"###,###   "),IF($AE$47=2,TEXT(LOOK!AE57,"$ 0.00     "),IF($AE$47=3,TEXT(LOOK!AE57,"0.0         "),IF($AE$47=4,TEXT(LOOK!AE57,"0 %"),IF($AE$47=5,TEXT(LOOK!AE57,"0.0 %"),TEXT(LOOK!AE57,"0.00 %"))))))</f>
        <v>100.0 %</v>
      </c>
    </row>
    <row r="58" spans="1:32" ht="12.75">
      <c r="A58" s="3">
        <v>24</v>
      </c>
      <c r="B58" s="52">
        <f ca="1">OFFSET(DATA!$A$4,LOOK!$A28+60*(LOOK!$B$4-1),$D$4+13)</f>
        <v>26</v>
      </c>
      <c r="C58" s="52">
        <f ca="1">OFFSET(DATA!$A$4,LOOK!$A28+60*(LOOK!$B$4-1)+30,$D$4+13)</f>
        <v>61</v>
      </c>
      <c r="I58" s="230" t="s">
        <v>73</v>
      </c>
      <c r="J58" s="26" t="s">
        <v>62</v>
      </c>
      <c r="AD58" s="134">
        <f t="shared" si="14"/>
        <v>0.8</v>
      </c>
      <c r="AE58" s="132">
        <f t="shared" si="15"/>
        <v>1</v>
      </c>
      <c r="AF58" s="67" t="str">
        <f>IF($AE$47=1,TEXT(LOOK!AE58,"###,###   "),IF($AE$47=2,TEXT(LOOK!AE58,"$ 0.00     "),IF($AE$47=3,TEXT(LOOK!AE58,"0.0         "),IF($AE$47=4,TEXT(LOOK!AE58,"0 %"),IF($AE$47=5,TEXT(LOOK!AE58,"0.0 %"),TEXT(LOOK!AE58,"0.00 %"))))))</f>
        <v>100.0 %</v>
      </c>
    </row>
    <row r="59" spans="1:32" ht="12.75">
      <c r="A59" s="120">
        <v>25</v>
      </c>
      <c r="B59" s="121">
        <f ca="1">OFFSET(DATA!$A$4,LOOK!$A29+60*(LOOK!$B$4-1),$D$4+13)</f>
        <v>1911</v>
      </c>
      <c r="C59" s="121">
        <f ca="1">OFFSET(DATA!$A$4,LOOK!$A29+60*(LOOK!$B$4-1)+30,$D$4+13)</f>
        <v>5516</v>
      </c>
      <c r="I59" s="230" t="s">
        <v>74</v>
      </c>
      <c r="J59" s="26" t="s">
        <v>62</v>
      </c>
      <c r="AD59" s="134">
        <f t="shared" si="14"/>
        <v>0.8</v>
      </c>
      <c r="AE59" s="132">
        <f t="shared" si="15"/>
        <v>1</v>
      </c>
      <c r="AF59" s="67" t="str">
        <f>IF($AE$47=1,TEXT(LOOK!AE59,"###,###   "),IF($AE$47=2,TEXT(LOOK!AE59,"$ 0.00     "),IF($AE$47=3,TEXT(LOOK!AE59,"0.0         "),IF($AE$47=4,TEXT(LOOK!AE59,"0 %"),IF($AE$47=5,TEXT(LOOK!AE59,"0.0 %"),TEXT(LOOK!AE59,"0.00 %"))))))</f>
        <v>100.0 %</v>
      </c>
    </row>
    <row r="60" spans="9:10" ht="12.75">
      <c r="I60" s="230" t="s">
        <v>75</v>
      </c>
      <c r="J60" s="26" t="s">
        <v>62</v>
      </c>
    </row>
  </sheetData>
  <mergeCells count="2">
    <mergeCell ref="V2:AA2"/>
    <mergeCell ref="L48:R49"/>
  </mergeCells>
  <conditionalFormatting sqref="BC5:BC6 AE5:BB29">
    <cfRule type="expression" priority="1" dxfId="2" stopIfTrue="1">
      <formula>$AC$34=$AC5</formula>
    </cfRule>
  </conditionalFormatting>
  <conditionalFormatting sqref="AE32:BB32">
    <cfRule type="expression" priority="2" dxfId="16" stopIfTrue="1">
      <formula>$AD$32=AE$34</formula>
    </cfRule>
  </conditionalFormatting>
  <conditionalFormatting sqref="AG48 AE35:BB46">
    <cfRule type="expression" priority="3" dxfId="2" stopIfTrue="1">
      <formula>$D$4=$AC35</formula>
    </cfRule>
  </conditionalFormatting>
  <conditionalFormatting sqref="Q5:Q29">
    <cfRule type="cellIs" priority="4" dxfId="16" operator="greaterThan" stopIfTrue="1">
      <formula>0</formula>
    </cfRule>
  </conditionalFormatting>
  <conditionalFormatting sqref="N5:N29">
    <cfRule type="cellIs" priority="5" dxfId="17" operator="greaterThanOrEqual" stopIfTrue="1">
      <formula>1</formula>
    </cfRule>
    <cfRule type="cellIs" priority="6" dxfId="8" operator="lessThan" stopIfTrue="1">
      <formula>0.8</formula>
    </cfRule>
  </conditionalFormatting>
  <conditionalFormatting sqref="P5:P29">
    <cfRule type="cellIs" priority="7" dxfId="8" operator="greaterThan" stopIfTrue="1">
      <formula>0</formula>
    </cfRule>
  </conditionalFormatting>
  <conditionalFormatting sqref="R4:R29">
    <cfRule type="cellIs" priority="8" dxfId="17" operator="greaterThan" stopIfTrue="1">
      <formula>0</formula>
    </cfRule>
  </conditionalFormatting>
  <conditionalFormatting sqref="S5:S29">
    <cfRule type="cellIs" priority="9" dxfId="18" operator="greaterThan" stopIfTrue="1">
      <formula>0</formula>
    </cfRule>
  </conditionalFormatting>
  <printOptions/>
  <pageMargins left="0.75" right="0.75" top="1" bottom="1" header="0.5" footer="0.5"/>
  <pageSetup horizontalDpi="600" verticalDpi="600" orientation="portrait" r:id="rId2"/>
  <legacyDrawing r:id="rId1"/>
</worksheet>
</file>

<file path=xl/worksheets/sheet8.xml><?xml version="1.0" encoding="utf-8"?>
<worksheet xmlns="http://schemas.openxmlformats.org/spreadsheetml/2006/main" xmlns:r="http://schemas.openxmlformats.org/officeDocument/2006/relationships">
  <dimension ref="A3:I29"/>
  <sheetViews>
    <sheetView zoomScale="75" zoomScaleNormal="75" workbookViewId="0" topLeftCell="A1">
      <selection activeCell="P21" sqref="P21"/>
    </sheetView>
  </sheetViews>
  <sheetFormatPr defaultColWidth="9.140625" defaultRowHeight="12.75"/>
  <cols>
    <col min="1" max="1" width="7.00390625" style="0" customWidth="1"/>
    <col min="2" max="2" width="60.00390625" style="0" customWidth="1"/>
    <col min="3" max="3" width="28.7109375" style="0" customWidth="1"/>
    <col min="4" max="4" width="28.8515625" style="0" customWidth="1"/>
    <col min="5" max="5" width="199.8515625" style="0" bestFit="1" customWidth="1"/>
    <col min="6" max="6" width="246.28125" style="0" bestFit="1" customWidth="1"/>
    <col min="7" max="7" width="74.57421875" style="0" bestFit="1" customWidth="1"/>
    <col min="8" max="8" width="8.57421875" style="0" customWidth="1"/>
    <col min="9" max="9" width="14.28125" style="0" customWidth="1"/>
  </cols>
  <sheetData>
    <row r="3" spans="2:4" ht="24" customHeight="1">
      <c r="B3" s="23" t="str">
        <f>"MEASURE - "&amp;LOOK!B4</f>
        <v>MEASURE - 1</v>
      </c>
      <c r="C3" s="33" t="str">
        <f ca="1">OFFSET(C4,LOOK!$J$40,0)</f>
        <v>DUE TO EARNINGS</v>
      </c>
      <c r="D3" s="32" t="str">
        <f ca="1">OFFSET(D4,LOOK!$J$40,0)</f>
        <v>CASES CLOSED</v>
      </c>
    </row>
    <row r="4" spans="2:6" ht="12.75">
      <c r="B4" t="s">
        <v>46</v>
      </c>
      <c r="C4" t="s">
        <v>51</v>
      </c>
      <c r="D4" t="s">
        <v>52</v>
      </c>
      <c r="E4" t="s">
        <v>53</v>
      </c>
      <c r="F4" t="s">
        <v>54</v>
      </c>
    </row>
    <row r="5" spans="1:9" ht="12.75">
      <c r="A5" s="2">
        <v>1</v>
      </c>
      <c r="B5" t="s">
        <v>34</v>
      </c>
      <c r="C5" t="s">
        <v>44</v>
      </c>
      <c r="D5" t="s">
        <v>55</v>
      </c>
      <c r="E5" t="s">
        <v>233</v>
      </c>
      <c r="F5" t="s">
        <v>59</v>
      </c>
      <c r="G5" t="s">
        <v>258</v>
      </c>
      <c r="H5" s="15" t="s">
        <v>235</v>
      </c>
      <c r="I5" s="13" t="s">
        <v>236</v>
      </c>
    </row>
    <row r="6" spans="1:9" ht="12.75">
      <c r="A6" s="2">
        <v>2</v>
      </c>
      <c r="B6" t="s">
        <v>35</v>
      </c>
      <c r="C6" t="s">
        <v>56</v>
      </c>
      <c r="D6" s="228" t="s">
        <v>224</v>
      </c>
      <c r="E6" t="s">
        <v>161</v>
      </c>
      <c r="F6" t="s">
        <v>58</v>
      </c>
      <c r="G6" t="s">
        <v>259</v>
      </c>
      <c r="H6" s="15" t="s">
        <v>234</v>
      </c>
      <c r="I6" s="13" t="s">
        <v>237</v>
      </c>
    </row>
    <row r="7" spans="1:9" ht="12.75">
      <c r="A7" s="2">
        <v>3</v>
      </c>
      <c r="B7" t="s">
        <v>288</v>
      </c>
      <c r="C7" t="s">
        <v>311</v>
      </c>
      <c r="D7" t="s">
        <v>310</v>
      </c>
      <c r="E7" s="303" t="s">
        <v>308</v>
      </c>
      <c r="F7" s="14" t="s">
        <v>309</v>
      </c>
      <c r="G7" t="s">
        <v>260</v>
      </c>
      <c r="H7" s="15" t="s">
        <v>249</v>
      </c>
      <c r="I7" s="13" t="s">
        <v>248</v>
      </c>
    </row>
    <row r="8" spans="1:9" ht="12.75">
      <c r="A8" s="2">
        <v>4</v>
      </c>
      <c r="B8" t="s">
        <v>282</v>
      </c>
      <c r="C8" t="s">
        <v>91</v>
      </c>
      <c r="D8" t="s">
        <v>92</v>
      </c>
      <c r="E8" t="s">
        <v>174</v>
      </c>
      <c r="F8" t="s">
        <v>173</v>
      </c>
      <c r="G8" t="s">
        <v>261</v>
      </c>
      <c r="H8" s="15" t="s">
        <v>250</v>
      </c>
      <c r="I8" s="13" t="s">
        <v>247</v>
      </c>
    </row>
    <row r="9" spans="1:9" ht="12.75">
      <c r="A9" s="2">
        <v>5</v>
      </c>
      <c r="B9" t="s">
        <v>36</v>
      </c>
      <c r="C9" t="s">
        <v>91</v>
      </c>
      <c r="D9" t="s">
        <v>92</v>
      </c>
      <c r="E9" t="s">
        <v>60</v>
      </c>
      <c r="F9" t="s">
        <v>167</v>
      </c>
      <c r="G9" t="s">
        <v>262</v>
      </c>
      <c r="H9" s="15" t="s">
        <v>251</v>
      </c>
      <c r="I9" s="13" t="s">
        <v>246</v>
      </c>
    </row>
    <row r="10" spans="1:9" ht="12.75">
      <c r="A10" s="2">
        <v>6</v>
      </c>
      <c r="B10" t="s">
        <v>37</v>
      </c>
      <c r="C10" t="s">
        <v>56</v>
      </c>
      <c r="D10" s="228" t="s">
        <v>224</v>
      </c>
      <c r="E10" t="s">
        <v>162</v>
      </c>
      <c r="F10" t="s">
        <v>58</v>
      </c>
      <c r="G10" t="s">
        <v>263</v>
      </c>
      <c r="H10" s="15" t="s">
        <v>252</v>
      </c>
      <c r="I10" s="13" t="s">
        <v>244</v>
      </c>
    </row>
    <row r="11" spans="1:9" ht="12.75">
      <c r="A11" s="2">
        <v>7</v>
      </c>
      <c r="B11" t="s">
        <v>38</v>
      </c>
      <c r="C11" t="s">
        <v>91</v>
      </c>
      <c r="D11" t="s">
        <v>92</v>
      </c>
      <c r="E11" t="s">
        <v>168</v>
      </c>
      <c r="F11" t="s">
        <v>61</v>
      </c>
      <c r="G11" t="s">
        <v>264</v>
      </c>
      <c r="H11" s="15" t="s">
        <v>253</v>
      </c>
      <c r="I11" s="13" t="s">
        <v>245</v>
      </c>
    </row>
    <row r="12" spans="1:9" ht="12.75">
      <c r="A12" s="2">
        <v>8</v>
      </c>
      <c r="B12" t="s">
        <v>39</v>
      </c>
      <c r="C12" t="s">
        <v>56</v>
      </c>
      <c r="D12" s="228" t="s">
        <v>224</v>
      </c>
      <c r="E12" t="s">
        <v>163</v>
      </c>
      <c r="F12" t="s">
        <v>58</v>
      </c>
      <c r="G12" t="s">
        <v>265</v>
      </c>
      <c r="H12" s="15" t="s">
        <v>254</v>
      </c>
      <c r="I12" s="13" t="s">
        <v>243</v>
      </c>
    </row>
    <row r="13" spans="1:9" ht="12.75">
      <c r="A13" s="2">
        <v>9</v>
      </c>
      <c r="B13" t="s">
        <v>283</v>
      </c>
      <c r="C13" t="s">
        <v>305</v>
      </c>
      <c r="D13" t="s">
        <v>306</v>
      </c>
      <c r="E13" t="s">
        <v>290</v>
      </c>
      <c r="F13" t="s">
        <v>291</v>
      </c>
      <c r="G13" t="s">
        <v>266</v>
      </c>
      <c r="H13" s="15" t="s">
        <v>255</v>
      </c>
      <c r="I13" s="13" t="s">
        <v>242</v>
      </c>
    </row>
    <row r="14" spans="1:9" ht="12.75">
      <c r="A14" s="2">
        <v>10</v>
      </c>
      <c r="B14" t="s">
        <v>289</v>
      </c>
      <c r="C14" t="s">
        <v>305</v>
      </c>
      <c r="D14" t="s">
        <v>307</v>
      </c>
      <c r="E14" t="s">
        <v>290</v>
      </c>
      <c r="F14" t="s">
        <v>292</v>
      </c>
      <c r="G14" t="s">
        <v>267</v>
      </c>
      <c r="H14" s="15" t="s">
        <v>256</v>
      </c>
      <c r="I14" s="13" t="s">
        <v>241</v>
      </c>
    </row>
    <row r="15" spans="1:9" ht="12.75">
      <c r="A15" s="2">
        <v>11</v>
      </c>
      <c r="B15" t="s">
        <v>287</v>
      </c>
      <c r="C15" t="s">
        <v>118</v>
      </c>
      <c r="D15" t="s">
        <v>119</v>
      </c>
      <c r="E15" t="s">
        <v>120</v>
      </c>
      <c r="F15" t="s">
        <v>172</v>
      </c>
      <c r="G15" t="s">
        <v>278</v>
      </c>
      <c r="H15" s="15" t="s">
        <v>257</v>
      </c>
      <c r="I15" s="13" t="s">
        <v>240</v>
      </c>
    </row>
    <row r="16" spans="1:9" ht="12.75">
      <c r="A16" s="2">
        <v>12</v>
      </c>
      <c r="B16" t="s">
        <v>318</v>
      </c>
      <c r="C16" t="s">
        <v>312</v>
      </c>
      <c r="D16" t="s">
        <v>313</v>
      </c>
      <c r="E16" t="s">
        <v>314</v>
      </c>
      <c r="F16" t="s">
        <v>315</v>
      </c>
      <c r="G16" t="s">
        <v>268</v>
      </c>
      <c r="H16" s="15" t="s">
        <v>238</v>
      </c>
      <c r="I16" s="13" t="s">
        <v>239</v>
      </c>
    </row>
    <row r="17" spans="1:9" ht="12.75">
      <c r="A17" s="2">
        <v>13</v>
      </c>
      <c r="B17" t="s">
        <v>40</v>
      </c>
      <c r="C17" t="s">
        <v>91</v>
      </c>
      <c r="D17" t="s">
        <v>320</v>
      </c>
      <c r="E17" s="14" t="s">
        <v>322</v>
      </c>
      <c r="F17" s="14" t="s">
        <v>323</v>
      </c>
      <c r="G17" t="s">
        <v>269</v>
      </c>
      <c r="H17" s="13"/>
      <c r="I17" s="2"/>
    </row>
    <row r="18" spans="1:9" ht="12.75">
      <c r="A18" s="2">
        <v>14</v>
      </c>
      <c r="B18" s="14" t="s">
        <v>376</v>
      </c>
      <c r="C18" t="s">
        <v>56</v>
      </c>
      <c r="D18" s="228" t="s">
        <v>224</v>
      </c>
      <c r="E18" t="s">
        <v>160</v>
      </c>
      <c r="F18" t="s">
        <v>58</v>
      </c>
      <c r="G18" t="s">
        <v>270</v>
      </c>
      <c r="H18" s="13"/>
      <c r="I18" s="2"/>
    </row>
    <row r="19" spans="1:9" ht="12.75">
      <c r="A19" s="2">
        <v>15</v>
      </c>
      <c r="B19" t="s">
        <v>284</v>
      </c>
      <c r="C19" t="s">
        <v>95</v>
      </c>
      <c r="D19" t="s">
        <v>101</v>
      </c>
      <c r="E19" s="14" t="s">
        <v>178</v>
      </c>
      <c r="F19" t="s">
        <v>89</v>
      </c>
      <c r="G19" t="s">
        <v>271</v>
      </c>
      <c r="H19" s="13"/>
      <c r="I19" s="2"/>
    </row>
    <row r="20" spans="1:9" ht="12.75">
      <c r="A20" s="2">
        <v>16</v>
      </c>
      <c r="B20" t="s">
        <v>319</v>
      </c>
      <c r="C20" t="s">
        <v>179</v>
      </c>
      <c r="D20" t="s">
        <v>180</v>
      </c>
      <c r="E20" s="14" t="s">
        <v>182</v>
      </c>
      <c r="F20" t="s">
        <v>89</v>
      </c>
      <c r="G20" t="s">
        <v>272</v>
      </c>
      <c r="H20" s="13"/>
      <c r="I20" s="2"/>
    </row>
    <row r="21" spans="1:9" ht="12.75">
      <c r="A21" s="2">
        <v>17</v>
      </c>
      <c r="B21" t="s">
        <v>286</v>
      </c>
      <c r="C21" t="s">
        <v>96</v>
      </c>
      <c r="D21" t="s">
        <v>97</v>
      </c>
      <c r="E21" s="14" t="s">
        <v>181</v>
      </c>
      <c r="F21" t="s">
        <v>90</v>
      </c>
      <c r="G21" t="s">
        <v>273</v>
      </c>
      <c r="H21" s="13"/>
      <c r="I21" s="2"/>
    </row>
    <row r="22" spans="1:9" ht="12.75">
      <c r="A22" s="2">
        <v>18</v>
      </c>
      <c r="B22" t="s">
        <v>121</v>
      </c>
      <c r="C22" t="s">
        <v>125</v>
      </c>
      <c r="D22" t="s">
        <v>124</v>
      </c>
      <c r="E22" t="s">
        <v>126</v>
      </c>
      <c r="F22" t="s">
        <v>127</v>
      </c>
      <c r="G22" t="s">
        <v>274</v>
      </c>
      <c r="H22" s="13"/>
      <c r="I22" s="2"/>
    </row>
    <row r="23" spans="1:9" ht="12.75">
      <c r="A23" s="2">
        <v>19</v>
      </c>
      <c r="B23" t="s">
        <v>123</v>
      </c>
      <c r="C23" t="s">
        <v>125</v>
      </c>
      <c r="D23" t="s">
        <v>124</v>
      </c>
      <c r="E23" t="s">
        <v>126</v>
      </c>
      <c r="F23" t="s">
        <v>127</v>
      </c>
      <c r="G23" t="s">
        <v>275</v>
      </c>
      <c r="H23" s="13"/>
      <c r="I23" s="2"/>
    </row>
    <row r="24" spans="1:9" ht="12.75">
      <c r="A24" s="2">
        <v>20</v>
      </c>
      <c r="B24" t="s">
        <v>122</v>
      </c>
      <c r="C24" t="s">
        <v>125</v>
      </c>
      <c r="D24" t="s">
        <v>124</v>
      </c>
      <c r="E24" t="s">
        <v>126</v>
      </c>
      <c r="F24" t="s">
        <v>127</v>
      </c>
      <c r="G24" t="s">
        <v>276</v>
      </c>
      <c r="H24" s="13"/>
      <c r="I24" s="2"/>
    </row>
    <row r="25" spans="1:9" ht="12.75">
      <c r="A25" s="2">
        <v>21</v>
      </c>
      <c r="B25" t="s">
        <v>166</v>
      </c>
      <c r="C25" t="s">
        <v>293</v>
      </c>
      <c r="D25" t="s">
        <v>225</v>
      </c>
      <c r="E25" t="s">
        <v>165</v>
      </c>
      <c r="F25" t="s">
        <v>188</v>
      </c>
      <c r="G25" t="s">
        <v>277</v>
      </c>
      <c r="H25" s="15"/>
      <c r="I25" s="13"/>
    </row>
    <row r="26" spans="1:9" ht="12.75">
      <c r="A26" s="2">
        <v>22</v>
      </c>
      <c r="B26" t="s">
        <v>111</v>
      </c>
      <c r="C26" t="s">
        <v>293</v>
      </c>
      <c r="D26" t="s">
        <v>112</v>
      </c>
      <c r="E26" t="s">
        <v>113</v>
      </c>
      <c r="F26" t="s">
        <v>189</v>
      </c>
      <c r="G26" t="s">
        <v>279</v>
      </c>
      <c r="H26" s="13"/>
      <c r="I26" s="2"/>
    </row>
    <row r="27" spans="1:9" ht="12.75">
      <c r="A27" s="2">
        <v>23</v>
      </c>
      <c r="B27" t="s">
        <v>216</v>
      </c>
      <c r="C27" t="s">
        <v>294</v>
      </c>
      <c r="D27" t="s">
        <v>321</v>
      </c>
      <c r="E27" t="s">
        <v>215</v>
      </c>
      <c r="F27" t="s">
        <v>214</v>
      </c>
      <c r="G27" t="s">
        <v>280</v>
      </c>
      <c r="H27" s="13"/>
      <c r="I27" s="2"/>
    </row>
    <row r="28" spans="1:9" ht="12.75">
      <c r="A28" s="2">
        <v>24</v>
      </c>
      <c r="B28" t="s">
        <v>42</v>
      </c>
      <c r="C28" t="s">
        <v>93</v>
      </c>
      <c r="D28" t="s">
        <v>94</v>
      </c>
      <c r="E28" t="s">
        <v>175</v>
      </c>
      <c r="F28" t="s">
        <v>88</v>
      </c>
      <c r="G28" t="s">
        <v>281</v>
      </c>
      <c r="H28" s="13"/>
      <c r="I28" s="2"/>
    </row>
    <row r="29" ht="12.75">
      <c r="A29" s="2"/>
    </row>
  </sheetData>
  <printOptions/>
  <pageMargins left="0.75" right="0.75" top="1" bottom="1" header="0.5" footer="0.5"/>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AWI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putnamj</cp:lastModifiedBy>
  <cp:lastPrinted>2006-05-19T15:13:05Z</cp:lastPrinted>
  <dcterms:created xsi:type="dcterms:W3CDTF">2001-07-25T13:51:48Z</dcterms:created>
  <dcterms:modified xsi:type="dcterms:W3CDTF">2006-09-06T17:12:44Z</dcterms:modified>
  <cp:category/>
  <cp:version/>
  <cp:contentType/>
  <cp:contentStatus/>
</cp:coreProperties>
</file>