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<sst xmlns="http://schemas.openxmlformats.org/spreadsheetml/2006/main" count="355" uniqueCount="193">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</sst>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0</c:v>
                </c:pt>
                <c:pt idx="10">
                  <c:v>0</c:v>
                </c:pt>
                <c:pt idx="11">
                  <c:v>0</c:v>
                </c:pt>
              </c:numCache>
            </c:numRef>
          </c:val>
        </c:ser>
        <c:overlap val="50"/>
        <c:gapWidth val="30"/>
        <c:axId val="24760663"/>
        <c:axId val="2151937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9"/>
                <c:pt idx="0">
                  <c:v>0.5099881</c:v>
                </c:pt>
                <c:pt idx="1">
                  <c:v>0.4899881</c:v>
                </c:pt>
                <c:pt idx="2">
                  <c:v>0.5129881000000001</c:v>
                </c:pt>
                <c:pt idx="3">
                  <c:v>0.4539881</c:v>
                </c:pt>
                <c:pt idx="4">
                  <c:v>0.4589881</c:v>
                </c:pt>
                <c:pt idx="5">
                  <c:v>0.5619881000000001</c:v>
                </c:pt>
                <c:pt idx="6">
                  <c:v>0.5359881000000001</c:v>
                </c:pt>
                <c:pt idx="7">
                  <c:v>0.4929881</c:v>
                </c:pt>
                <c:pt idx="8">
                  <c:v>0.4979881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9"/>
                <c:pt idx="0">
                  <c:v>0.5099881</c:v>
                </c:pt>
                <c:pt idx="1">
                  <c:v>0.5</c:v>
                </c:pt>
                <c:pt idx="2">
                  <c:v>0.504</c:v>
                </c:pt>
                <c:pt idx="3">
                  <c:v>0.492</c:v>
                </c:pt>
                <c:pt idx="4">
                  <c:v>0.485</c:v>
                </c:pt>
                <c:pt idx="5">
                  <c:v>0.498</c:v>
                </c:pt>
                <c:pt idx="6">
                  <c:v>0.503</c:v>
                </c:pt>
                <c:pt idx="7">
                  <c:v>0.502</c:v>
                </c:pt>
                <c:pt idx="8">
                  <c:v>0.502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2.0940000000000003</c:v>
                </c:pt>
                <c:pt idx="10">
                  <c:v>2.0940000000000003</c:v>
                </c:pt>
                <c:pt idx="11">
                  <c:v>2.0940000000000003</c:v>
                </c:pt>
              </c:numCache>
            </c:numRef>
          </c:val>
          <c:smooth val="0"/>
        </c:ser>
        <c:axId val="59456657"/>
        <c:axId val="65347866"/>
      </c:lineChart>
      <c:catAx>
        <c:axId val="247606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519376"/>
        <c:crosses val="autoZero"/>
        <c:auto val="0"/>
        <c:lblOffset val="100"/>
        <c:tickLblSkip val="1"/>
        <c:noMultiLvlLbl val="0"/>
      </c:catAx>
      <c:valAx>
        <c:axId val="215193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760663"/>
        <c:crossesAt val="1"/>
        <c:crossBetween val="between"/>
        <c:dispUnits/>
      </c:valAx>
      <c:catAx>
        <c:axId val="59456657"/>
        <c:scaling>
          <c:orientation val="minMax"/>
        </c:scaling>
        <c:axPos val="b"/>
        <c:delete val="1"/>
        <c:majorTickMark val="out"/>
        <c:minorTickMark val="none"/>
        <c:tickLblPos val="nextTo"/>
        <c:crossAx val="65347866"/>
        <c:crosses val="autoZero"/>
        <c:auto val="0"/>
        <c:lblOffset val="100"/>
        <c:tickLblSkip val="1"/>
        <c:noMultiLvlLbl val="0"/>
      </c:catAx>
      <c:valAx>
        <c:axId val="6534786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456657"/>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18</c:v>
                </c:pt>
                <c:pt idx="1">
                  <c:v>4</c:v>
                </c:pt>
                <c:pt idx="2">
                  <c:v>4</c:v>
                </c:pt>
                <c:pt idx="3">
                  <c:v>0</c:v>
                </c:pt>
                <c:pt idx="4">
                  <c:v>15</c:v>
                </c:pt>
                <c:pt idx="5">
                  <c:v>5</c:v>
                </c:pt>
                <c:pt idx="6">
                  <c:v>0</c:v>
                </c:pt>
                <c:pt idx="7">
                  <c:v>53</c:v>
                </c:pt>
                <c:pt idx="8">
                  <c:v>18</c:v>
                </c:pt>
                <c:pt idx="9">
                  <c:v>10</c:v>
                </c:pt>
                <c:pt idx="10">
                  <c:v>30</c:v>
                </c:pt>
                <c:pt idx="11">
                  <c:v>57</c:v>
                </c:pt>
                <c:pt idx="12">
                  <c:v>3</c:v>
                </c:pt>
                <c:pt idx="13">
                  <c:v>16</c:v>
                </c:pt>
                <c:pt idx="14">
                  <c:v>68</c:v>
                </c:pt>
                <c:pt idx="15">
                  <c:v>17</c:v>
                </c:pt>
                <c:pt idx="16">
                  <c:v>19</c:v>
                </c:pt>
                <c:pt idx="17">
                  <c:v>17</c:v>
                </c:pt>
                <c:pt idx="18">
                  <c:v>4</c:v>
                </c:pt>
                <c:pt idx="19">
                  <c:v>5</c:v>
                </c:pt>
                <c:pt idx="20">
                  <c:v>22</c:v>
                </c:pt>
                <c:pt idx="21">
                  <c:v>32</c:v>
                </c:pt>
                <c:pt idx="22">
                  <c:v>118</c:v>
                </c:pt>
                <c:pt idx="23">
                  <c:v>5</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c:v>
                </c:pt>
                <c:pt idx="1">
                  <c:v>1</c:v>
                </c:pt>
                <c:pt idx="2">
                  <c:v>1</c:v>
                </c:pt>
                <c:pt idx="3">
                  <c:v>0</c:v>
                </c:pt>
                <c:pt idx="4">
                  <c:v>6</c:v>
                </c:pt>
                <c:pt idx="5">
                  <c:v>0</c:v>
                </c:pt>
                <c:pt idx="6">
                  <c:v>0</c:v>
                </c:pt>
                <c:pt idx="7">
                  <c:v>26</c:v>
                </c:pt>
                <c:pt idx="8">
                  <c:v>5</c:v>
                </c:pt>
                <c:pt idx="9">
                  <c:v>7</c:v>
                </c:pt>
                <c:pt idx="10">
                  <c:v>16</c:v>
                </c:pt>
                <c:pt idx="11">
                  <c:v>32</c:v>
                </c:pt>
                <c:pt idx="12">
                  <c:v>0</c:v>
                </c:pt>
                <c:pt idx="13">
                  <c:v>6</c:v>
                </c:pt>
                <c:pt idx="14">
                  <c:v>48</c:v>
                </c:pt>
                <c:pt idx="15">
                  <c:v>4</c:v>
                </c:pt>
                <c:pt idx="16">
                  <c:v>11</c:v>
                </c:pt>
                <c:pt idx="17">
                  <c:v>3</c:v>
                </c:pt>
                <c:pt idx="18">
                  <c:v>2</c:v>
                </c:pt>
                <c:pt idx="19">
                  <c:v>1</c:v>
                </c:pt>
                <c:pt idx="20">
                  <c:v>14</c:v>
                </c:pt>
                <c:pt idx="21">
                  <c:v>27</c:v>
                </c:pt>
                <c:pt idx="22">
                  <c:v>60</c:v>
                </c:pt>
                <c:pt idx="23">
                  <c:v>1</c:v>
                </c:pt>
              </c:numCache>
            </c:numRef>
          </c:val>
        </c:ser>
        <c:overlap val="50"/>
        <c:gapWidth val="30"/>
        <c:axId val="51259883"/>
        <c:axId val="5868576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0.333</c:v>
                </c:pt>
                <c:pt idx="1">
                  <c:v>0.25</c:v>
                </c:pt>
                <c:pt idx="2">
                  <c:v>0.25</c:v>
                </c:pt>
                <c:pt idx="3">
                  <c:v>0</c:v>
                </c:pt>
                <c:pt idx="4">
                  <c:v>0.4</c:v>
                </c:pt>
                <c:pt idx="5">
                  <c:v>0</c:v>
                </c:pt>
                <c:pt idx="6">
                  <c:v>0</c:v>
                </c:pt>
                <c:pt idx="7">
                  <c:v>0.491</c:v>
                </c:pt>
                <c:pt idx="8">
                  <c:v>0.278</c:v>
                </c:pt>
                <c:pt idx="9">
                  <c:v>0.7</c:v>
                </c:pt>
                <c:pt idx="10">
                  <c:v>0.533</c:v>
                </c:pt>
                <c:pt idx="11">
                  <c:v>0.561</c:v>
                </c:pt>
                <c:pt idx="12">
                  <c:v>0</c:v>
                </c:pt>
                <c:pt idx="13">
                  <c:v>0.375</c:v>
                </c:pt>
                <c:pt idx="14">
                  <c:v>0.706</c:v>
                </c:pt>
                <c:pt idx="15">
                  <c:v>0.235</c:v>
                </c:pt>
                <c:pt idx="16">
                  <c:v>0.579</c:v>
                </c:pt>
                <c:pt idx="17">
                  <c:v>0.176</c:v>
                </c:pt>
                <c:pt idx="18">
                  <c:v>0.5</c:v>
                </c:pt>
                <c:pt idx="19">
                  <c:v>0.2</c:v>
                </c:pt>
                <c:pt idx="20">
                  <c:v>0.636</c:v>
                </c:pt>
                <c:pt idx="21">
                  <c:v>0.844</c:v>
                </c:pt>
                <c:pt idx="22">
                  <c:v>0.508</c:v>
                </c:pt>
                <c:pt idx="23">
                  <c:v>0.2</c:v>
                </c:pt>
              </c:numCache>
            </c:numRef>
          </c:val>
          <c:smooth val="0"/>
        </c:ser>
        <c:axId val="58409829"/>
        <c:axId val="55926414"/>
      </c:lineChart>
      <c:catAx>
        <c:axId val="5125988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685764"/>
        <c:crosses val="autoZero"/>
        <c:auto val="0"/>
        <c:lblOffset val="100"/>
        <c:tickLblSkip val="1"/>
        <c:noMultiLvlLbl val="0"/>
      </c:catAx>
      <c:valAx>
        <c:axId val="586857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259883"/>
        <c:crossesAt val="1"/>
        <c:crossBetween val="between"/>
        <c:dispUnits/>
      </c:valAx>
      <c:catAx>
        <c:axId val="58409829"/>
        <c:scaling>
          <c:orientation val="minMax"/>
        </c:scaling>
        <c:axPos val="b"/>
        <c:delete val="1"/>
        <c:majorTickMark val="out"/>
        <c:minorTickMark val="none"/>
        <c:tickLblPos val="nextTo"/>
        <c:crossAx val="55926414"/>
        <c:crosses val="autoZero"/>
        <c:auto val="0"/>
        <c:lblOffset val="100"/>
        <c:tickLblSkip val="1"/>
        <c:noMultiLvlLbl val="0"/>
      </c:catAx>
      <c:valAx>
        <c:axId val="559264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40982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9"/>
                <c:pt idx="0">
                  <c:v>15</c:v>
                </c:pt>
                <c:pt idx="1">
                  <c:v>14</c:v>
                </c:pt>
                <c:pt idx="2">
                  <c:v>13</c:v>
                </c:pt>
                <c:pt idx="3">
                  <c:v>13</c:v>
                </c:pt>
                <c:pt idx="4">
                  <c:v>19</c:v>
                </c:pt>
                <c:pt idx="5">
                  <c:v>19</c:v>
                </c:pt>
                <c:pt idx="6">
                  <c:v>14</c:v>
                </c:pt>
                <c:pt idx="7">
                  <c:v>17</c:v>
                </c:pt>
                <c:pt idx="8">
                  <c:v>11</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3575679"/>
        <c:axId val="3374565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9"/>
                <c:pt idx="0">
                  <c:v>0.2669905</c:v>
                </c:pt>
                <c:pt idx="1">
                  <c:v>0.2939905</c:v>
                </c:pt>
                <c:pt idx="2">
                  <c:v>0.3329905</c:v>
                </c:pt>
                <c:pt idx="3">
                  <c:v>0.2669905</c:v>
                </c:pt>
                <c:pt idx="4">
                  <c:v>0.052990499999999996</c:v>
                </c:pt>
                <c:pt idx="5">
                  <c:v>0.1329905</c:v>
                </c:pt>
                <c:pt idx="6">
                  <c:v>0.2859905</c:v>
                </c:pt>
                <c:pt idx="7">
                  <c:v>0.1819905</c:v>
                </c:pt>
                <c:pt idx="8">
                  <c:v>0.3329905</c:v>
                </c:pt>
              </c:numCache>
            </c:numRef>
          </c:val>
          <c:smooth val="0"/>
        </c:ser>
        <c:marker val="1"/>
        <c:axId val="35275449"/>
        <c:axId val="49043586"/>
      </c:lineChart>
      <c:catAx>
        <c:axId val="3357567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3745656"/>
        <c:crosses val="max"/>
        <c:auto val="1"/>
        <c:lblOffset val="100"/>
        <c:tickLblSkip val="1"/>
        <c:noMultiLvlLbl val="0"/>
      </c:catAx>
      <c:valAx>
        <c:axId val="3374565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3575679"/>
        <c:crossesAt val="1"/>
        <c:crossBetween val="midCat"/>
        <c:dispUnits/>
        <c:majorUnit val="1"/>
        <c:minorUnit val="1"/>
      </c:valAx>
      <c:catAx>
        <c:axId val="35275449"/>
        <c:scaling>
          <c:orientation val="minMax"/>
        </c:scaling>
        <c:axPos val="b"/>
        <c:delete val="1"/>
        <c:majorTickMark val="out"/>
        <c:minorTickMark val="none"/>
        <c:tickLblPos val="nextTo"/>
        <c:crossAx val="49043586"/>
        <c:crosses val="autoZero"/>
        <c:auto val="1"/>
        <c:lblOffset val="100"/>
        <c:tickLblSkip val="1"/>
        <c:noMultiLvlLbl val="0"/>
      </c:catAx>
      <c:valAx>
        <c:axId val="4904358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27544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0</c:v>
                </c:pt>
                <c:pt idx="10">
                  <c:v>0</c:v>
                </c:pt>
                <c:pt idx="11">
                  <c:v>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0</c:v>
                </c:pt>
                <c:pt idx="10">
                  <c:v>0</c:v>
                </c:pt>
                <c:pt idx="11">
                  <c:v>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0</c:v>
                </c:pt>
                <c:pt idx="10">
                  <c:v>0</c:v>
                </c:pt>
                <c:pt idx="11">
                  <c:v>0</c:v>
                </c:pt>
              </c:numCache>
            </c:numRef>
          </c:val>
        </c:ser>
        <c:overlap val="80"/>
        <c:gapWidth val="10"/>
        <c:axId val="38739091"/>
        <c:axId val="1310750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9"/>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numCache>
            </c:numRef>
          </c:val>
          <c:smooth val="0"/>
        </c:ser>
        <c:axId val="50858637"/>
        <c:axId val="55074550"/>
      </c:lineChart>
      <c:catAx>
        <c:axId val="387390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3107500"/>
        <c:crosses val="autoZero"/>
        <c:auto val="0"/>
        <c:lblOffset val="100"/>
        <c:tickLblSkip val="1"/>
        <c:noMultiLvlLbl val="0"/>
      </c:catAx>
      <c:valAx>
        <c:axId val="1310750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739091"/>
        <c:crossesAt val="1"/>
        <c:crossBetween val="between"/>
        <c:dispUnits/>
      </c:valAx>
      <c:catAx>
        <c:axId val="50858637"/>
        <c:scaling>
          <c:orientation val="minMax"/>
        </c:scaling>
        <c:axPos val="b"/>
        <c:delete val="1"/>
        <c:majorTickMark val="out"/>
        <c:minorTickMark val="none"/>
        <c:tickLblPos val="nextTo"/>
        <c:crossAx val="55074550"/>
        <c:crosses val="autoZero"/>
        <c:auto val="0"/>
        <c:lblOffset val="100"/>
        <c:tickLblSkip val="1"/>
        <c:noMultiLvlLbl val="0"/>
      </c:catAx>
      <c:valAx>
        <c:axId val="5507455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0858637"/>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August 22, 2016</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214" activePane="bottomRight" state="frozen"/>
      <selection pane="topLeft" activeCell="A1" sqref="A1"/>
      <selection pane="topRight" activeCell="B1" sqref="B1"/>
      <selection pane="bottomLeft" activeCell="A4" sqref="A4"/>
      <selection pane="bottomRight" activeCell="AC233" sqref="AC233"/>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42604</v>
      </c>
      <c r="C2" s="1" t="str">
        <f>TEXT(DATA!$A$2,"mmmm dd, yyyy")</f>
        <v>August 22, 2016</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c r="L5"/>
      <c r="M5"/>
      <c r="O5" s="1">
        <f>SUM(B5:D5)</f>
        <v>234</v>
      </c>
      <c r="P5" s="1">
        <f>SUM(E5:G5)</f>
        <v>202</v>
      </c>
      <c r="Q5" s="1">
        <f>SUM(H5:J5)</f>
        <v>157</v>
      </c>
      <c r="R5" s="1">
        <f>SUM(K5:M5)</f>
        <v>0</v>
      </c>
      <c r="T5" s="1">
        <f>SUM(O5:R5)</f>
        <v>593</v>
      </c>
    </row>
    <row r="6" spans="1:20" ht="11.25">
      <c r="A6" s="3">
        <v>2</v>
      </c>
      <c r="B6" s="117">
        <v>8</v>
      </c>
      <c r="C6" s="117">
        <v>5</v>
      </c>
      <c r="D6" s="117">
        <v>5</v>
      </c>
      <c r="E6" s="117">
        <v>8</v>
      </c>
      <c r="F6" s="117">
        <v>10</v>
      </c>
      <c r="G6" s="117">
        <v>10</v>
      </c>
      <c r="H6" s="117">
        <v>14</v>
      </c>
      <c r="I6" s="117">
        <v>7</v>
      </c>
      <c r="J6" s="117">
        <v>11</v>
      </c>
      <c r="K6"/>
      <c r="L6"/>
      <c r="M6"/>
      <c r="O6" s="1">
        <f aca="true" t="shared" si="0" ref="O6:O28">SUM(B6:D6)</f>
        <v>18</v>
      </c>
      <c r="P6" s="1">
        <f aca="true" t="shared" si="1" ref="P6:P28">SUM(E6:G6)</f>
        <v>28</v>
      </c>
      <c r="Q6" s="1">
        <f aca="true" t="shared" si="2" ref="Q6:Q28">SUM(H6:J6)</f>
        <v>32</v>
      </c>
      <c r="R6" s="1">
        <f aca="true" t="shared" si="3" ref="R6:R28">SUM(K6:M6)</f>
        <v>0</v>
      </c>
      <c r="T6" s="1">
        <f aca="true" t="shared" si="4" ref="T6:T28">SUM(O6:R6)</f>
        <v>78</v>
      </c>
    </row>
    <row r="7" spans="1:20" ht="11.25">
      <c r="A7" s="3">
        <v>3</v>
      </c>
      <c r="B7" s="117">
        <v>6</v>
      </c>
      <c r="C7" s="117">
        <v>3</v>
      </c>
      <c r="D7" s="117">
        <v>7</v>
      </c>
      <c r="E7" s="117">
        <v>2</v>
      </c>
      <c r="F7" s="117">
        <v>6</v>
      </c>
      <c r="G7" s="117">
        <v>6</v>
      </c>
      <c r="H7" s="117">
        <v>4</v>
      </c>
      <c r="I7" s="117">
        <v>9</v>
      </c>
      <c r="J7" s="117">
        <v>9</v>
      </c>
      <c r="K7"/>
      <c r="L7"/>
      <c r="M7"/>
      <c r="O7" s="1">
        <f t="shared" si="0"/>
        <v>16</v>
      </c>
      <c r="P7" s="1">
        <f t="shared" si="1"/>
        <v>14</v>
      </c>
      <c r="Q7" s="1">
        <f t="shared" si="2"/>
        <v>22</v>
      </c>
      <c r="R7" s="1">
        <f t="shared" si="3"/>
        <v>0</v>
      </c>
      <c r="T7" s="1">
        <f t="shared" si="4"/>
        <v>52</v>
      </c>
    </row>
    <row r="8" spans="1:20" ht="11.25">
      <c r="A8" s="3">
        <v>4</v>
      </c>
      <c r="B8" s="117">
        <v>13</v>
      </c>
      <c r="C8" s="117">
        <v>14</v>
      </c>
      <c r="D8" s="117">
        <v>16</v>
      </c>
      <c r="E8" s="117">
        <v>18</v>
      </c>
      <c r="F8" s="117">
        <v>11</v>
      </c>
      <c r="G8" s="117">
        <v>11</v>
      </c>
      <c r="H8" s="117">
        <v>11</v>
      </c>
      <c r="I8" s="117">
        <v>12</v>
      </c>
      <c r="J8" s="117">
        <v>8</v>
      </c>
      <c r="K8"/>
      <c r="L8"/>
      <c r="M8"/>
      <c r="O8" s="1">
        <f t="shared" si="0"/>
        <v>43</v>
      </c>
      <c r="P8" s="1">
        <f t="shared" si="1"/>
        <v>40</v>
      </c>
      <c r="Q8" s="1">
        <f t="shared" si="2"/>
        <v>31</v>
      </c>
      <c r="R8" s="1">
        <f t="shared" si="3"/>
        <v>0</v>
      </c>
      <c r="T8" s="1">
        <f t="shared" si="4"/>
        <v>114</v>
      </c>
    </row>
    <row r="9" spans="1:20" ht="11.25">
      <c r="A9" s="3">
        <v>5</v>
      </c>
      <c r="B9" s="117">
        <v>174</v>
      </c>
      <c r="C9" s="117">
        <v>169</v>
      </c>
      <c r="D9" s="117">
        <v>164</v>
      </c>
      <c r="E9" s="117">
        <v>137</v>
      </c>
      <c r="F9" s="117">
        <v>126</v>
      </c>
      <c r="G9" s="117">
        <v>150</v>
      </c>
      <c r="H9" s="117">
        <v>144</v>
      </c>
      <c r="I9" s="117">
        <v>135</v>
      </c>
      <c r="J9" s="117">
        <v>125</v>
      </c>
      <c r="K9"/>
      <c r="L9"/>
      <c r="M9"/>
      <c r="O9" s="1">
        <f t="shared" si="0"/>
        <v>507</v>
      </c>
      <c r="P9" s="1">
        <f t="shared" si="1"/>
        <v>413</v>
      </c>
      <c r="Q9" s="1">
        <f t="shared" si="2"/>
        <v>404</v>
      </c>
      <c r="R9" s="1">
        <f t="shared" si="3"/>
        <v>0</v>
      </c>
      <c r="T9" s="1">
        <f t="shared" si="4"/>
        <v>1324</v>
      </c>
    </row>
    <row r="10" spans="1:20" ht="11.25">
      <c r="A10" s="3">
        <v>6</v>
      </c>
      <c r="B10" s="117">
        <v>19</v>
      </c>
      <c r="C10" s="117">
        <v>21</v>
      </c>
      <c r="D10" s="117">
        <v>20</v>
      </c>
      <c r="E10" s="117">
        <v>20</v>
      </c>
      <c r="F10" s="117">
        <v>18</v>
      </c>
      <c r="G10" s="117">
        <v>13</v>
      </c>
      <c r="H10" s="117">
        <v>9</v>
      </c>
      <c r="I10" s="117">
        <v>11</v>
      </c>
      <c r="J10" s="117">
        <v>13</v>
      </c>
      <c r="K10"/>
      <c r="L10"/>
      <c r="M10"/>
      <c r="O10" s="1">
        <f t="shared" si="0"/>
        <v>60</v>
      </c>
      <c r="P10" s="1">
        <f t="shared" si="1"/>
        <v>51</v>
      </c>
      <c r="Q10" s="1">
        <f t="shared" si="2"/>
        <v>33</v>
      </c>
      <c r="R10" s="1">
        <f t="shared" si="3"/>
        <v>0</v>
      </c>
      <c r="T10" s="1">
        <f t="shared" si="4"/>
        <v>144</v>
      </c>
    </row>
    <row r="11" spans="1:20" ht="11.25">
      <c r="A11" s="3">
        <v>7</v>
      </c>
      <c r="B11" s="117">
        <v>17</v>
      </c>
      <c r="C11" s="117">
        <v>13</v>
      </c>
      <c r="D11" s="117">
        <v>20</v>
      </c>
      <c r="E11" s="117">
        <v>20</v>
      </c>
      <c r="F11" s="117">
        <v>15</v>
      </c>
      <c r="G11" s="117">
        <v>14</v>
      </c>
      <c r="H11" s="117">
        <v>13</v>
      </c>
      <c r="I11" s="117">
        <v>13</v>
      </c>
      <c r="J11" s="117">
        <v>15</v>
      </c>
      <c r="K11"/>
      <c r="L11"/>
      <c r="M11"/>
      <c r="O11" s="1">
        <f t="shared" si="0"/>
        <v>50</v>
      </c>
      <c r="P11" s="1">
        <f t="shared" si="1"/>
        <v>49</v>
      </c>
      <c r="Q11" s="1">
        <f t="shared" si="2"/>
        <v>41</v>
      </c>
      <c r="R11" s="1">
        <f t="shared" si="3"/>
        <v>0</v>
      </c>
      <c r="T11" s="1">
        <f t="shared" si="4"/>
        <v>140</v>
      </c>
    </row>
    <row r="12" spans="1:20" ht="11.25">
      <c r="A12" s="3">
        <v>8</v>
      </c>
      <c r="B12" s="117">
        <v>368</v>
      </c>
      <c r="C12" s="117">
        <v>347</v>
      </c>
      <c r="D12" s="117">
        <v>352</v>
      </c>
      <c r="E12" s="117">
        <v>307</v>
      </c>
      <c r="F12" s="117">
        <v>279</v>
      </c>
      <c r="G12" s="117">
        <v>333</v>
      </c>
      <c r="H12" s="117">
        <v>291</v>
      </c>
      <c r="I12" s="117">
        <v>252</v>
      </c>
      <c r="J12" s="117">
        <v>256</v>
      </c>
      <c r="K12"/>
      <c r="L12"/>
      <c r="M12"/>
      <c r="O12" s="1">
        <f t="shared" si="0"/>
        <v>1067</v>
      </c>
      <c r="P12" s="1">
        <f t="shared" si="1"/>
        <v>919</v>
      </c>
      <c r="Q12" s="1">
        <f t="shared" si="2"/>
        <v>799</v>
      </c>
      <c r="R12" s="1">
        <f t="shared" si="3"/>
        <v>0</v>
      </c>
      <c r="T12" s="1">
        <f t="shared" si="4"/>
        <v>2785</v>
      </c>
    </row>
    <row r="13" spans="1:20" ht="11.25">
      <c r="A13" s="3">
        <v>9</v>
      </c>
      <c r="B13" s="117">
        <v>75</v>
      </c>
      <c r="C13" s="117">
        <v>64</v>
      </c>
      <c r="D13" s="117">
        <v>72</v>
      </c>
      <c r="E13" s="117">
        <v>45</v>
      </c>
      <c r="F13" s="117">
        <v>35</v>
      </c>
      <c r="G13" s="117">
        <v>44</v>
      </c>
      <c r="H13" s="117">
        <v>37</v>
      </c>
      <c r="I13" s="117">
        <v>35</v>
      </c>
      <c r="J13" s="117">
        <v>33</v>
      </c>
      <c r="K13"/>
      <c r="L13"/>
      <c r="M13"/>
      <c r="O13" s="1">
        <f t="shared" si="0"/>
        <v>211</v>
      </c>
      <c r="P13" s="1">
        <f t="shared" si="1"/>
        <v>124</v>
      </c>
      <c r="Q13" s="1">
        <f t="shared" si="2"/>
        <v>105</v>
      </c>
      <c r="R13" s="1">
        <f t="shared" si="3"/>
        <v>0</v>
      </c>
      <c r="T13" s="1">
        <f t="shared" si="4"/>
        <v>440</v>
      </c>
    </row>
    <row r="14" spans="1:20" ht="11.25">
      <c r="A14" s="3">
        <v>10</v>
      </c>
      <c r="B14" s="117">
        <v>78</v>
      </c>
      <c r="C14" s="117">
        <v>80</v>
      </c>
      <c r="D14" s="117">
        <v>62</v>
      </c>
      <c r="E14" s="117">
        <v>63</v>
      </c>
      <c r="F14" s="117">
        <v>52</v>
      </c>
      <c r="G14" s="117">
        <v>63</v>
      </c>
      <c r="H14" s="117">
        <v>59</v>
      </c>
      <c r="I14" s="117">
        <v>61</v>
      </c>
      <c r="J14" s="117">
        <v>57</v>
      </c>
      <c r="K14"/>
      <c r="L14"/>
      <c r="M14"/>
      <c r="O14" s="1">
        <f t="shared" si="0"/>
        <v>220</v>
      </c>
      <c r="P14" s="1">
        <f t="shared" si="1"/>
        <v>178</v>
      </c>
      <c r="Q14" s="1">
        <f t="shared" si="2"/>
        <v>177</v>
      </c>
      <c r="R14" s="1">
        <f t="shared" si="3"/>
        <v>0</v>
      </c>
      <c r="T14" s="1">
        <f t="shared" si="4"/>
        <v>575</v>
      </c>
    </row>
    <row r="15" spans="1:20" ht="11.25">
      <c r="A15" s="3">
        <v>11</v>
      </c>
      <c r="B15" s="117">
        <v>243</v>
      </c>
      <c r="C15" s="117">
        <v>264</v>
      </c>
      <c r="D15" s="117">
        <v>272</v>
      </c>
      <c r="E15" s="117">
        <v>245</v>
      </c>
      <c r="F15" s="117">
        <v>226</v>
      </c>
      <c r="G15" s="117">
        <v>237</v>
      </c>
      <c r="H15" s="117">
        <v>201</v>
      </c>
      <c r="I15" s="117">
        <v>195</v>
      </c>
      <c r="J15" s="117">
        <v>185</v>
      </c>
      <c r="K15"/>
      <c r="L15"/>
      <c r="M15"/>
      <c r="O15" s="1">
        <f t="shared" si="0"/>
        <v>779</v>
      </c>
      <c r="P15" s="1">
        <f t="shared" si="1"/>
        <v>708</v>
      </c>
      <c r="Q15" s="1">
        <f t="shared" si="2"/>
        <v>581</v>
      </c>
      <c r="R15" s="1">
        <f t="shared" si="3"/>
        <v>0</v>
      </c>
      <c r="T15" s="1">
        <f t="shared" si="4"/>
        <v>2068</v>
      </c>
    </row>
    <row r="16" spans="1:20" ht="11.25">
      <c r="A16" s="3">
        <v>12</v>
      </c>
      <c r="B16" s="117">
        <v>451</v>
      </c>
      <c r="C16" s="117">
        <v>425</v>
      </c>
      <c r="D16" s="117">
        <v>427</v>
      </c>
      <c r="E16" s="117">
        <v>394</v>
      </c>
      <c r="F16" s="117">
        <v>350</v>
      </c>
      <c r="G16" s="117">
        <v>353</v>
      </c>
      <c r="H16" s="117">
        <v>287</v>
      </c>
      <c r="I16" s="117">
        <v>275</v>
      </c>
      <c r="J16" s="117">
        <v>310</v>
      </c>
      <c r="K16"/>
      <c r="L16"/>
      <c r="M16"/>
      <c r="O16" s="1">
        <f t="shared" si="0"/>
        <v>1303</v>
      </c>
      <c r="P16" s="1">
        <f t="shared" si="1"/>
        <v>1097</v>
      </c>
      <c r="Q16" s="1">
        <f t="shared" si="2"/>
        <v>872</v>
      </c>
      <c r="R16" s="1">
        <f t="shared" si="3"/>
        <v>0</v>
      </c>
      <c r="T16" s="1">
        <f t="shared" si="4"/>
        <v>3272</v>
      </c>
    </row>
    <row r="17" spans="1:20" ht="11.25">
      <c r="A17" s="3">
        <v>13</v>
      </c>
      <c r="B17" s="117">
        <v>60</v>
      </c>
      <c r="C17" s="117">
        <v>44</v>
      </c>
      <c r="D17" s="117">
        <v>38</v>
      </c>
      <c r="E17" s="117">
        <v>21</v>
      </c>
      <c r="F17" s="117">
        <v>23</v>
      </c>
      <c r="G17" s="117">
        <v>23</v>
      </c>
      <c r="H17" s="117">
        <v>24</v>
      </c>
      <c r="I17" s="117">
        <v>20</v>
      </c>
      <c r="J17" s="117">
        <v>20</v>
      </c>
      <c r="K17"/>
      <c r="L17"/>
      <c r="M17"/>
      <c r="O17" s="1">
        <f t="shared" si="0"/>
        <v>142</v>
      </c>
      <c r="P17" s="1">
        <f t="shared" si="1"/>
        <v>67</v>
      </c>
      <c r="Q17" s="1">
        <f t="shared" si="2"/>
        <v>64</v>
      </c>
      <c r="R17" s="1">
        <f t="shared" si="3"/>
        <v>0</v>
      </c>
      <c r="T17" s="1">
        <f t="shared" si="4"/>
        <v>273</v>
      </c>
    </row>
    <row r="18" spans="1:20" ht="11.25">
      <c r="A18" s="3">
        <v>14</v>
      </c>
      <c r="B18" s="117">
        <v>222</v>
      </c>
      <c r="C18" s="117">
        <v>214</v>
      </c>
      <c r="D18" s="117">
        <v>184</v>
      </c>
      <c r="E18" s="117">
        <v>165</v>
      </c>
      <c r="F18" s="117">
        <v>173</v>
      </c>
      <c r="G18" s="117">
        <v>188</v>
      </c>
      <c r="H18" s="117">
        <v>164</v>
      </c>
      <c r="I18" s="117">
        <v>179</v>
      </c>
      <c r="J18" s="117">
        <v>169</v>
      </c>
      <c r="K18"/>
      <c r="L18"/>
      <c r="M18"/>
      <c r="O18" s="1">
        <f t="shared" si="0"/>
        <v>620</v>
      </c>
      <c r="P18" s="1">
        <f t="shared" si="1"/>
        <v>526</v>
      </c>
      <c r="Q18" s="1">
        <f t="shared" si="2"/>
        <v>512</v>
      </c>
      <c r="R18" s="1">
        <f t="shared" si="3"/>
        <v>0</v>
      </c>
      <c r="T18" s="1">
        <f t="shared" si="4"/>
        <v>1658</v>
      </c>
    </row>
    <row r="19" spans="1:20" ht="11.25">
      <c r="A19" s="3">
        <v>15</v>
      </c>
      <c r="B19" s="117">
        <v>234</v>
      </c>
      <c r="C19" s="117">
        <v>238</v>
      </c>
      <c r="D19" s="117">
        <v>283</v>
      </c>
      <c r="E19" s="117">
        <v>235</v>
      </c>
      <c r="F19" s="117">
        <v>250</v>
      </c>
      <c r="G19" s="117">
        <v>240</v>
      </c>
      <c r="H19" s="117">
        <v>213</v>
      </c>
      <c r="I19" s="117">
        <v>223</v>
      </c>
      <c r="J19" s="117">
        <v>208</v>
      </c>
      <c r="K19"/>
      <c r="L19"/>
      <c r="M19"/>
      <c r="O19" s="1">
        <f t="shared" si="0"/>
        <v>755</v>
      </c>
      <c r="P19" s="1">
        <f t="shared" si="1"/>
        <v>725</v>
      </c>
      <c r="Q19" s="1">
        <f t="shared" si="2"/>
        <v>644</v>
      </c>
      <c r="R19" s="1">
        <f t="shared" si="3"/>
        <v>0</v>
      </c>
      <c r="T19" s="1">
        <f t="shared" si="4"/>
        <v>2124</v>
      </c>
    </row>
    <row r="20" spans="1:20" ht="11.25">
      <c r="A20" s="3">
        <v>16</v>
      </c>
      <c r="B20" s="117">
        <v>108</v>
      </c>
      <c r="C20" s="117">
        <v>104</v>
      </c>
      <c r="D20" s="117">
        <v>105</v>
      </c>
      <c r="E20" s="117">
        <v>97</v>
      </c>
      <c r="F20" s="117">
        <v>86</v>
      </c>
      <c r="G20" s="117">
        <v>104</v>
      </c>
      <c r="H20" s="117">
        <v>90</v>
      </c>
      <c r="I20" s="117">
        <v>85</v>
      </c>
      <c r="J20" s="117">
        <v>84</v>
      </c>
      <c r="K20"/>
      <c r="L20"/>
      <c r="M20"/>
      <c r="O20" s="1">
        <f t="shared" si="0"/>
        <v>317</v>
      </c>
      <c r="P20" s="1">
        <f t="shared" si="1"/>
        <v>287</v>
      </c>
      <c r="Q20" s="1">
        <f t="shared" si="2"/>
        <v>259</v>
      </c>
      <c r="R20" s="1">
        <f t="shared" si="3"/>
        <v>0</v>
      </c>
      <c r="T20" s="1">
        <f t="shared" si="4"/>
        <v>863</v>
      </c>
    </row>
    <row r="21" spans="1:20" ht="11.25">
      <c r="A21" s="3">
        <v>17</v>
      </c>
      <c r="B21" s="117">
        <v>148</v>
      </c>
      <c r="C21" s="117">
        <v>154</v>
      </c>
      <c r="D21" s="117">
        <v>123</v>
      </c>
      <c r="E21" s="117">
        <v>106</v>
      </c>
      <c r="F21" s="117">
        <v>101</v>
      </c>
      <c r="G21" s="117">
        <v>117</v>
      </c>
      <c r="H21" s="117">
        <v>93</v>
      </c>
      <c r="I21" s="117">
        <v>100</v>
      </c>
      <c r="J21" s="117">
        <v>94</v>
      </c>
      <c r="K21"/>
      <c r="L21"/>
      <c r="M21"/>
      <c r="O21" s="1">
        <f t="shared" si="0"/>
        <v>425</v>
      </c>
      <c r="P21" s="1">
        <f t="shared" si="1"/>
        <v>324</v>
      </c>
      <c r="Q21" s="1">
        <f t="shared" si="2"/>
        <v>287</v>
      </c>
      <c r="R21" s="1">
        <f t="shared" si="3"/>
        <v>0</v>
      </c>
      <c r="T21" s="1">
        <f t="shared" si="4"/>
        <v>1036</v>
      </c>
    </row>
    <row r="22" spans="1:20" ht="11.25">
      <c r="A22" s="3">
        <v>18</v>
      </c>
      <c r="B22" s="117">
        <v>79</v>
      </c>
      <c r="C22" s="117">
        <v>75</v>
      </c>
      <c r="D22" s="117">
        <v>54</v>
      </c>
      <c r="E22" s="117">
        <v>44</v>
      </c>
      <c r="F22" s="117">
        <v>45</v>
      </c>
      <c r="G22" s="117">
        <v>35</v>
      </c>
      <c r="H22" s="117">
        <v>39</v>
      </c>
      <c r="I22" s="117">
        <v>50</v>
      </c>
      <c r="J22" s="117">
        <v>48</v>
      </c>
      <c r="K22"/>
      <c r="L22"/>
      <c r="M22"/>
      <c r="O22" s="1">
        <f t="shared" si="0"/>
        <v>208</v>
      </c>
      <c r="P22" s="1">
        <f t="shared" si="1"/>
        <v>124</v>
      </c>
      <c r="Q22" s="1">
        <f t="shared" si="2"/>
        <v>137</v>
      </c>
      <c r="R22" s="1">
        <f t="shared" si="3"/>
        <v>0</v>
      </c>
      <c r="T22" s="1">
        <f t="shared" si="4"/>
        <v>469</v>
      </c>
    </row>
    <row r="23" spans="1:20" ht="11.25">
      <c r="A23" s="3">
        <v>19</v>
      </c>
      <c r="B23" s="117">
        <v>8</v>
      </c>
      <c r="C23" s="117">
        <v>6</v>
      </c>
      <c r="D23" s="117">
        <v>5</v>
      </c>
      <c r="E23" s="117">
        <v>3</v>
      </c>
      <c r="F23" s="117">
        <v>6</v>
      </c>
      <c r="G23" s="117">
        <v>5</v>
      </c>
      <c r="H23" s="117">
        <v>6</v>
      </c>
      <c r="I23" s="117">
        <v>3</v>
      </c>
      <c r="J23" s="117">
        <v>5</v>
      </c>
      <c r="K23"/>
      <c r="L23"/>
      <c r="M23"/>
      <c r="O23" s="1">
        <f t="shared" si="0"/>
        <v>19</v>
      </c>
      <c r="P23" s="1">
        <f t="shared" si="1"/>
        <v>14</v>
      </c>
      <c r="Q23" s="1">
        <f t="shared" si="2"/>
        <v>14</v>
      </c>
      <c r="R23" s="1">
        <f t="shared" si="3"/>
        <v>0</v>
      </c>
      <c r="T23" s="1">
        <f t="shared" si="4"/>
        <v>47</v>
      </c>
    </row>
    <row r="24" spans="1:20" ht="11.25">
      <c r="A24" s="3">
        <v>20</v>
      </c>
      <c r="B24" s="117">
        <v>30</v>
      </c>
      <c r="C24" s="117">
        <v>30</v>
      </c>
      <c r="D24" s="117">
        <v>24</v>
      </c>
      <c r="E24" s="117">
        <v>19</v>
      </c>
      <c r="F24" s="117">
        <v>24</v>
      </c>
      <c r="G24" s="117">
        <v>27</v>
      </c>
      <c r="H24" s="117">
        <v>22</v>
      </c>
      <c r="I24" s="117">
        <v>20</v>
      </c>
      <c r="J24" s="117">
        <v>25</v>
      </c>
      <c r="K24"/>
      <c r="L24"/>
      <c r="M24"/>
      <c r="O24" s="1">
        <f t="shared" si="0"/>
        <v>84</v>
      </c>
      <c r="P24" s="1">
        <f t="shared" si="1"/>
        <v>70</v>
      </c>
      <c r="Q24" s="1">
        <f t="shared" si="2"/>
        <v>67</v>
      </c>
      <c r="R24" s="1">
        <f t="shared" si="3"/>
        <v>0</v>
      </c>
      <c r="T24" s="1">
        <f t="shared" si="4"/>
        <v>221</v>
      </c>
    </row>
    <row r="25" spans="1:20" ht="11.25">
      <c r="A25" s="3">
        <v>21</v>
      </c>
      <c r="B25" s="117">
        <v>150</v>
      </c>
      <c r="C25" s="117">
        <v>157</v>
      </c>
      <c r="D25" s="117">
        <v>137</v>
      </c>
      <c r="E25" s="117">
        <v>127</v>
      </c>
      <c r="F25" s="117">
        <v>143</v>
      </c>
      <c r="G25" s="117">
        <v>126</v>
      </c>
      <c r="H25" s="117">
        <v>113</v>
      </c>
      <c r="I25" s="117">
        <v>99</v>
      </c>
      <c r="J25" s="117">
        <v>98</v>
      </c>
      <c r="K25"/>
      <c r="L25"/>
      <c r="M25"/>
      <c r="O25" s="1">
        <f t="shared" si="0"/>
        <v>444</v>
      </c>
      <c r="P25" s="1">
        <f t="shared" si="1"/>
        <v>396</v>
      </c>
      <c r="Q25" s="1">
        <f t="shared" si="2"/>
        <v>310</v>
      </c>
      <c r="R25" s="1">
        <f t="shared" si="3"/>
        <v>0</v>
      </c>
      <c r="T25" s="1">
        <f t="shared" si="4"/>
        <v>1150</v>
      </c>
    </row>
    <row r="26" spans="1:20" ht="11.25">
      <c r="A26" s="3">
        <v>22</v>
      </c>
      <c r="B26" s="117">
        <v>361</v>
      </c>
      <c r="C26" s="117">
        <v>396</v>
      </c>
      <c r="D26" s="117">
        <v>366</v>
      </c>
      <c r="E26" s="117">
        <v>344</v>
      </c>
      <c r="F26" s="117">
        <v>310</v>
      </c>
      <c r="G26" s="117">
        <v>326</v>
      </c>
      <c r="H26" s="117">
        <v>312</v>
      </c>
      <c r="I26" s="117">
        <v>295</v>
      </c>
      <c r="J26" s="117">
        <v>301</v>
      </c>
      <c r="K26"/>
      <c r="L26"/>
      <c r="M26"/>
      <c r="O26" s="1">
        <f t="shared" si="0"/>
        <v>1123</v>
      </c>
      <c r="P26" s="1">
        <f t="shared" si="1"/>
        <v>980</v>
      </c>
      <c r="Q26" s="1">
        <f t="shared" si="2"/>
        <v>908</v>
      </c>
      <c r="R26" s="1">
        <f t="shared" si="3"/>
        <v>0</v>
      </c>
      <c r="T26" s="1">
        <f t="shared" si="4"/>
        <v>3011</v>
      </c>
    </row>
    <row r="27" spans="1:20" ht="11.25">
      <c r="A27" s="3">
        <v>23</v>
      </c>
      <c r="B27" s="117">
        <v>621</v>
      </c>
      <c r="C27" s="117">
        <v>589</v>
      </c>
      <c r="D27" s="117">
        <v>545</v>
      </c>
      <c r="E27" s="117">
        <v>490</v>
      </c>
      <c r="F27" s="117">
        <v>445</v>
      </c>
      <c r="G27" s="117">
        <v>463</v>
      </c>
      <c r="H27" s="117">
        <v>411</v>
      </c>
      <c r="I27" s="117">
        <v>449</v>
      </c>
      <c r="J27" s="117">
        <v>417</v>
      </c>
      <c r="K27"/>
      <c r="L27"/>
      <c r="M27"/>
      <c r="O27" s="1">
        <f t="shared" si="0"/>
        <v>1755</v>
      </c>
      <c r="P27" s="1">
        <f t="shared" si="1"/>
        <v>1398</v>
      </c>
      <c r="Q27" s="1">
        <f t="shared" si="2"/>
        <v>1277</v>
      </c>
      <c r="R27" s="1">
        <f t="shared" si="3"/>
        <v>0</v>
      </c>
      <c r="T27" s="1">
        <f t="shared" si="4"/>
        <v>4430</v>
      </c>
    </row>
    <row r="28" spans="1:20" ht="11.25">
      <c r="A28" s="3">
        <v>24</v>
      </c>
      <c r="B28" s="117">
        <v>51</v>
      </c>
      <c r="C28" s="117">
        <v>50</v>
      </c>
      <c r="D28" s="117">
        <v>47</v>
      </c>
      <c r="E28" s="117">
        <v>43</v>
      </c>
      <c r="F28" s="117">
        <v>43</v>
      </c>
      <c r="G28" s="117">
        <v>40</v>
      </c>
      <c r="H28" s="117">
        <v>51</v>
      </c>
      <c r="I28" s="117">
        <v>45</v>
      </c>
      <c r="J28" s="117">
        <v>35</v>
      </c>
      <c r="K28"/>
      <c r="L28"/>
      <c r="M28"/>
      <c r="O28" s="1">
        <f t="shared" si="0"/>
        <v>148</v>
      </c>
      <c r="P28" s="1">
        <f t="shared" si="1"/>
        <v>126</v>
      </c>
      <c r="Q28" s="1">
        <f t="shared" si="2"/>
        <v>131</v>
      </c>
      <c r="R28" s="1">
        <f t="shared" si="3"/>
        <v>0</v>
      </c>
      <c r="T28" s="1">
        <f t="shared" si="4"/>
        <v>405</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0</v>
      </c>
      <c r="L29" s="7">
        <f t="shared" si="5"/>
        <v>0</v>
      </c>
      <c r="M29" s="7">
        <f t="shared" si="5"/>
        <v>0</v>
      </c>
      <c r="O29" s="7">
        <f>SUM(O5:O28)</f>
        <v>10548</v>
      </c>
      <c r="P29" s="7">
        <f>SUM(P5:P28)</f>
        <v>8860</v>
      </c>
      <c r="Q29" s="7">
        <f>SUM(Q5:Q28)</f>
        <v>7864</v>
      </c>
      <c r="R29" s="7">
        <f>SUM(R5:R28)</f>
        <v>0</v>
      </c>
      <c r="T29" s="7">
        <f>SUM(T5:T28)</f>
        <v>27272</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c r="L35"/>
      <c r="M35"/>
      <c r="O35" s="1">
        <f>SUM(B35:D35)</f>
        <v>649</v>
      </c>
      <c r="P35" s="1">
        <f>SUM(E35:G35)</f>
        <v>557</v>
      </c>
      <c r="Q35" s="1">
        <f>SUM(H35:J35)</f>
        <v>424</v>
      </c>
      <c r="R35" s="1">
        <f>SUM(K35:M35)</f>
        <v>0</v>
      </c>
      <c r="T35" s="1">
        <f>SUM(O35:R35)</f>
        <v>1630</v>
      </c>
    </row>
    <row r="36" spans="1:20" ht="11.25">
      <c r="A36" s="3">
        <v>2</v>
      </c>
      <c r="B36" s="120">
        <v>56</v>
      </c>
      <c r="C36" s="1">
        <v>54</v>
      </c>
      <c r="D36" s="121">
        <v>57</v>
      </c>
      <c r="E36" s="117">
        <v>56</v>
      </c>
      <c r="F36" s="117">
        <v>55</v>
      </c>
      <c r="G36" s="117">
        <v>60</v>
      </c>
      <c r="H36" s="1">
        <v>53</v>
      </c>
      <c r="I36" s="1">
        <v>42</v>
      </c>
      <c r="J36" s="117">
        <v>51</v>
      </c>
      <c r="K36"/>
      <c r="L36"/>
      <c r="M36"/>
      <c r="O36" s="1">
        <f aca="true" t="shared" si="6" ref="O36:O58">SUM(B36:D36)</f>
        <v>167</v>
      </c>
      <c r="P36" s="1">
        <f aca="true" t="shared" si="7" ref="P36:P58">SUM(E36:G36)</f>
        <v>171</v>
      </c>
      <c r="Q36" s="1">
        <f aca="true" t="shared" si="8" ref="Q36:Q58">SUM(H36:J36)</f>
        <v>146</v>
      </c>
      <c r="R36" s="1">
        <f aca="true" t="shared" si="9" ref="R36:R58">SUM(K36:M36)</f>
        <v>0</v>
      </c>
      <c r="T36" s="1">
        <f aca="true" t="shared" si="10" ref="T36:T58">SUM(O36:R36)</f>
        <v>484</v>
      </c>
    </row>
    <row r="37" spans="1:20" ht="11.25">
      <c r="A37" s="3">
        <v>3</v>
      </c>
      <c r="B37" s="120">
        <v>41</v>
      </c>
      <c r="C37" s="1">
        <v>43</v>
      </c>
      <c r="D37" s="121">
        <v>43</v>
      </c>
      <c r="E37" s="117">
        <v>38</v>
      </c>
      <c r="F37" s="117">
        <v>39</v>
      </c>
      <c r="G37" s="117">
        <v>42</v>
      </c>
      <c r="H37" s="1">
        <v>38</v>
      </c>
      <c r="I37" s="1">
        <v>29</v>
      </c>
      <c r="J37" s="117">
        <v>33</v>
      </c>
      <c r="K37"/>
      <c r="L37"/>
      <c r="M37"/>
      <c r="O37" s="1">
        <f t="shared" si="6"/>
        <v>127</v>
      </c>
      <c r="P37" s="1">
        <f t="shared" si="7"/>
        <v>119</v>
      </c>
      <c r="Q37" s="1">
        <f t="shared" si="8"/>
        <v>100</v>
      </c>
      <c r="R37" s="1">
        <f t="shared" si="9"/>
        <v>0</v>
      </c>
      <c r="T37" s="1">
        <f t="shared" si="10"/>
        <v>346</v>
      </c>
    </row>
    <row r="38" spans="1:20" ht="11.25">
      <c r="A38" s="3">
        <v>4</v>
      </c>
      <c r="B38" s="120">
        <v>50</v>
      </c>
      <c r="C38" s="1">
        <v>68</v>
      </c>
      <c r="D38" s="121">
        <v>64</v>
      </c>
      <c r="E38" s="117">
        <v>65</v>
      </c>
      <c r="F38" s="117">
        <v>53</v>
      </c>
      <c r="G38" s="117">
        <v>50</v>
      </c>
      <c r="H38" s="1">
        <v>40</v>
      </c>
      <c r="I38" s="1">
        <v>43</v>
      </c>
      <c r="J38" s="117">
        <v>41</v>
      </c>
      <c r="K38"/>
      <c r="L38"/>
      <c r="M38"/>
      <c r="O38" s="1">
        <f t="shared" si="6"/>
        <v>182</v>
      </c>
      <c r="P38" s="1">
        <f t="shared" si="7"/>
        <v>168</v>
      </c>
      <c r="Q38" s="1">
        <f t="shared" si="8"/>
        <v>124</v>
      </c>
      <c r="R38" s="1">
        <f t="shared" si="9"/>
        <v>0</v>
      </c>
      <c r="T38" s="1">
        <f t="shared" si="10"/>
        <v>474</v>
      </c>
    </row>
    <row r="39" spans="1:20" ht="11.25">
      <c r="A39" s="3">
        <v>5</v>
      </c>
      <c r="B39" s="120">
        <v>348</v>
      </c>
      <c r="C39" s="1">
        <v>343</v>
      </c>
      <c r="D39" s="121">
        <v>312</v>
      </c>
      <c r="E39" s="117">
        <v>299</v>
      </c>
      <c r="F39" s="117">
        <v>276</v>
      </c>
      <c r="G39" s="117">
        <v>262</v>
      </c>
      <c r="H39" s="1">
        <v>264</v>
      </c>
      <c r="I39" s="1">
        <v>256</v>
      </c>
      <c r="J39" s="117">
        <v>249</v>
      </c>
      <c r="K39"/>
      <c r="L39"/>
      <c r="M39"/>
      <c r="O39" s="1">
        <f t="shared" si="6"/>
        <v>1003</v>
      </c>
      <c r="P39" s="1">
        <f t="shared" si="7"/>
        <v>837</v>
      </c>
      <c r="Q39" s="1">
        <f t="shared" si="8"/>
        <v>769</v>
      </c>
      <c r="R39" s="1">
        <f t="shared" si="9"/>
        <v>0</v>
      </c>
      <c r="T39" s="1">
        <f t="shared" si="10"/>
        <v>2609</v>
      </c>
    </row>
    <row r="40" spans="1:20" ht="11.25">
      <c r="A40" s="3">
        <v>6</v>
      </c>
      <c r="B40" s="120">
        <v>65</v>
      </c>
      <c r="C40" s="1">
        <v>68</v>
      </c>
      <c r="D40" s="121">
        <v>71</v>
      </c>
      <c r="E40" s="117">
        <v>71</v>
      </c>
      <c r="F40" s="117">
        <v>64</v>
      </c>
      <c r="G40" s="117">
        <v>56</v>
      </c>
      <c r="H40" s="1">
        <v>38</v>
      </c>
      <c r="I40" s="1">
        <v>39</v>
      </c>
      <c r="J40" s="117">
        <v>34</v>
      </c>
      <c r="K40"/>
      <c r="L40"/>
      <c r="M40"/>
      <c r="O40" s="1">
        <f t="shared" si="6"/>
        <v>204</v>
      </c>
      <c r="P40" s="1">
        <f t="shared" si="7"/>
        <v>191</v>
      </c>
      <c r="Q40" s="1">
        <f t="shared" si="8"/>
        <v>111</v>
      </c>
      <c r="R40" s="1">
        <f t="shared" si="9"/>
        <v>0</v>
      </c>
      <c r="T40" s="1">
        <f t="shared" si="10"/>
        <v>506</v>
      </c>
    </row>
    <row r="41" spans="1:20" ht="11.25">
      <c r="A41" s="3">
        <v>7</v>
      </c>
      <c r="B41" s="120">
        <v>58</v>
      </c>
      <c r="C41" s="1">
        <v>50</v>
      </c>
      <c r="D41" s="121">
        <v>48</v>
      </c>
      <c r="E41" s="117">
        <v>58</v>
      </c>
      <c r="F41" s="117">
        <v>47</v>
      </c>
      <c r="G41" s="117">
        <v>42</v>
      </c>
      <c r="H41" s="1">
        <v>49</v>
      </c>
      <c r="I41" s="1">
        <v>49</v>
      </c>
      <c r="J41" s="117">
        <v>52</v>
      </c>
      <c r="K41"/>
      <c r="L41"/>
      <c r="M41"/>
      <c r="O41" s="1">
        <f t="shared" si="6"/>
        <v>156</v>
      </c>
      <c r="P41" s="1">
        <f t="shared" si="7"/>
        <v>147</v>
      </c>
      <c r="Q41" s="1">
        <f t="shared" si="8"/>
        <v>150</v>
      </c>
      <c r="R41" s="1">
        <f t="shared" si="9"/>
        <v>0</v>
      </c>
      <c r="T41" s="1">
        <f t="shared" si="10"/>
        <v>453</v>
      </c>
    </row>
    <row r="42" spans="1:20" ht="11.25">
      <c r="A42" s="3">
        <v>8</v>
      </c>
      <c r="B42" s="120">
        <v>980</v>
      </c>
      <c r="C42" s="1">
        <v>1014</v>
      </c>
      <c r="D42" s="121">
        <v>1018</v>
      </c>
      <c r="E42" s="117">
        <v>1037</v>
      </c>
      <c r="F42" s="117">
        <v>971</v>
      </c>
      <c r="G42" s="117">
        <v>857</v>
      </c>
      <c r="H42" s="1">
        <v>814</v>
      </c>
      <c r="I42" s="1">
        <v>782</v>
      </c>
      <c r="J42" s="117">
        <v>794</v>
      </c>
      <c r="K42"/>
      <c r="L42"/>
      <c r="M42"/>
      <c r="O42" s="1">
        <f t="shared" si="6"/>
        <v>3012</v>
      </c>
      <c r="P42" s="1">
        <f t="shared" si="7"/>
        <v>2865</v>
      </c>
      <c r="Q42" s="1">
        <f t="shared" si="8"/>
        <v>2390</v>
      </c>
      <c r="R42" s="1">
        <f t="shared" si="9"/>
        <v>0</v>
      </c>
      <c r="T42" s="1">
        <f t="shared" si="10"/>
        <v>8267</v>
      </c>
    </row>
    <row r="43" spans="1:20" ht="11.25">
      <c r="A43" s="3">
        <v>9</v>
      </c>
      <c r="B43" s="120">
        <v>198</v>
      </c>
      <c r="C43" s="1">
        <v>201</v>
      </c>
      <c r="D43" s="121">
        <v>189</v>
      </c>
      <c r="E43" s="117">
        <v>162</v>
      </c>
      <c r="F43" s="117">
        <v>127</v>
      </c>
      <c r="G43" s="117">
        <v>122</v>
      </c>
      <c r="H43" s="1">
        <v>100</v>
      </c>
      <c r="I43" s="1">
        <v>100</v>
      </c>
      <c r="J43" s="117">
        <v>109</v>
      </c>
      <c r="K43"/>
      <c r="L43"/>
      <c r="M43"/>
      <c r="O43" s="1">
        <f t="shared" si="6"/>
        <v>588</v>
      </c>
      <c r="P43" s="1">
        <f t="shared" si="7"/>
        <v>411</v>
      </c>
      <c r="Q43" s="1">
        <f t="shared" si="8"/>
        <v>309</v>
      </c>
      <c r="R43" s="1">
        <f t="shared" si="9"/>
        <v>0</v>
      </c>
      <c r="T43" s="1">
        <f t="shared" si="10"/>
        <v>1308</v>
      </c>
    </row>
    <row r="44" spans="1:20" ht="11.25">
      <c r="A44" s="3">
        <v>10</v>
      </c>
      <c r="B44" s="120">
        <v>193</v>
      </c>
      <c r="C44" s="1">
        <v>190</v>
      </c>
      <c r="D44" s="121">
        <v>206</v>
      </c>
      <c r="E44" s="117">
        <v>207</v>
      </c>
      <c r="F44" s="117">
        <v>200</v>
      </c>
      <c r="G44" s="117">
        <v>186</v>
      </c>
      <c r="H44" s="1">
        <v>172</v>
      </c>
      <c r="I44" s="1">
        <v>172</v>
      </c>
      <c r="J44" s="117">
        <v>162</v>
      </c>
      <c r="K44"/>
      <c r="L44"/>
      <c r="M44"/>
      <c r="O44" s="1">
        <f t="shared" si="6"/>
        <v>589</v>
      </c>
      <c r="P44" s="1">
        <f t="shared" si="7"/>
        <v>593</v>
      </c>
      <c r="Q44" s="1">
        <f t="shared" si="8"/>
        <v>506</v>
      </c>
      <c r="R44" s="1">
        <f t="shared" si="9"/>
        <v>0</v>
      </c>
      <c r="T44" s="1">
        <f t="shared" si="10"/>
        <v>1688</v>
      </c>
    </row>
    <row r="45" spans="1:20" ht="11.25">
      <c r="A45" s="3">
        <v>11</v>
      </c>
      <c r="B45" s="120">
        <v>467</v>
      </c>
      <c r="C45" s="1">
        <v>527</v>
      </c>
      <c r="D45" s="121">
        <v>502</v>
      </c>
      <c r="E45" s="117">
        <v>519</v>
      </c>
      <c r="F45" s="117">
        <v>463</v>
      </c>
      <c r="G45" s="117">
        <v>458</v>
      </c>
      <c r="H45" s="1">
        <v>401</v>
      </c>
      <c r="I45" s="117">
        <v>387</v>
      </c>
      <c r="J45" s="117">
        <v>392</v>
      </c>
      <c r="K45"/>
      <c r="L45"/>
      <c r="M45"/>
      <c r="O45" s="1">
        <f t="shared" si="6"/>
        <v>1496</v>
      </c>
      <c r="P45" s="1">
        <f t="shared" si="7"/>
        <v>1440</v>
      </c>
      <c r="Q45" s="1">
        <f t="shared" si="8"/>
        <v>1180</v>
      </c>
      <c r="R45" s="1">
        <f t="shared" si="9"/>
        <v>0</v>
      </c>
      <c r="T45" s="1">
        <f t="shared" si="10"/>
        <v>4116</v>
      </c>
    </row>
    <row r="46" spans="1:20" ht="11.25">
      <c r="A46" s="3">
        <v>12</v>
      </c>
      <c r="B46" s="120">
        <v>838</v>
      </c>
      <c r="C46" s="1">
        <v>848</v>
      </c>
      <c r="D46" s="121">
        <v>869</v>
      </c>
      <c r="E46" s="117">
        <v>813</v>
      </c>
      <c r="F46" s="117">
        <v>744</v>
      </c>
      <c r="G46" s="117">
        <v>733</v>
      </c>
      <c r="H46" s="1">
        <v>648</v>
      </c>
      <c r="I46" s="117">
        <v>667</v>
      </c>
      <c r="J46" s="117">
        <v>686</v>
      </c>
      <c r="K46"/>
      <c r="L46"/>
      <c r="M46"/>
      <c r="O46" s="1">
        <f t="shared" si="6"/>
        <v>2555</v>
      </c>
      <c r="P46" s="1">
        <f t="shared" si="7"/>
        <v>2290</v>
      </c>
      <c r="Q46" s="1">
        <f t="shared" si="8"/>
        <v>2001</v>
      </c>
      <c r="R46" s="1">
        <f t="shared" si="9"/>
        <v>0</v>
      </c>
      <c r="T46" s="1">
        <f t="shared" si="10"/>
        <v>6846</v>
      </c>
    </row>
    <row r="47" spans="1:20" ht="11.25">
      <c r="A47" s="3">
        <v>13</v>
      </c>
      <c r="B47" s="120">
        <v>150</v>
      </c>
      <c r="C47" s="1">
        <v>107</v>
      </c>
      <c r="D47" s="121">
        <v>102</v>
      </c>
      <c r="E47" s="117">
        <v>82</v>
      </c>
      <c r="F47" s="117">
        <v>91</v>
      </c>
      <c r="G47" s="117">
        <v>62</v>
      </c>
      <c r="H47" s="1">
        <v>57</v>
      </c>
      <c r="I47" s="117">
        <v>56</v>
      </c>
      <c r="J47" s="117">
        <v>58</v>
      </c>
      <c r="K47"/>
      <c r="L47"/>
      <c r="M47"/>
      <c r="O47" s="1">
        <f t="shared" si="6"/>
        <v>359</v>
      </c>
      <c r="P47" s="1">
        <f t="shared" si="7"/>
        <v>235</v>
      </c>
      <c r="Q47" s="1">
        <f t="shared" si="8"/>
        <v>171</v>
      </c>
      <c r="R47" s="1">
        <f t="shared" si="9"/>
        <v>0</v>
      </c>
      <c r="T47" s="1">
        <f t="shared" si="10"/>
        <v>765</v>
      </c>
    </row>
    <row r="48" spans="1:20" ht="11.25">
      <c r="A48" s="3">
        <v>14</v>
      </c>
      <c r="B48" s="120">
        <v>362</v>
      </c>
      <c r="C48" s="1">
        <v>372</v>
      </c>
      <c r="D48" s="121">
        <v>352</v>
      </c>
      <c r="E48" s="117">
        <v>319</v>
      </c>
      <c r="F48" s="117">
        <v>310</v>
      </c>
      <c r="G48" s="117">
        <v>330</v>
      </c>
      <c r="H48" s="117">
        <v>321</v>
      </c>
      <c r="I48" s="117">
        <v>310</v>
      </c>
      <c r="J48" s="117">
        <v>308</v>
      </c>
      <c r="K48"/>
      <c r="L48"/>
      <c r="M48"/>
      <c r="O48" s="1">
        <f t="shared" si="6"/>
        <v>1086</v>
      </c>
      <c r="P48" s="1">
        <f t="shared" si="7"/>
        <v>959</v>
      </c>
      <c r="Q48" s="1">
        <f t="shared" si="8"/>
        <v>939</v>
      </c>
      <c r="R48" s="1">
        <f t="shared" si="9"/>
        <v>0</v>
      </c>
      <c r="T48" s="1">
        <f t="shared" si="10"/>
        <v>2984</v>
      </c>
    </row>
    <row r="49" spans="1:20" ht="11.25">
      <c r="A49" s="3">
        <v>15</v>
      </c>
      <c r="B49" s="120">
        <v>408</v>
      </c>
      <c r="C49" s="1">
        <v>453</v>
      </c>
      <c r="D49" s="121">
        <v>481</v>
      </c>
      <c r="E49" s="117">
        <v>452</v>
      </c>
      <c r="F49" s="117">
        <v>487</v>
      </c>
      <c r="G49" s="117">
        <v>418</v>
      </c>
      <c r="H49" s="1">
        <v>412</v>
      </c>
      <c r="I49" s="117">
        <v>405</v>
      </c>
      <c r="J49" s="117">
        <v>390</v>
      </c>
      <c r="K49"/>
      <c r="L49"/>
      <c r="M49"/>
      <c r="O49" s="1">
        <f t="shared" si="6"/>
        <v>1342</v>
      </c>
      <c r="P49" s="1">
        <f t="shared" si="7"/>
        <v>1357</v>
      </c>
      <c r="Q49" s="1">
        <f t="shared" si="8"/>
        <v>1207</v>
      </c>
      <c r="R49" s="1">
        <f t="shared" si="9"/>
        <v>0</v>
      </c>
      <c r="T49" s="1">
        <f t="shared" si="10"/>
        <v>3906</v>
      </c>
    </row>
    <row r="50" spans="1:20" ht="11.25">
      <c r="A50" s="3">
        <v>16</v>
      </c>
      <c r="B50" s="120">
        <v>234</v>
      </c>
      <c r="C50" s="1">
        <v>235</v>
      </c>
      <c r="D50" s="121">
        <v>250</v>
      </c>
      <c r="E50" s="117">
        <v>218</v>
      </c>
      <c r="F50" s="117">
        <v>191</v>
      </c>
      <c r="G50" s="117">
        <v>199</v>
      </c>
      <c r="H50" s="1">
        <v>184</v>
      </c>
      <c r="I50" s="117">
        <v>180</v>
      </c>
      <c r="J50" s="117">
        <v>194</v>
      </c>
      <c r="K50"/>
      <c r="L50"/>
      <c r="M50"/>
      <c r="O50" s="1">
        <f t="shared" si="6"/>
        <v>719</v>
      </c>
      <c r="P50" s="1">
        <f t="shared" si="7"/>
        <v>608</v>
      </c>
      <c r="Q50" s="1">
        <f t="shared" si="8"/>
        <v>558</v>
      </c>
      <c r="R50" s="1">
        <f t="shared" si="9"/>
        <v>0</v>
      </c>
      <c r="T50" s="1">
        <f t="shared" si="10"/>
        <v>1885</v>
      </c>
    </row>
    <row r="51" spans="1:20" ht="11.25">
      <c r="A51" s="3">
        <v>17</v>
      </c>
      <c r="B51" s="120">
        <v>303</v>
      </c>
      <c r="C51" s="1">
        <v>316</v>
      </c>
      <c r="D51" s="121">
        <v>312</v>
      </c>
      <c r="E51" s="117">
        <v>265</v>
      </c>
      <c r="F51" s="117">
        <v>253</v>
      </c>
      <c r="G51" s="117">
        <v>246</v>
      </c>
      <c r="H51" s="1">
        <v>202</v>
      </c>
      <c r="I51" s="117">
        <v>208</v>
      </c>
      <c r="J51" s="117">
        <v>221</v>
      </c>
      <c r="K51"/>
      <c r="L51"/>
      <c r="M51"/>
      <c r="O51" s="1">
        <f t="shared" si="6"/>
        <v>931</v>
      </c>
      <c r="P51" s="1">
        <f t="shared" si="7"/>
        <v>764</v>
      </c>
      <c r="Q51" s="1">
        <f t="shared" si="8"/>
        <v>631</v>
      </c>
      <c r="R51" s="1">
        <f t="shared" si="9"/>
        <v>0</v>
      </c>
      <c r="T51" s="1">
        <f t="shared" si="10"/>
        <v>2326</v>
      </c>
    </row>
    <row r="52" spans="1:20" ht="11.25">
      <c r="A52" s="3">
        <v>18</v>
      </c>
      <c r="B52" s="120">
        <v>226</v>
      </c>
      <c r="C52" s="1">
        <v>221</v>
      </c>
      <c r="D52" s="121">
        <v>229</v>
      </c>
      <c r="E52" s="117">
        <v>207</v>
      </c>
      <c r="F52" s="117">
        <v>185</v>
      </c>
      <c r="G52" s="117">
        <v>176</v>
      </c>
      <c r="H52" s="1">
        <v>165</v>
      </c>
      <c r="I52" s="117">
        <v>171</v>
      </c>
      <c r="J52" s="117">
        <v>178</v>
      </c>
      <c r="K52"/>
      <c r="L52"/>
      <c r="M52"/>
      <c r="O52" s="1">
        <f t="shared" si="6"/>
        <v>676</v>
      </c>
      <c r="P52" s="1">
        <f t="shared" si="7"/>
        <v>568</v>
      </c>
      <c r="Q52" s="1">
        <f t="shared" si="8"/>
        <v>514</v>
      </c>
      <c r="R52" s="1">
        <f t="shared" si="9"/>
        <v>0</v>
      </c>
      <c r="T52" s="1">
        <f t="shared" si="10"/>
        <v>1758</v>
      </c>
    </row>
    <row r="53" spans="1:20" ht="11.25">
      <c r="A53" s="3">
        <v>19</v>
      </c>
      <c r="B53" s="120">
        <v>38</v>
      </c>
      <c r="C53" s="1">
        <v>32</v>
      </c>
      <c r="D53" s="121">
        <v>24</v>
      </c>
      <c r="E53" s="117">
        <v>23</v>
      </c>
      <c r="F53" s="117">
        <v>22</v>
      </c>
      <c r="G53" s="117">
        <v>21</v>
      </c>
      <c r="H53" s="1">
        <v>17</v>
      </c>
      <c r="I53" s="117">
        <v>15</v>
      </c>
      <c r="J53" s="117">
        <v>23</v>
      </c>
      <c r="K53"/>
      <c r="L53"/>
      <c r="M53"/>
      <c r="O53" s="1">
        <f t="shared" si="6"/>
        <v>94</v>
      </c>
      <c r="P53" s="1">
        <f t="shared" si="7"/>
        <v>66</v>
      </c>
      <c r="Q53" s="1">
        <f t="shared" si="8"/>
        <v>55</v>
      </c>
      <c r="R53" s="1">
        <f t="shared" si="9"/>
        <v>0</v>
      </c>
      <c r="T53" s="1">
        <f t="shared" si="10"/>
        <v>215</v>
      </c>
    </row>
    <row r="54" spans="1:20" ht="11.25">
      <c r="A54" s="3">
        <v>20</v>
      </c>
      <c r="B54" s="120">
        <v>114</v>
      </c>
      <c r="C54" s="1">
        <v>115</v>
      </c>
      <c r="D54" s="121">
        <v>111</v>
      </c>
      <c r="E54" s="117">
        <v>108</v>
      </c>
      <c r="F54" s="117">
        <v>109</v>
      </c>
      <c r="G54" s="117">
        <v>98</v>
      </c>
      <c r="H54" s="1">
        <v>96</v>
      </c>
      <c r="I54" s="117">
        <v>89</v>
      </c>
      <c r="J54" s="117">
        <v>94</v>
      </c>
      <c r="K54"/>
      <c r="L54"/>
      <c r="M54"/>
      <c r="O54" s="1">
        <f t="shared" si="6"/>
        <v>340</v>
      </c>
      <c r="P54" s="1">
        <f t="shared" si="7"/>
        <v>315</v>
      </c>
      <c r="Q54" s="1">
        <f t="shared" si="8"/>
        <v>279</v>
      </c>
      <c r="R54" s="1">
        <f t="shared" si="9"/>
        <v>0</v>
      </c>
      <c r="T54" s="1">
        <f t="shared" si="10"/>
        <v>934</v>
      </c>
    </row>
    <row r="55" spans="1:20" ht="11.25">
      <c r="A55" s="3">
        <v>21</v>
      </c>
      <c r="B55" s="120">
        <v>257</v>
      </c>
      <c r="C55" s="1">
        <v>244</v>
      </c>
      <c r="D55" s="121">
        <v>230</v>
      </c>
      <c r="E55" s="117">
        <v>248</v>
      </c>
      <c r="F55" s="117">
        <v>243</v>
      </c>
      <c r="G55" s="117">
        <v>210</v>
      </c>
      <c r="H55" s="1">
        <v>199</v>
      </c>
      <c r="I55" s="1">
        <v>191</v>
      </c>
      <c r="J55" s="117">
        <v>177</v>
      </c>
      <c r="K55"/>
      <c r="L55"/>
      <c r="M55"/>
      <c r="O55" s="1">
        <f t="shared" si="6"/>
        <v>731</v>
      </c>
      <c r="P55" s="1">
        <f t="shared" si="7"/>
        <v>701</v>
      </c>
      <c r="Q55" s="1">
        <f t="shared" si="8"/>
        <v>567</v>
      </c>
      <c r="R55" s="1">
        <f t="shared" si="9"/>
        <v>0</v>
      </c>
      <c r="T55" s="1">
        <f t="shared" si="10"/>
        <v>1999</v>
      </c>
    </row>
    <row r="56" spans="1:20" ht="11.25">
      <c r="A56" s="3">
        <v>22</v>
      </c>
      <c r="B56" s="120">
        <v>648</v>
      </c>
      <c r="C56" s="1">
        <v>685</v>
      </c>
      <c r="D56" s="121">
        <v>644</v>
      </c>
      <c r="E56" s="117">
        <v>628</v>
      </c>
      <c r="F56" s="117">
        <v>558</v>
      </c>
      <c r="G56" s="117">
        <v>570</v>
      </c>
      <c r="H56" s="1">
        <v>563</v>
      </c>
      <c r="I56" s="1">
        <v>512</v>
      </c>
      <c r="J56" s="117">
        <v>523</v>
      </c>
      <c r="K56"/>
      <c r="L56"/>
      <c r="M56"/>
      <c r="O56" s="1">
        <f t="shared" si="6"/>
        <v>1977</v>
      </c>
      <c r="P56" s="1">
        <f t="shared" si="7"/>
        <v>1756</v>
      </c>
      <c r="Q56" s="1">
        <f t="shared" si="8"/>
        <v>1598</v>
      </c>
      <c r="R56" s="1">
        <f t="shared" si="9"/>
        <v>0</v>
      </c>
      <c r="T56" s="1">
        <f t="shared" si="10"/>
        <v>5331</v>
      </c>
    </row>
    <row r="57" spans="1:20" ht="11.25">
      <c r="A57" s="3">
        <v>23</v>
      </c>
      <c r="B57" s="120">
        <v>1291</v>
      </c>
      <c r="C57" s="1">
        <v>1296</v>
      </c>
      <c r="D57" s="121">
        <v>1280</v>
      </c>
      <c r="E57" s="117">
        <v>1174</v>
      </c>
      <c r="F57" s="117">
        <v>1121</v>
      </c>
      <c r="G57" s="117">
        <v>1120</v>
      </c>
      <c r="H57" s="1">
        <v>1039</v>
      </c>
      <c r="I57" s="1">
        <v>1061</v>
      </c>
      <c r="J57" s="117">
        <v>1033</v>
      </c>
      <c r="K57"/>
      <c r="L57"/>
      <c r="M57"/>
      <c r="O57" s="1">
        <f t="shared" si="6"/>
        <v>3867</v>
      </c>
      <c r="P57" s="1">
        <f t="shared" si="7"/>
        <v>3415</v>
      </c>
      <c r="Q57" s="1">
        <f t="shared" si="8"/>
        <v>3133</v>
      </c>
      <c r="R57" s="1">
        <f t="shared" si="9"/>
        <v>0</v>
      </c>
      <c r="T57" s="1">
        <f t="shared" si="10"/>
        <v>10415</v>
      </c>
    </row>
    <row r="58" spans="1:26" ht="11.25">
      <c r="A58" s="3">
        <v>24</v>
      </c>
      <c r="B58" s="120">
        <v>124</v>
      </c>
      <c r="C58" s="1">
        <v>131</v>
      </c>
      <c r="D58" s="121">
        <v>132</v>
      </c>
      <c r="E58" s="117">
        <v>132</v>
      </c>
      <c r="F58" s="117">
        <v>123</v>
      </c>
      <c r="G58" s="117">
        <v>118</v>
      </c>
      <c r="H58" s="1">
        <v>131</v>
      </c>
      <c r="I58" s="133">
        <v>129</v>
      </c>
      <c r="J58" s="127">
        <v>120</v>
      </c>
      <c r="K58"/>
      <c r="L58"/>
      <c r="M58"/>
      <c r="O58" s="1">
        <f t="shared" si="6"/>
        <v>387</v>
      </c>
      <c r="P58" s="1">
        <f t="shared" si="7"/>
        <v>373</v>
      </c>
      <c r="Q58" s="1">
        <f t="shared" si="8"/>
        <v>380</v>
      </c>
      <c r="R58" s="1">
        <f t="shared" si="9"/>
        <v>0</v>
      </c>
      <c r="T58" s="1">
        <f t="shared" si="10"/>
        <v>1140</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0</v>
      </c>
      <c r="L59" s="7">
        <f>SUM(L35:L58)</f>
        <v>0</v>
      </c>
      <c r="M59" s="7">
        <f>SUM(M35:M58)</f>
        <v>0</v>
      </c>
      <c r="O59" s="7">
        <f>SUM(O35:O58)</f>
        <v>23237</v>
      </c>
      <c r="P59" s="7">
        <f>SUM(P35:P58)</f>
        <v>20906</v>
      </c>
      <c r="Q59" s="7">
        <f>SUM(Q35:Q58)</f>
        <v>18242</v>
      </c>
      <c r="R59" s="7">
        <f>SUM(R35:R58)</f>
        <v>0</v>
      </c>
      <c r="T59" s="7">
        <f>SUM(T35:T58)</f>
        <v>62385</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c r="L65"/>
      <c r="M65"/>
      <c r="O65" s="1">
        <f>SUM(B65:D65)</f>
        <v>15</v>
      </c>
      <c r="P65" s="1">
        <f>SUM(E65:G65)</f>
        <v>7</v>
      </c>
      <c r="Q65" s="1">
        <f>SUM(H65:J65)</f>
        <v>9</v>
      </c>
      <c r="R65" s="1">
        <f>SUM(K65:M65)</f>
        <v>0</v>
      </c>
      <c r="T65" s="1">
        <f>SUM(O65:R65)</f>
        <v>31</v>
      </c>
    </row>
    <row r="66" spans="1:20" ht="11.25">
      <c r="A66" s="3">
        <v>2</v>
      </c>
      <c r="B66" s="1">
        <v>1</v>
      </c>
      <c r="C66" s="1">
        <v>1</v>
      </c>
      <c r="D66" s="1">
        <v>1</v>
      </c>
      <c r="E66" s="1">
        <v>2</v>
      </c>
      <c r="F66" s="1">
        <v>1</v>
      </c>
      <c r="G66" s="1">
        <v>1</v>
      </c>
      <c r="H66" s="1">
        <v>1</v>
      </c>
      <c r="K66"/>
      <c r="L66"/>
      <c r="M66"/>
      <c r="O66" s="1">
        <f aca="true" t="shared" si="12" ref="O66:O88">SUM(B66:D66)</f>
        <v>3</v>
      </c>
      <c r="P66" s="1">
        <f aca="true" t="shared" si="13" ref="P66:P88">SUM(E66:G66)</f>
        <v>4</v>
      </c>
      <c r="Q66" s="1">
        <f aca="true" t="shared" si="14" ref="Q66:Q88">SUM(H66:J66)</f>
        <v>1</v>
      </c>
      <c r="R66" s="1">
        <f aca="true" t="shared" si="15" ref="R66:R88">SUM(K66:M66)</f>
        <v>0</v>
      </c>
      <c r="T66" s="1">
        <f aca="true" t="shared" si="16" ref="T66:T88">SUM(O66:R66)</f>
        <v>8</v>
      </c>
    </row>
    <row r="67" spans="1:20" ht="11.25">
      <c r="A67" s="3">
        <v>3</v>
      </c>
      <c r="D67" s="1">
        <v>1</v>
      </c>
      <c r="K67"/>
      <c r="L67"/>
      <c r="M67"/>
      <c r="O67" s="1">
        <f t="shared" si="12"/>
        <v>1</v>
      </c>
      <c r="P67" s="1">
        <f t="shared" si="13"/>
        <v>0</v>
      </c>
      <c r="Q67" s="1">
        <f t="shared" si="14"/>
        <v>0</v>
      </c>
      <c r="R67" s="1">
        <f t="shared" si="15"/>
        <v>0</v>
      </c>
      <c r="T67" s="1">
        <f t="shared" si="16"/>
        <v>1</v>
      </c>
    </row>
    <row r="68" spans="1:20" ht="11.25">
      <c r="A68" s="3">
        <v>4</v>
      </c>
      <c r="B68" s="1">
        <v>1</v>
      </c>
      <c r="E68" s="1">
        <v>2</v>
      </c>
      <c r="F68" s="1">
        <v>1</v>
      </c>
      <c r="I68" s="1">
        <v>1</v>
      </c>
      <c r="K68"/>
      <c r="L68"/>
      <c r="M68"/>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c r="L69"/>
      <c r="M69"/>
      <c r="O69" s="1">
        <f t="shared" si="12"/>
        <v>14</v>
      </c>
      <c r="P69" s="1">
        <f t="shared" si="13"/>
        <v>5</v>
      </c>
      <c r="Q69" s="1">
        <f t="shared" si="14"/>
        <v>10</v>
      </c>
      <c r="R69" s="1">
        <f t="shared" si="15"/>
        <v>0</v>
      </c>
      <c r="T69" s="1">
        <f t="shared" si="16"/>
        <v>29</v>
      </c>
    </row>
    <row r="70" spans="1:20" ht="11.25">
      <c r="A70" s="3">
        <v>6</v>
      </c>
      <c r="E70" s="1">
        <v>1</v>
      </c>
      <c r="F70" s="1">
        <v>2</v>
      </c>
      <c r="J70" s="1">
        <v>1</v>
      </c>
      <c r="K70"/>
      <c r="L70"/>
      <c r="M70"/>
      <c r="O70" s="1">
        <f t="shared" si="12"/>
        <v>0</v>
      </c>
      <c r="P70" s="1">
        <f t="shared" si="13"/>
        <v>3</v>
      </c>
      <c r="Q70" s="1">
        <f t="shared" si="14"/>
        <v>1</v>
      </c>
      <c r="R70" s="1">
        <f t="shared" si="15"/>
        <v>0</v>
      </c>
      <c r="T70" s="1">
        <f t="shared" si="16"/>
        <v>4</v>
      </c>
    </row>
    <row r="71" spans="1:20" ht="11.25">
      <c r="A71" s="3">
        <v>7</v>
      </c>
      <c r="H71" s="1">
        <v>1</v>
      </c>
      <c r="K71"/>
      <c r="L71"/>
      <c r="M71"/>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c r="L72"/>
      <c r="M72"/>
      <c r="O72" s="1">
        <f t="shared" si="12"/>
        <v>51</v>
      </c>
      <c r="P72" s="1">
        <f t="shared" si="13"/>
        <v>40</v>
      </c>
      <c r="Q72" s="1">
        <f t="shared" si="14"/>
        <v>25</v>
      </c>
      <c r="R72" s="1">
        <f t="shared" si="15"/>
        <v>0</v>
      </c>
      <c r="T72" s="1">
        <f t="shared" si="16"/>
        <v>116</v>
      </c>
    </row>
    <row r="73" spans="1:20" ht="11.25">
      <c r="A73" s="3">
        <v>9</v>
      </c>
      <c r="B73" s="1">
        <v>2</v>
      </c>
      <c r="C73" s="1">
        <v>3</v>
      </c>
      <c r="D73" s="1">
        <v>5</v>
      </c>
      <c r="E73" s="1">
        <v>1</v>
      </c>
      <c r="F73" s="1">
        <v>2</v>
      </c>
      <c r="G73" s="1">
        <v>4</v>
      </c>
      <c r="H73" s="1">
        <v>3</v>
      </c>
      <c r="I73" s="1">
        <v>4</v>
      </c>
      <c r="J73" s="1">
        <v>2</v>
      </c>
      <c r="K73"/>
      <c r="L73"/>
      <c r="M73"/>
      <c r="O73" s="1">
        <f t="shared" si="12"/>
        <v>10</v>
      </c>
      <c r="P73" s="1">
        <f t="shared" si="13"/>
        <v>7</v>
      </c>
      <c r="Q73" s="1">
        <f t="shared" si="14"/>
        <v>9</v>
      </c>
      <c r="R73" s="1">
        <f t="shared" si="15"/>
        <v>0</v>
      </c>
      <c r="T73" s="1">
        <f t="shared" si="16"/>
        <v>26</v>
      </c>
    </row>
    <row r="74" spans="1:20" ht="11.25">
      <c r="A74" s="3">
        <v>10</v>
      </c>
      <c r="B74" s="1">
        <v>5</v>
      </c>
      <c r="C74" s="1">
        <v>4</v>
      </c>
      <c r="D74" s="1">
        <v>7</v>
      </c>
      <c r="E74" s="1">
        <v>9</v>
      </c>
      <c r="F74" s="1">
        <v>5</v>
      </c>
      <c r="G74" s="1">
        <v>4</v>
      </c>
      <c r="H74" s="1">
        <v>3</v>
      </c>
      <c r="I74" s="1">
        <v>4</v>
      </c>
      <c r="J74" s="1">
        <v>7</v>
      </c>
      <c r="K74"/>
      <c r="L74"/>
      <c r="M74"/>
      <c r="O74" s="1">
        <f t="shared" si="12"/>
        <v>16</v>
      </c>
      <c r="P74" s="1">
        <f t="shared" si="13"/>
        <v>18</v>
      </c>
      <c r="Q74" s="1">
        <f t="shared" si="14"/>
        <v>14</v>
      </c>
      <c r="R74" s="1">
        <f t="shared" si="15"/>
        <v>0</v>
      </c>
      <c r="T74" s="1">
        <f t="shared" si="16"/>
        <v>48</v>
      </c>
    </row>
    <row r="75" spans="1:20" ht="11.25">
      <c r="A75" s="3">
        <v>11</v>
      </c>
      <c r="B75" s="1">
        <v>13</v>
      </c>
      <c r="C75" s="1">
        <v>13</v>
      </c>
      <c r="D75" s="1">
        <v>16</v>
      </c>
      <c r="E75" s="1">
        <v>17</v>
      </c>
      <c r="F75" s="1">
        <v>17</v>
      </c>
      <c r="G75" s="1">
        <v>17</v>
      </c>
      <c r="H75" s="1">
        <v>13</v>
      </c>
      <c r="I75" s="1">
        <v>10</v>
      </c>
      <c r="J75" s="1">
        <v>10</v>
      </c>
      <c r="K75"/>
      <c r="L75"/>
      <c r="M75"/>
      <c r="O75" s="1">
        <f t="shared" si="12"/>
        <v>42</v>
      </c>
      <c r="P75" s="1">
        <f t="shared" si="13"/>
        <v>51</v>
      </c>
      <c r="Q75" s="1">
        <f t="shared" si="14"/>
        <v>33</v>
      </c>
      <c r="R75" s="1">
        <f t="shared" si="15"/>
        <v>0</v>
      </c>
      <c r="T75" s="1">
        <f t="shared" si="16"/>
        <v>126</v>
      </c>
    </row>
    <row r="76" spans="1:20" ht="11.25">
      <c r="A76" s="3">
        <v>12</v>
      </c>
      <c r="B76" s="1">
        <v>38</v>
      </c>
      <c r="C76" s="1">
        <v>35</v>
      </c>
      <c r="D76" s="1">
        <v>32</v>
      </c>
      <c r="E76" s="1">
        <v>30</v>
      </c>
      <c r="F76" s="1">
        <v>32</v>
      </c>
      <c r="G76" s="1">
        <v>31</v>
      </c>
      <c r="H76" s="1">
        <v>25</v>
      </c>
      <c r="I76" s="1">
        <v>29</v>
      </c>
      <c r="J76" s="1">
        <v>29</v>
      </c>
      <c r="K76"/>
      <c r="L76"/>
      <c r="M76"/>
      <c r="O76" s="1">
        <f t="shared" si="12"/>
        <v>105</v>
      </c>
      <c r="P76" s="1">
        <f t="shared" si="13"/>
        <v>93</v>
      </c>
      <c r="Q76" s="1">
        <f t="shared" si="14"/>
        <v>83</v>
      </c>
      <c r="R76" s="1">
        <f t="shared" si="15"/>
        <v>0</v>
      </c>
      <c r="T76" s="1">
        <f t="shared" si="16"/>
        <v>281</v>
      </c>
    </row>
    <row r="77" spans="1:20" ht="11.25">
      <c r="A77" s="3">
        <v>13</v>
      </c>
      <c r="B77" s="1">
        <v>2</v>
      </c>
      <c r="G77" s="1">
        <v>1</v>
      </c>
      <c r="K77"/>
      <c r="L77"/>
      <c r="M77"/>
      <c r="O77" s="1">
        <f t="shared" si="12"/>
        <v>2</v>
      </c>
      <c r="P77" s="1">
        <f t="shared" si="13"/>
        <v>1</v>
      </c>
      <c r="Q77" s="1">
        <f t="shared" si="14"/>
        <v>0</v>
      </c>
      <c r="R77" s="1">
        <f t="shared" si="15"/>
        <v>0</v>
      </c>
      <c r="T77" s="1">
        <f t="shared" si="16"/>
        <v>3</v>
      </c>
    </row>
    <row r="78" spans="1:20" ht="11.25">
      <c r="A78" s="3">
        <v>14</v>
      </c>
      <c r="B78" s="1">
        <v>9</v>
      </c>
      <c r="C78" s="1">
        <v>7</v>
      </c>
      <c r="D78" s="1">
        <v>6</v>
      </c>
      <c r="E78" s="1">
        <v>7</v>
      </c>
      <c r="F78" s="1">
        <v>6</v>
      </c>
      <c r="G78" s="1">
        <v>5</v>
      </c>
      <c r="H78" s="1">
        <v>8</v>
      </c>
      <c r="I78" s="1">
        <v>12</v>
      </c>
      <c r="J78" s="1">
        <v>9</v>
      </c>
      <c r="K78"/>
      <c r="L78"/>
      <c r="M78"/>
      <c r="O78" s="1">
        <f t="shared" si="12"/>
        <v>22</v>
      </c>
      <c r="P78" s="1">
        <f t="shared" si="13"/>
        <v>18</v>
      </c>
      <c r="Q78" s="1">
        <f t="shared" si="14"/>
        <v>29</v>
      </c>
      <c r="R78" s="1">
        <f t="shared" si="15"/>
        <v>0</v>
      </c>
      <c r="T78" s="1">
        <f t="shared" si="16"/>
        <v>69</v>
      </c>
    </row>
    <row r="79" spans="1:20" ht="11.25">
      <c r="A79" s="3">
        <v>15</v>
      </c>
      <c r="B79" s="1">
        <v>41</v>
      </c>
      <c r="C79" s="1">
        <v>40</v>
      </c>
      <c r="D79" s="1">
        <v>48</v>
      </c>
      <c r="E79" s="1">
        <v>40</v>
      </c>
      <c r="F79" s="1">
        <v>50</v>
      </c>
      <c r="G79" s="1">
        <v>62</v>
      </c>
      <c r="H79" s="1">
        <v>67</v>
      </c>
      <c r="I79" s="1">
        <v>51</v>
      </c>
      <c r="J79" s="1">
        <v>41</v>
      </c>
      <c r="K79"/>
      <c r="L79"/>
      <c r="M79"/>
      <c r="O79" s="1">
        <f t="shared" si="12"/>
        <v>129</v>
      </c>
      <c r="P79" s="1">
        <f t="shared" si="13"/>
        <v>152</v>
      </c>
      <c r="Q79" s="1">
        <f t="shared" si="14"/>
        <v>159</v>
      </c>
      <c r="R79" s="1">
        <f t="shared" si="15"/>
        <v>0</v>
      </c>
      <c r="T79" s="1">
        <f t="shared" si="16"/>
        <v>440</v>
      </c>
    </row>
    <row r="80" spans="1:20" ht="11.25">
      <c r="A80" s="3">
        <v>16</v>
      </c>
      <c r="B80" s="1">
        <v>4</v>
      </c>
      <c r="C80" s="1">
        <v>7</v>
      </c>
      <c r="D80" s="1">
        <v>4</v>
      </c>
      <c r="E80" s="1">
        <v>2</v>
      </c>
      <c r="F80" s="1">
        <v>4</v>
      </c>
      <c r="G80" s="1">
        <v>5</v>
      </c>
      <c r="H80" s="1">
        <v>6</v>
      </c>
      <c r="I80" s="1">
        <v>5</v>
      </c>
      <c r="J80" s="1">
        <v>4</v>
      </c>
      <c r="K80"/>
      <c r="L80"/>
      <c r="M80"/>
      <c r="O80" s="1">
        <f t="shared" si="12"/>
        <v>15</v>
      </c>
      <c r="P80" s="1">
        <f t="shared" si="13"/>
        <v>11</v>
      </c>
      <c r="Q80" s="1">
        <f t="shared" si="14"/>
        <v>15</v>
      </c>
      <c r="R80" s="1">
        <f t="shared" si="15"/>
        <v>0</v>
      </c>
      <c r="T80" s="1">
        <f t="shared" si="16"/>
        <v>41</v>
      </c>
    </row>
    <row r="81" spans="1:20" ht="11.25">
      <c r="A81" s="3">
        <v>17</v>
      </c>
      <c r="B81" s="1">
        <v>14</v>
      </c>
      <c r="C81" s="1">
        <v>12</v>
      </c>
      <c r="D81" s="1">
        <v>11</v>
      </c>
      <c r="E81" s="1">
        <v>6</v>
      </c>
      <c r="F81" s="1">
        <v>10</v>
      </c>
      <c r="G81" s="1">
        <v>8</v>
      </c>
      <c r="H81" s="1">
        <v>4</v>
      </c>
      <c r="I81" s="1">
        <v>2</v>
      </c>
      <c r="J81" s="1">
        <v>2</v>
      </c>
      <c r="K81"/>
      <c r="L81"/>
      <c r="M81"/>
      <c r="O81" s="1">
        <f t="shared" si="12"/>
        <v>37</v>
      </c>
      <c r="P81" s="1">
        <f t="shared" si="13"/>
        <v>24</v>
      </c>
      <c r="Q81" s="1">
        <f t="shared" si="14"/>
        <v>8</v>
      </c>
      <c r="R81" s="1">
        <f t="shared" si="15"/>
        <v>0</v>
      </c>
      <c r="T81" s="1">
        <f t="shared" si="16"/>
        <v>69</v>
      </c>
    </row>
    <row r="82" spans="1:20" ht="11.25">
      <c r="A82" s="3">
        <v>18</v>
      </c>
      <c r="B82" s="1">
        <v>2</v>
      </c>
      <c r="C82" s="1">
        <v>2</v>
      </c>
      <c r="D82" s="1">
        <v>3</v>
      </c>
      <c r="F82" s="1">
        <v>3</v>
      </c>
      <c r="G82" s="1">
        <v>2</v>
      </c>
      <c r="H82" s="1">
        <v>3</v>
      </c>
      <c r="I82" s="1">
        <v>5</v>
      </c>
      <c r="J82" s="1">
        <v>3</v>
      </c>
      <c r="K82"/>
      <c r="L82"/>
      <c r="M82"/>
      <c r="O82" s="1">
        <f t="shared" si="12"/>
        <v>7</v>
      </c>
      <c r="P82" s="1">
        <f t="shared" si="13"/>
        <v>5</v>
      </c>
      <c r="Q82" s="1">
        <f t="shared" si="14"/>
        <v>11</v>
      </c>
      <c r="R82" s="1">
        <f t="shared" si="15"/>
        <v>0</v>
      </c>
      <c r="T82" s="1">
        <f t="shared" si="16"/>
        <v>23</v>
      </c>
    </row>
    <row r="83" spans="1:20" ht="11.25">
      <c r="A83" s="3">
        <v>19</v>
      </c>
      <c r="C83" s="1">
        <v>1</v>
      </c>
      <c r="D83" s="1">
        <v>2</v>
      </c>
      <c r="K83"/>
      <c r="L83"/>
      <c r="M83"/>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c r="L84"/>
      <c r="M84"/>
      <c r="O84" s="1">
        <f t="shared" si="12"/>
        <v>3</v>
      </c>
      <c r="P84" s="1">
        <f t="shared" si="13"/>
        <v>1</v>
      </c>
      <c r="Q84" s="1">
        <f t="shared" si="14"/>
        <v>7</v>
      </c>
      <c r="R84" s="1">
        <f t="shared" si="15"/>
        <v>0</v>
      </c>
      <c r="T84" s="1">
        <f t="shared" si="16"/>
        <v>11</v>
      </c>
    </row>
    <row r="85" spans="1:20" ht="11.25">
      <c r="A85" s="3">
        <v>21</v>
      </c>
      <c r="B85" s="1">
        <v>20</v>
      </c>
      <c r="C85" s="1">
        <v>16</v>
      </c>
      <c r="D85" s="1">
        <v>14</v>
      </c>
      <c r="E85" s="1">
        <v>12</v>
      </c>
      <c r="F85" s="1">
        <v>11</v>
      </c>
      <c r="G85" s="1">
        <v>12</v>
      </c>
      <c r="H85" s="1">
        <v>11</v>
      </c>
      <c r="I85" s="1">
        <v>10</v>
      </c>
      <c r="J85" s="1">
        <v>9</v>
      </c>
      <c r="K85"/>
      <c r="L85"/>
      <c r="M85"/>
      <c r="O85" s="1">
        <f t="shared" si="12"/>
        <v>50</v>
      </c>
      <c r="P85" s="1">
        <f t="shared" si="13"/>
        <v>35</v>
      </c>
      <c r="Q85" s="1">
        <f t="shared" si="14"/>
        <v>30</v>
      </c>
      <c r="R85" s="1">
        <f t="shared" si="15"/>
        <v>0</v>
      </c>
      <c r="T85" s="1">
        <f t="shared" si="16"/>
        <v>115</v>
      </c>
    </row>
    <row r="86" spans="1:20" ht="11.25">
      <c r="A86" s="3">
        <v>22</v>
      </c>
      <c r="B86" s="1">
        <v>18</v>
      </c>
      <c r="C86" s="1">
        <v>23</v>
      </c>
      <c r="D86" s="1">
        <v>27</v>
      </c>
      <c r="E86" s="1">
        <v>30</v>
      </c>
      <c r="F86" s="1">
        <v>27</v>
      </c>
      <c r="G86" s="1">
        <v>28</v>
      </c>
      <c r="H86" s="1">
        <v>30</v>
      </c>
      <c r="I86" s="1">
        <v>22</v>
      </c>
      <c r="J86" s="1">
        <v>21</v>
      </c>
      <c r="K86"/>
      <c r="L86"/>
      <c r="M86"/>
      <c r="O86" s="1">
        <f t="shared" si="12"/>
        <v>68</v>
      </c>
      <c r="P86" s="1">
        <f t="shared" si="13"/>
        <v>85</v>
      </c>
      <c r="Q86" s="1">
        <f t="shared" si="14"/>
        <v>73</v>
      </c>
      <c r="R86" s="1">
        <f t="shared" si="15"/>
        <v>0</v>
      </c>
      <c r="T86" s="1">
        <f t="shared" si="16"/>
        <v>226</v>
      </c>
    </row>
    <row r="87" spans="1:20" ht="11.25">
      <c r="A87" s="3">
        <v>23</v>
      </c>
      <c r="B87" s="1">
        <v>72</v>
      </c>
      <c r="C87" s="1">
        <v>76</v>
      </c>
      <c r="D87" s="1">
        <v>60</v>
      </c>
      <c r="E87" s="1">
        <v>59</v>
      </c>
      <c r="F87" s="1">
        <v>58</v>
      </c>
      <c r="G87" s="1">
        <v>66</v>
      </c>
      <c r="H87" s="1">
        <v>56</v>
      </c>
      <c r="I87" s="1">
        <v>47</v>
      </c>
      <c r="J87" s="1">
        <v>46</v>
      </c>
      <c r="K87"/>
      <c r="L87"/>
      <c r="M87"/>
      <c r="O87" s="1">
        <f t="shared" si="12"/>
        <v>208</v>
      </c>
      <c r="P87" s="1">
        <f t="shared" si="13"/>
        <v>183</v>
      </c>
      <c r="Q87" s="1">
        <f t="shared" si="14"/>
        <v>149</v>
      </c>
      <c r="R87" s="1">
        <f t="shared" si="15"/>
        <v>0</v>
      </c>
      <c r="T87" s="1">
        <f t="shared" si="16"/>
        <v>540</v>
      </c>
    </row>
    <row r="88" spans="1:20" ht="11.25">
      <c r="A88" s="3">
        <v>24</v>
      </c>
      <c r="B88" s="1">
        <v>1</v>
      </c>
      <c r="C88" s="1">
        <v>2</v>
      </c>
      <c r="D88" s="1">
        <v>1</v>
      </c>
      <c r="E88" s="1">
        <v>3</v>
      </c>
      <c r="F88" s="1">
        <v>4</v>
      </c>
      <c r="G88" s="1">
        <v>2</v>
      </c>
      <c r="H88" s="1">
        <v>3</v>
      </c>
      <c r="I88" s="1">
        <v>2</v>
      </c>
      <c r="J88" s="1">
        <v>3</v>
      </c>
      <c r="K88"/>
      <c r="L88"/>
      <c r="M88"/>
      <c r="O88" s="1">
        <f t="shared" si="12"/>
        <v>4</v>
      </c>
      <c r="P88" s="1">
        <f t="shared" si="13"/>
        <v>9</v>
      </c>
      <c r="Q88" s="1">
        <f t="shared" si="14"/>
        <v>8</v>
      </c>
      <c r="R88" s="1">
        <f t="shared" si="15"/>
        <v>0</v>
      </c>
      <c r="T88" s="1">
        <f t="shared" si="16"/>
        <v>21</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0</v>
      </c>
      <c r="L89" s="7">
        <f>SUM(L65:L88)</f>
        <v>0</v>
      </c>
      <c r="M89" s="7">
        <f>SUM(M65:M88)</f>
        <v>0</v>
      </c>
      <c r="O89" s="7">
        <f>SUM(O65:O88)</f>
        <v>806</v>
      </c>
      <c r="P89" s="7">
        <f>SUM(P65:P88)</f>
        <v>755</v>
      </c>
      <c r="Q89" s="7">
        <f>SUM(Q65:Q88)</f>
        <v>676</v>
      </c>
      <c r="R89" s="7">
        <f>SUM(R65:R88)</f>
        <v>0</v>
      </c>
      <c r="T89" s="7">
        <f>SUM(T65:T88)</f>
        <v>2237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c r="L95"/>
      <c r="M95"/>
      <c r="O95" s="1">
        <f>SUM(B95:D95)</f>
        <v>50</v>
      </c>
      <c r="P95" s="1">
        <f>SUM(E95:G95)</f>
        <v>49</v>
      </c>
      <c r="Q95" s="1">
        <f>SUM(H95:J95)</f>
        <v>34</v>
      </c>
      <c r="R95" s="1">
        <f>SUM(K95:M95)</f>
        <v>0</v>
      </c>
      <c r="T95" s="1">
        <f>SUM(O95:R95)</f>
        <v>133</v>
      </c>
    </row>
    <row r="96" spans="1:20" ht="11.25">
      <c r="A96" s="3">
        <v>2</v>
      </c>
      <c r="B96" s="1">
        <v>3</v>
      </c>
      <c r="C96" s="1">
        <v>6</v>
      </c>
      <c r="D96" s="1">
        <v>4</v>
      </c>
      <c r="E96" s="1">
        <v>8</v>
      </c>
      <c r="F96" s="1">
        <v>6</v>
      </c>
      <c r="G96" s="1">
        <v>4</v>
      </c>
      <c r="H96" s="1">
        <v>5</v>
      </c>
      <c r="I96" s="1">
        <v>5</v>
      </c>
      <c r="J96" s="1">
        <v>3</v>
      </c>
      <c r="K96"/>
      <c r="L96"/>
      <c r="M96"/>
      <c r="O96" s="1">
        <f aca="true" t="shared" si="18" ref="O96:O118">SUM(B96:D96)</f>
        <v>13</v>
      </c>
      <c r="P96" s="1">
        <f aca="true" t="shared" si="19" ref="P96:P118">SUM(E96:G96)</f>
        <v>18</v>
      </c>
      <c r="Q96" s="1">
        <f aca="true" t="shared" si="20" ref="Q96:Q118">SUM(H96:J96)</f>
        <v>13</v>
      </c>
      <c r="R96" s="1">
        <f aca="true" t="shared" si="21" ref="R96:R118">SUM(K96:M96)</f>
        <v>0</v>
      </c>
      <c r="T96" s="1">
        <f aca="true" t="shared" si="22" ref="T96:T118">SUM(O96:R96)</f>
        <v>44</v>
      </c>
    </row>
    <row r="97" spans="1:20" ht="11.25">
      <c r="A97" s="3">
        <v>3</v>
      </c>
      <c r="B97" s="1">
        <v>3</v>
      </c>
      <c r="C97" s="1">
        <v>4</v>
      </c>
      <c r="D97" s="1">
        <v>4</v>
      </c>
      <c r="F97" s="1">
        <v>1</v>
      </c>
      <c r="G97" s="1">
        <v>4</v>
      </c>
      <c r="H97" s="1">
        <v>2</v>
      </c>
      <c r="K97"/>
      <c r="L97"/>
      <c r="M97"/>
      <c r="O97" s="1">
        <f t="shared" si="18"/>
        <v>11</v>
      </c>
      <c r="P97" s="1">
        <f t="shared" si="19"/>
        <v>5</v>
      </c>
      <c r="Q97" s="1">
        <f t="shared" si="20"/>
        <v>2</v>
      </c>
      <c r="R97" s="1">
        <f t="shared" si="21"/>
        <v>0</v>
      </c>
      <c r="T97" s="1">
        <f t="shared" si="22"/>
        <v>18</v>
      </c>
    </row>
    <row r="98" spans="1:20" ht="11.25">
      <c r="A98" s="3">
        <v>4</v>
      </c>
      <c r="B98" s="1">
        <v>3</v>
      </c>
      <c r="C98" s="1">
        <v>4</v>
      </c>
      <c r="E98" s="1">
        <v>4</v>
      </c>
      <c r="F98" s="1">
        <v>2</v>
      </c>
      <c r="G98" s="1">
        <v>3</v>
      </c>
      <c r="H98" s="1">
        <v>1</v>
      </c>
      <c r="I98" s="1">
        <v>4</v>
      </c>
      <c r="J98" s="1">
        <v>2</v>
      </c>
      <c r="K98"/>
      <c r="L98"/>
      <c r="M98"/>
      <c r="O98" s="1">
        <f t="shared" si="18"/>
        <v>7</v>
      </c>
      <c r="P98" s="1">
        <f t="shared" si="19"/>
        <v>9</v>
      </c>
      <c r="Q98" s="1">
        <f t="shared" si="20"/>
        <v>7</v>
      </c>
      <c r="R98" s="1">
        <f t="shared" si="21"/>
        <v>0</v>
      </c>
      <c r="T98" s="1">
        <f t="shared" si="22"/>
        <v>23</v>
      </c>
    </row>
    <row r="99" spans="1:20" ht="11.25">
      <c r="A99" s="3">
        <v>5</v>
      </c>
      <c r="B99" s="1">
        <v>13</v>
      </c>
      <c r="C99" s="1">
        <v>19</v>
      </c>
      <c r="D99" s="1">
        <v>15</v>
      </c>
      <c r="E99" s="1">
        <v>14</v>
      </c>
      <c r="F99" s="1">
        <v>8</v>
      </c>
      <c r="G99" s="1">
        <v>10</v>
      </c>
      <c r="H99" s="1">
        <v>13</v>
      </c>
      <c r="I99" s="1">
        <v>16</v>
      </c>
      <c r="J99" s="1">
        <v>12</v>
      </c>
      <c r="K99"/>
      <c r="L99"/>
      <c r="M99"/>
      <c r="O99" s="1">
        <f t="shared" si="18"/>
        <v>47</v>
      </c>
      <c r="P99" s="1">
        <f t="shared" si="19"/>
        <v>32</v>
      </c>
      <c r="Q99" s="1">
        <f t="shared" si="20"/>
        <v>41</v>
      </c>
      <c r="R99" s="1">
        <f t="shared" si="21"/>
        <v>0</v>
      </c>
      <c r="T99" s="1">
        <f t="shared" si="22"/>
        <v>120</v>
      </c>
    </row>
    <row r="100" spans="1:20" ht="11.25">
      <c r="A100" s="3">
        <v>6</v>
      </c>
      <c r="B100" s="1">
        <v>5</v>
      </c>
      <c r="D100" s="1">
        <v>5</v>
      </c>
      <c r="E100" s="1">
        <v>5</v>
      </c>
      <c r="F100" s="1">
        <v>6</v>
      </c>
      <c r="G100" s="1">
        <v>2</v>
      </c>
      <c r="H100" s="1">
        <v>1</v>
      </c>
      <c r="J100" s="1">
        <v>1</v>
      </c>
      <c r="K100"/>
      <c r="L100"/>
      <c r="M100"/>
      <c r="O100" s="1">
        <f t="shared" si="18"/>
        <v>10</v>
      </c>
      <c r="P100" s="1">
        <f t="shared" si="19"/>
        <v>13</v>
      </c>
      <c r="Q100" s="1">
        <f t="shared" si="20"/>
        <v>2</v>
      </c>
      <c r="R100" s="1">
        <f t="shared" si="21"/>
        <v>0</v>
      </c>
      <c r="T100" s="1">
        <f t="shared" si="22"/>
        <v>25</v>
      </c>
    </row>
    <row r="101" spans="1:20" ht="11.25">
      <c r="A101" s="3">
        <v>7</v>
      </c>
      <c r="B101" s="1">
        <v>1</v>
      </c>
      <c r="C101" s="1">
        <v>4</v>
      </c>
      <c r="E101" s="1">
        <v>1</v>
      </c>
      <c r="F101" s="1">
        <v>2</v>
      </c>
      <c r="G101" s="1">
        <v>2</v>
      </c>
      <c r="H101" s="1">
        <v>2</v>
      </c>
      <c r="I101" s="1">
        <v>2</v>
      </c>
      <c r="J101" s="1">
        <v>3</v>
      </c>
      <c r="K101"/>
      <c r="L101"/>
      <c r="M101"/>
      <c r="O101" s="1">
        <f t="shared" si="18"/>
        <v>5</v>
      </c>
      <c r="P101" s="1">
        <f t="shared" si="19"/>
        <v>5</v>
      </c>
      <c r="Q101" s="1">
        <f t="shared" si="20"/>
        <v>7</v>
      </c>
      <c r="R101" s="1">
        <f t="shared" si="21"/>
        <v>0</v>
      </c>
      <c r="T101" s="1">
        <f t="shared" si="22"/>
        <v>17</v>
      </c>
    </row>
    <row r="102" spans="1:20" ht="11.25">
      <c r="A102" s="3">
        <v>8</v>
      </c>
      <c r="B102" s="1">
        <v>39</v>
      </c>
      <c r="C102" s="1">
        <v>46</v>
      </c>
      <c r="D102" s="1">
        <v>53</v>
      </c>
      <c r="E102" s="1">
        <v>50</v>
      </c>
      <c r="F102" s="1">
        <v>39</v>
      </c>
      <c r="G102" s="1">
        <v>33</v>
      </c>
      <c r="H102" s="1">
        <v>32</v>
      </c>
      <c r="I102" s="1">
        <v>29</v>
      </c>
      <c r="J102" s="1">
        <v>27</v>
      </c>
      <c r="K102"/>
      <c r="L102"/>
      <c r="M102"/>
      <c r="O102" s="1">
        <f t="shared" si="18"/>
        <v>138</v>
      </c>
      <c r="P102" s="1">
        <f t="shared" si="19"/>
        <v>122</v>
      </c>
      <c r="Q102" s="1">
        <f t="shared" si="20"/>
        <v>88</v>
      </c>
      <c r="R102" s="1">
        <f t="shared" si="21"/>
        <v>0</v>
      </c>
      <c r="T102" s="1">
        <f t="shared" si="22"/>
        <v>348</v>
      </c>
    </row>
    <row r="103" spans="1:20" ht="11.25">
      <c r="A103" s="3">
        <v>9</v>
      </c>
      <c r="B103" s="1">
        <v>12</v>
      </c>
      <c r="C103" s="1">
        <v>15</v>
      </c>
      <c r="D103" s="1">
        <v>18</v>
      </c>
      <c r="E103" s="1">
        <v>16</v>
      </c>
      <c r="F103" s="1">
        <v>14</v>
      </c>
      <c r="G103" s="1">
        <v>11</v>
      </c>
      <c r="H103" s="1">
        <v>10</v>
      </c>
      <c r="I103" s="1">
        <v>8</v>
      </c>
      <c r="J103" s="1">
        <v>8</v>
      </c>
      <c r="K103"/>
      <c r="L103"/>
      <c r="M103"/>
      <c r="O103" s="1">
        <f t="shared" si="18"/>
        <v>45</v>
      </c>
      <c r="P103" s="1">
        <f t="shared" si="19"/>
        <v>41</v>
      </c>
      <c r="Q103" s="1">
        <f t="shared" si="20"/>
        <v>26</v>
      </c>
      <c r="R103" s="1">
        <f t="shared" si="21"/>
        <v>0</v>
      </c>
      <c r="T103" s="1">
        <f t="shared" si="22"/>
        <v>112</v>
      </c>
    </row>
    <row r="104" spans="1:20" ht="11.25">
      <c r="A104" s="3">
        <v>10</v>
      </c>
      <c r="B104" s="1">
        <v>12</v>
      </c>
      <c r="C104" s="1">
        <v>9</v>
      </c>
      <c r="D104" s="1">
        <v>10</v>
      </c>
      <c r="E104" s="1">
        <v>13</v>
      </c>
      <c r="F104" s="1">
        <v>11</v>
      </c>
      <c r="G104" s="1">
        <v>10</v>
      </c>
      <c r="H104" s="1">
        <v>11</v>
      </c>
      <c r="I104" s="1">
        <v>14</v>
      </c>
      <c r="J104" s="1">
        <v>15</v>
      </c>
      <c r="K104"/>
      <c r="L104"/>
      <c r="M104"/>
      <c r="O104" s="1">
        <f t="shared" si="18"/>
        <v>31</v>
      </c>
      <c r="P104" s="1">
        <f t="shared" si="19"/>
        <v>34</v>
      </c>
      <c r="Q104" s="1">
        <f t="shared" si="20"/>
        <v>40</v>
      </c>
      <c r="R104" s="1">
        <f t="shared" si="21"/>
        <v>0</v>
      </c>
      <c r="T104" s="1">
        <f t="shared" si="22"/>
        <v>105</v>
      </c>
    </row>
    <row r="105" spans="1:20" ht="11.25">
      <c r="A105" s="3">
        <v>11</v>
      </c>
      <c r="B105" s="1">
        <v>28</v>
      </c>
      <c r="C105" s="1">
        <v>37</v>
      </c>
      <c r="D105" s="1">
        <v>30</v>
      </c>
      <c r="E105" s="1">
        <v>33</v>
      </c>
      <c r="F105" s="1">
        <v>29</v>
      </c>
      <c r="G105" s="1">
        <v>33</v>
      </c>
      <c r="H105" s="1">
        <v>24</v>
      </c>
      <c r="I105" s="1">
        <v>23</v>
      </c>
      <c r="J105" s="1">
        <v>20</v>
      </c>
      <c r="K105"/>
      <c r="L105"/>
      <c r="M105"/>
      <c r="O105" s="1">
        <f t="shared" si="18"/>
        <v>95</v>
      </c>
      <c r="P105" s="1">
        <f t="shared" si="19"/>
        <v>95</v>
      </c>
      <c r="Q105" s="1">
        <f t="shared" si="20"/>
        <v>67</v>
      </c>
      <c r="R105" s="1">
        <f t="shared" si="21"/>
        <v>0</v>
      </c>
      <c r="T105" s="1">
        <f t="shared" si="22"/>
        <v>257</v>
      </c>
    </row>
    <row r="106" spans="1:20" ht="11.25">
      <c r="A106" s="3">
        <v>12</v>
      </c>
      <c r="B106" s="1">
        <v>72</v>
      </c>
      <c r="C106" s="1">
        <v>59</v>
      </c>
      <c r="D106" s="1">
        <v>57</v>
      </c>
      <c r="E106" s="1">
        <v>57</v>
      </c>
      <c r="F106" s="1">
        <v>57</v>
      </c>
      <c r="G106" s="1">
        <v>55</v>
      </c>
      <c r="H106" s="1">
        <v>55</v>
      </c>
      <c r="I106" s="1">
        <v>62</v>
      </c>
      <c r="J106" s="1">
        <v>53</v>
      </c>
      <c r="K106"/>
      <c r="L106"/>
      <c r="M106"/>
      <c r="O106" s="1">
        <f t="shared" si="18"/>
        <v>188</v>
      </c>
      <c r="P106" s="1">
        <f t="shared" si="19"/>
        <v>169</v>
      </c>
      <c r="Q106" s="1">
        <f t="shared" si="20"/>
        <v>170</v>
      </c>
      <c r="R106" s="1">
        <f t="shared" si="21"/>
        <v>0</v>
      </c>
      <c r="T106" s="1">
        <f t="shared" si="22"/>
        <v>527</v>
      </c>
    </row>
    <row r="107" spans="1:20" ht="11.25">
      <c r="A107" s="3">
        <v>13</v>
      </c>
      <c r="B107" s="1">
        <v>7</v>
      </c>
      <c r="D107" s="1">
        <v>3</v>
      </c>
      <c r="E107" s="1">
        <v>1</v>
      </c>
      <c r="F107" s="1">
        <v>2</v>
      </c>
      <c r="G107" s="1">
        <v>3</v>
      </c>
      <c r="I107" s="1">
        <v>1</v>
      </c>
      <c r="J107" s="1">
        <v>3</v>
      </c>
      <c r="K107"/>
      <c r="L107"/>
      <c r="M107"/>
      <c r="O107" s="1">
        <f t="shared" si="18"/>
        <v>10</v>
      </c>
      <c r="P107" s="1">
        <f t="shared" si="19"/>
        <v>6</v>
      </c>
      <c r="Q107" s="1">
        <f t="shared" si="20"/>
        <v>4</v>
      </c>
      <c r="R107" s="1">
        <f t="shared" si="21"/>
        <v>0</v>
      </c>
      <c r="T107" s="1">
        <f t="shared" si="22"/>
        <v>20</v>
      </c>
    </row>
    <row r="108" spans="1:20" ht="11.25">
      <c r="A108" s="3">
        <v>14</v>
      </c>
      <c r="B108" s="1">
        <v>13</v>
      </c>
      <c r="C108" s="1">
        <v>12</v>
      </c>
      <c r="D108" s="1">
        <v>16</v>
      </c>
      <c r="E108" s="1">
        <v>20</v>
      </c>
      <c r="F108" s="1">
        <v>17</v>
      </c>
      <c r="G108" s="1">
        <v>12</v>
      </c>
      <c r="H108" s="1">
        <v>14</v>
      </c>
      <c r="I108" s="1">
        <v>14</v>
      </c>
      <c r="J108" s="1">
        <v>17</v>
      </c>
      <c r="K108"/>
      <c r="L108"/>
      <c r="M108"/>
      <c r="O108" s="1">
        <f t="shared" si="18"/>
        <v>41</v>
      </c>
      <c r="P108" s="1">
        <f t="shared" si="19"/>
        <v>49</v>
      </c>
      <c r="Q108" s="1">
        <f t="shared" si="20"/>
        <v>45</v>
      </c>
      <c r="R108" s="1">
        <f t="shared" si="21"/>
        <v>0</v>
      </c>
      <c r="T108" s="1">
        <f t="shared" si="22"/>
        <v>135</v>
      </c>
    </row>
    <row r="109" spans="1:20" ht="11.25">
      <c r="A109" s="3">
        <v>15</v>
      </c>
      <c r="B109" s="1">
        <v>56</v>
      </c>
      <c r="C109" s="1">
        <v>61</v>
      </c>
      <c r="D109" s="1">
        <v>68</v>
      </c>
      <c r="E109" s="1">
        <v>73</v>
      </c>
      <c r="F109" s="1">
        <v>92</v>
      </c>
      <c r="G109" s="1">
        <v>80</v>
      </c>
      <c r="H109" s="1">
        <v>83</v>
      </c>
      <c r="I109" s="1">
        <v>65</v>
      </c>
      <c r="J109" s="1">
        <v>55</v>
      </c>
      <c r="K109"/>
      <c r="L109"/>
      <c r="M109"/>
      <c r="O109" s="1">
        <f t="shared" si="18"/>
        <v>185</v>
      </c>
      <c r="P109" s="1">
        <f t="shared" si="19"/>
        <v>245</v>
      </c>
      <c r="Q109" s="1">
        <f t="shared" si="20"/>
        <v>203</v>
      </c>
      <c r="R109" s="1">
        <f t="shared" si="21"/>
        <v>0</v>
      </c>
      <c r="T109" s="1">
        <f t="shared" si="22"/>
        <v>633</v>
      </c>
    </row>
    <row r="110" spans="1:20" ht="11.25">
      <c r="A110" s="3">
        <v>16</v>
      </c>
      <c r="B110" s="1">
        <v>13</v>
      </c>
      <c r="C110" s="1">
        <v>13</v>
      </c>
      <c r="D110" s="1">
        <v>17</v>
      </c>
      <c r="E110" s="1">
        <v>9</v>
      </c>
      <c r="F110" s="1">
        <v>13</v>
      </c>
      <c r="G110" s="1">
        <v>8</v>
      </c>
      <c r="H110" s="1">
        <v>10</v>
      </c>
      <c r="I110" s="1">
        <v>12</v>
      </c>
      <c r="J110" s="1">
        <v>12</v>
      </c>
      <c r="K110"/>
      <c r="L110"/>
      <c r="M110"/>
      <c r="O110" s="1">
        <f t="shared" si="18"/>
        <v>43</v>
      </c>
      <c r="P110" s="1">
        <f t="shared" si="19"/>
        <v>30</v>
      </c>
      <c r="Q110" s="1">
        <f t="shared" si="20"/>
        <v>34</v>
      </c>
      <c r="R110" s="1">
        <f t="shared" si="21"/>
        <v>0</v>
      </c>
      <c r="T110" s="1">
        <f t="shared" si="22"/>
        <v>107</v>
      </c>
    </row>
    <row r="111" spans="1:20" ht="11.25">
      <c r="A111" s="3">
        <v>17</v>
      </c>
      <c r="B111" s="1">
        <v>21</v>
      </c>
      <c r="C111" s="1">
        <v>21</v>
      </c>
      <c r="D111" s="1">
        <v>19</v>
      </c>
      <c r="E111" s="1">
        <v>12</v>
      </c>
      <c r="F111" s="1">
        <v>16</v>
      </c>
      <c r="G111" s="1">
        <v>14</v>
      </c>
      <c r="H111" s="1">
        <v>6</v>
      </c>
      <c r="I111" s="1">
        <v>9</v>
      </c>
      <c r="J111" s="1">
        <v>11</v>
      </c>
      <c r="K111"/>
      <c r="L111"/>
      <c r="M111"/>
      <c r="O111" s="1">
        <f t="shared" si="18"/>
        <v>61</v>
      </c>
      <c r="P111" s="1">
        <f t="shared" si="19"/>
        <v>42</v>
      </c>
      <c r="Q111" s="1">
        <f t="shared" si="20"/>
        <v>26</v>
      </c>
      <c r="R111" s="1">
        <f t="shared" si="21"/>
        <v>0</v>
      </c>
      <c r="T111" s="1">
        <f t="shared" si="22"/>
        <v>129</v>
      </c>
    </row>
    <row r="112" spans="1:20" ht="11.25">
      <c r="A112" s="3">
        <v>18</v>
      </c>
      <c r="B112" s="1">
        <v>11</v>
      </c>
      <c r="C112" s="1">
        <v>14</v>
      </c>
      <c r="D112" s="1">
        <v>17</v>
      </c>
      <c r="E112" s="1">
        <v>18</v>
      </c>
      <c r="F112" s="1">
        <v>9</v>
      </c>
      <c r="G112" s="1">
        <v>8</v>
      </c>
      <c r="H112" s="1">
        <v>13</v>
      </c>
      <c r="I112" s="1">
        <v>17</v>
      </c>
      <c r="J112" s="1">
        <v>14</v>
      </c>
      <c r="K112"/>
      <c r="L112"/>
      <c r="M112"/>
      <c r="O112" s="1">
        <f t="shared" si="18"/>
        <v>42</v>
      </c>
      <c r="P112" s="1">
        <f t="shared" si="19"/>
        <v>35</v>
      </c>
      <c r="Q112" s="1">
        <f t="shared" si="20"/>
        <v>44</v>
      </c>
      <c r="R112" s="1">
        <f t="shared" si="21"/>
        <v>0</v>
      </c>
      <c r="T112" s="1">
        <f t="shared" si="22"/>
        <v>121</v>
      </c>
    </row>
    <row r="113" spans="1:20" ht="11.25">
      <c r="A113" s="3">
        <v>19</v>
      </c>
      <c r="C113" s="1">
        <v>2</v>
      </c>
      <c r="D113" s="1">
        <v>4</v>
      </c>
      <c r="H113" s="1">
        <v>1</v>
      </c>
      <c r="I113" s="1">
        <v>1</v>
      </c>
      <c r="K113"/>
      <c r="L113"/>
      <c r="M113"/>
      <c r="O113" s="1">
        <f t="shared" si="18"/>
        <v>6</v>
      </c>
      <c r="P113" s="1">
        <f t="shared" si="19"/>
        <v>0</v>
      </c>
      <c r="Q113" s="1">
        <f t="shared" si="20"/>
        <v>2</v>
      </c>
      <c r="R113" s="1">
        <f t="shared" si="21"/>
        <v>0</v>
      </c>
      <c r="T113" s="1">
        <f t="shared" si="22"/>
        <v>8</v>
      </c>
    </row>
    <row r="114" spans="1:20" ht="11.25">
      <c r="A114" s="3">
        <v>20</v>
      </c>
      <c r="B114" s="1">
        <v>5</v>
      </c>
      <c r="C114" s="1">
        <v>6</v>
      </c>
      <c r="D114" s="1">
        <v>5</v>
      </c>
      <c r="E114" s="1">
        <v>4</v>
      </c>
      <c r="F114" s="1">
        <v>5</v>
      </c>
      <c r="G114" s="1">
        <v>5</v>
      </c>
      <c r="H114" s="1">
        <v>9</v>
      </c>
      <c r="I114" s="1">
        <v>6</v>
      </c>
      <c r="J114" s="1">
        <v>7</v>
      </c>
      <c r="K114"/>
      <c r="L114"/>
      <c r="M114"/>
      <c r="O114" s="1">
        <f t="shared" si="18"/>
        <v>16</v>
      </c>
      <c r="P114" s="1">
        <f t="shared" si="19"/>
        <v>14</v>
      </c>
      <c r="Q114" s="1">
        <f t="shared" si="20"/>
        <v>22</v>
      </c>
      <c r="R114" s="1">
        <f t="shared" si="21"/>
        <v>0</v>
      </c>
      <c r="T114" s="1">
        <f t="shared" si="22"/>
        <v>52</v>
      </c>
    </row>
    <row r="115" spans="1:20" ht="11.25">
      <c r="A115" s="3">
        <v>21</v>
      </c>
      <c r="B115" s="1">
        <v>23</v>
      </c>
      <c r="C115" s="1">
        <v>26</v>
      </c>
      <c r="D115" s="1">
        <v>22</v>
      </c>
      <c r="E115" s="1">
        <v>22</v>
      </c>
      <c r="F115" s="1">
        <v>19</v>
      </c>
      <c r="G115" s="1">
        <v>19</v>
      </c>
      <c r="H115" s="1">
        <v>21</v>
      </c>
      <c r="I115" s="1">
        <v>16</v>
      </c>
      <c r="J115" s="1">
        <v>12</v>
      </c>
      <c r="K115"/>
      <c r="L115"/>
      <c r="M115"/>
      <c r="O115" s="1">
        <f t="shared" si="18"/>
        <v>71</v>
      </c>
      <c r="P115" s="1">
        <f t="shared" si="19"/>
        <v>60</v>
      </c>
      <c r="Q115" s="1">
        <f t="shared" si="20"/>
        <v>49</v>
      </c>
      <c r="R115" s="1">
        <f t="shared" si="21"/>
        <v>0</v>
      </c>
      <c r="T115" s="1">
        <f t="shared" si="22"/>
        <v>180</v>
      </c>
    </row>
    <row r="116" spans="1:20" ht="11.25">
      <c r="A116" s="3">
        <v>22</v>
      </c>
      <c r="B116" s="1">
        <v>22</v>
      </c>
      <c r="C116" s="1">
        <v>34</v>
      </c>
      <c r="D116" s="1">
        <v>32</v>
      </c>
      <c r="E116" s="1">
        <v>41</v>
      </c>
      <c r="F116" s="1">
        <v>37</v>
      </c>
      <c r="G116" s="1">
        <v>36</v>
      </c>
      <c r="H116" s="1">
        <v>38</v>
      </c>
      <c r="I116" s="1">
        <v>29</v>
      </c>
      <c r="J116" s="1">
        <v>27</v>
      </c>
      <c r="K116"/>
      <c r="L116"/>
      <c r="M116"/>
      <c r="O116" s="1">
        <f t="shared" si="18"/>
        <v>88</v>
      </c>
      <c r="P116" s="1">
        <f t="shared" si="19"/>
        <v>114</v>
      </c>
      <c r="Q116" s="1">
        <f t="shared" si="20"/>
        <v>94</v>
      </c>
      <c r="R116" s="1">
        <f t="shared" si="21"/>
        <v>0</v>
      </c>
      <c r="T116" s="1">
        <f t="shared" si="22"/>
        <v>296</v>
      </c>
    </row>
    <row r="117" spans="1:20" ht="11.25">
      <c r="A117" s="3">
        <v>23</v>
      </c>
      <c r="B117" s="1">
        <v>128</v>
      </c>
      <c r="C117" s="1">
        <v>135</v>
      </c>
      <c r="D117" s="1">
        <v>118</v>
      </c>
      <c r="E117" s="1">
        <v>116</v>
      </c>
      <c r="F117" s="1">
        <v>114</v>
      </c>
      <c r="G117" s="1">
        <v>103</v>
      </c>
      <c r="H117" s="1">
        <v>98</v>
      </c>
      <c r="I117" s="1">
        <v>87</v>
      </c>
      <c r="J117" s="1">
        <v>96</v>
      </c>
      <c r="K117"/>
      <c r="L117"/>
      <c r="M117"/>
      <c r="O117" s="1">
        <f t="shared" si="18"/>
        <v>381</v>
      </c>
      <c r="P117" s="1">
        <f t="shared" si="19"/>
        <v>333</v>
      </c>
      <c r="Q117" s="1">
        <f t="shared" si="20"/>
        <v>281</v>
      </c>
      <c r="R117" s="1">
        <f t="shared" si="21"/>
        <v>0</v>
      </c>
      <c r="T117" s="1">
        <f t="shared" si="22"/>
        <v>995</v>
      </c>
    </row>
    <row r="118" spans="1:20" ht="11.25">
      <c r="A118" s="3">
        <v>24</v>
      </c>
      <c r="B118" s="1">
        <v>5</v>
      </c>
      <c r="C118" s="1">
        <v>5</v>
      </c>
      <c r="D118" s="1">
        <v>5</v>
      </c>
      <c r="E118" s="1">
        <v>8</v>
      </c>
      <c r="F118" s="1">
        <v>11</v>
      </c>
      <c r="G118" s="1">
        <v>5</v>
      </c>
      <c r="H118" s="1">
        <v>7</v>
      </c>
      <c r="I118" s="1">
        <v>9</v>
      </c>
      <c r="J118" s="1">
        <v>9</v>
      </c>
      <c r="K118"/>
      <c r="L118"/>
      <c r="M118"/>
      <c r="O118" s="1">
        <f t="shared" si="18"/>
        <v>15</v>
      </c>
      <c r="P118" s="1">
        <f t="shared" si="19"/>
        <v>24</v>
      </c>
      <c r="Q118" s="1">
        <f t="shared" si="20"/>
        <v>25</v>
      </c>
      <c r="R118" s="1">
        <f t="shared" si="21"/>
        <v>0</v>
      </c>
      <c r="T118" s="1">
        <f t="shared" si="22"/>
        <v>64</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0</v>
      </c>
      <c r="L119" s="7">
        <f>SUM(L95:L118)</f>
        <v>0</v>
      </c>
      <c r="M119" s="7">
        <f>SUM(M95:M118)</f>
        <v>0</v>
      </c>
      <c r="O119" s="7">
        <f>SUM(O95:O118)</f>
        <v>1599</v>
      </c>
      <c r="P119" s="7">
        <f>SUM(P95:P118)</f>
        <v>1544</v>
      </c>
      <c r="Q119" s="7">
        <f>SUM(Q95:Q118)</f>
        <v>1326</v>
      </c>
      <c r="R119" s="7">
        <f>SUM(R95:R118)</f>
        <v>0</v>
      </c>
      <c r="T119" s="7">
        <f>SUM(T95:T118)</f>
        <v>4469</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c r="L125"/>
      <c r="M125"/>
      <c r="O125" s="1">
        <f>SUM(B125:D125)</f>
        <v>223</v>
      </c>
      <c r="P125" s="1">
        <f>SUM(E125:G125)</f>
        <v>195</v>
      </c>
      <c r="Q125" s="1">
        <f>SUM(H125:J125)</f>
        <v>144</v>
      </c>
      <c r="R125" s="1">
        <f>SUM(K125:M125)</f>
        <v>0</v>
      </c>
      <c r="T125" s="1">
        <f>SUM(O125:R125)</f>
        <v>562</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c r="L126"/>
      <c r="M126"/>
      <c r="O126" s="1">
        <f aca="true" t="shared" si="24" ref="O126:O148">SUM(B126:D126)</f>
        <v>14</v>
      </c>
      <c r="P126" s="1">
        <f aca="true" t="shared" si="25" ref="P126:P148">SUM(E126:G126)</f>
        <v>27</v>
      </c>
      <c r="Q126" s="1">
        <f aca="true" t="shared" si="26" ref="Q126:Q148">SUM(H126:J126)</f>
        <v>27</v>
      </c>
      <c r="R126" s="1">
        <f aca="true" t="shared" si="27" ref="R126:R148">SUM(K126:M126)</f>
        <v>0</v>
      </c>
      <c r="T126" s="1">
        <f aca="true" t="shared" si="28" ref="T126:T148">SUM(O126:R126)</f>
        <v>68</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c r="L127"/>
      <c r="M127"/>
      <c r="O127" s="1">
        <f t="shared" si="24"/>
        <v>15</v>
      </c>
      <c r="P127" s="1">
        <f t="shared" si="25"/>
        <v>13</v>
      </c>
      <c r="Q127" s="1">
        <f t="shared" si="26"/>
        <v>17</v>
      </c>
      <c r="R127" s="1">
        <f t="shared" si="27"/>
        <v>0</v>
      </c>
      <c r="T127" s="1">
        <f t="shared" si="28"/>
        <v>45</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c r="L128"/>
      <c r="M128"/>
      <c r="O128" s="1">
        <f t="shared" si="24"/>
        <v>43</v>
      </c>
      <c r="P128" s="1">
        <f t="shared" si="25"/>
        <v>40</v>
      </c>
      <c r="Q128" s="1">
        <f t="shared" si="26"/>
        <v>31</v>
      </c>
      <c r="R128" s="1">
        <f t="shared" si="27"/>
        <v>0</v>
      </c>
      <c r="T128" s="1">
        <f t="shared" si="28"/>
        <v>114</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c r="L129"/>
      <c r="M129"/>
      <c r="O129" s="1">
        <f t="shared" si="24"/>
        <v>498</v>
      </c>
      <c r="P129" s="1">
        <f t="shared" si="25"/>
        <v>408</v>
      </c>
      <c r="Q129" s="1">
        <f t="shared" si="26"/>
        <v>370</v>
      </c>
      <c r="R129" s="1">
        <f t="shared" si="27"/>
        <v>0</v>
      </c>
      <c r="T129" s="1">
        <f t="shared" si="28"/>
        <v>1276</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c r="L130"/>
      <c r="M130"/>
      <c r="O130" s="1">
        <f t="shared" si="24"/>
        <v>60</v>
      </c>
      <c r="P130" s="1">
        <f t="shared" si="25"/>
        <v>51</v>
      </c>
      <c r="Q130" s="1">
        <f t="shared" si="26"/>
        <v>32</v>
      </c>
      <c r="R130" s="1">
        <f t="shared" si="27"/>
        <v>0</v>
      </c>
      <c r="T130" s="1">
        <f t="shared" si="28"/>
        <v>143</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c r="L131"/>
      <c r="M131"/>
      <c r="O131" s="1">
        <f t="shared" si="24"/>
        <v>49</v>
      </c>
      <c r="P131" s="1">
        <f t="shared" si="25"/>
        <v>49</v>
      </c>
      <c r="Q131" s="1">
        <f t="shared" si="26"/>
        <v>38</v>
      </c>
      <c r="R131" s="1">
        <f t="shared" si="27"/>
        <v>0</v>
      </c>
      <c r="T131" s="1">
        <f t="shared" si="28"/>
        <v>136</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c r="L132"/>
      <c r="M132"/>
      <c r="O132" s="1">
        <f t="shared" si="24"/>
        <v>1045</v>
      </c>
      <c r="P132" s="1">
        <f t="shared" si="25"/>
        <v>908</v>
      </c>
      <c r="Q132" s="1">
        <f t="shared" si="26"/>
        <v>771</v>
      </c>
      <c r="R132" s="1">
        <f t="shared" si="27"/>
        <v>0</v>
      </c>
      <c r="T132" s="1">
        <f t="shared" si="28"/>
        <v>2724</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c r="L133"/>
      <c r="M133"/>
      <c r="O133" s="1">
        <f t="shared" si="24"/>
        <v>177</v>
      </c>
      <c r="P133" s="1">
        <f t="shared" si="25"/>
        <v>108</v>
      </c>
      <c r="Q133" s="1">
        <f t="shared" si="26"/>
        <v>95</v>
      </c>
      <c r="R133" s="1">
        <f t="shared" si="27"/>
        <v>0</v>
      </c>
      <c r="T133" s="1">
        <f t="shared" si="28"/>
        <v>380</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c r="L134"/>
      <c r="M134"/>
      <c r="O134" s="1">
        <f t="shared" si="24"/>
        <v>222</v>
      </c>
      <c r="P134" s="1">
        <f t="shared" si="25"/>
        <v>176</v>
      </c>
      <c r="Q134" s="1">
        <f t="shared" si="26"/>
        <v>177</v>
      </c>
      <c r="R134" s="1">
        <f t="shared" si="27"/>
        <v>0</v>
      </c>
      <c r="T134" s="1">
        <f t="shared" si="28"/>
        <v>575</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c r="L135"/>
      <c r="M135"/>
      <c r="O135" s="1">
        <f t="shared" si="24"/>
        <v>774</v>
      </c>
      <c r="P135" s="1">
        <f t="shared" si="25"/>
        <v>702</v>
      </c>
      <c r="Q135" s="1">
        <f t="shared" si="26"/>
        <v>579</v>
      </c>
      <c r="R135" s="1">
        <f t="shared" si="27"/>
        <v>0</v>
      </c>
      <c r="T135" s="1">
        <f t="shared" si="28"/>
        <v>2055</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c r="L136"/>
      <c r="M136"/>
      <c r="O136" s="1">
        <f t="shared" si="24"/>
        <v>1286</v>
      </c>
      <c r="P136" s="1">
        <f t="shared" si="25"/>
        <v>1088</v>
      </c>
      <c r="Q136" s="1">
        <f t="shared" si="26"/>
        <v>844</v>
      </c>
      <c r="R136" s="1">
        <f t="shared" si="27"/>
        <v>0</v>
      </c>
      <c r="T136" s="1">
        <f t="shared" si="28"/>
        <v>3218</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c r="L137"/>
      <c r="M137"/>
      <c r="O137" s="1">
        <f t="shared" si="24"/>
        <v>137</v>
      </c>
      <c r="P137" s="1">
        <f t="shared" si="25"/>
        <v>67</v>
      </c>
      <c r="Q137" s="1">
        <f t="shared" si="26"/>
        <v>64</v>
      </c>
      <c r="R137" s="1">
        <f t="shared" si="27"/>
        <v>0</v>
      </c>
      <c r="T137" s="1">
        <f t="shared" si="28"/>
        <v>268</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c r="L138"/>
      <c r="M138"/>
      <c r="O138" s="1">
        <f t="shared" si="24"/>
        <v>613</v>
      </c>
      <c r="P138" s="1">
        <f t="shared" si="25"/>
        <v>524</v>
      </c>
      <c r="Q138" s="1">
        <f t="shared" si="26"/>
        <v>501</v>
      </c>
      <c r="R138" s="1">
        <f t="shared" si="27"/>
        <v>0</v>
      </c>
      <c r="T138" s="1">
        <f t="shared" si="28"/>
        <v>1638</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c r="L139"/>
      <c r="M139"/>
      <c r="O139" s="1">
        <f t="shared" si="24"/>
        <v>752</v>
      </c>
      <c r="P139" s="1">
        <f t="shared" si="25"/>
        <v>724</v>
      </c>
      <c r="Q139" s="1">
        <f t="shared" si="26"/>
        <v>643</v>
      </c>
      <c r="R139" s="1">
        <f t="shared" si="27"/>
        <v>0</v>
      </c>
      <c r="T139" s="1">
        <f t="shared" si="28"/>
        <v>2119</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c r="L140"/>
      <c r="M140"/>
      <c r="O140" s="1">
        <f t="shared" si="24"/>
        <v>317</v>
      </c>
      <c r="P140" s="1">
        <f t="shared" si="25"/>
        <v>287</v>
      </c>
      <c r="Q140" s="1">
        <f t="shared" si="26"/>
        <v>259</v>
      </c>
      <c r="R140" s="1">
        <f t="shared" si="27"/>
        <v>0</v>
      </c>
      <c r="T140" s="1">
        <f t="shared" si="28"/>
        <v>863</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c r="L141"/>
      <c r="M141"/>
      <c r="O141" s="1">
        <f t="shared" si="24"/>
        <v>416</v>
      </c>
      <c r="P141" s="1">
        <f t="shared" si="25"/>
        <v>321</v>
      </c>
      <c r="Q141" s="1">
        <f t="shared" si="26"/>
        <v>273</v>
      </c>
      <c r="R141" s="1">
        <f t="shared" si="27"/>
        <v>0</v>
      </c>
      <c r="T141" s="1">
        <f t="shared" si="28"/>
        <v>1010</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c r="L142"/>
      <c r="M142"/>
      <c r="O142" s="1">
        <f t="shared" si="24"/>
        <v>192</v>
      </c>
      <c r="P142" s="1">
        <f t="shared" si="25"/>
        <v>117</v>
      </c>
      <c r="Q142" s="1">
        <f t="shared" si="26"/>
        <v>126</v>
      </c>
      <c r="R142" s="1">
        <f t="shared" si="27"/>
        <v>0</v>
      </c>
      <c r="T142" s="1">
        <f t="shared" si="28"/>
        <v>435</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c r="L143"/>
      <c r="M143"/>
      <c r="O143" s="1">
        <f t="shared" si="24"/>
        <v>14</v>
      </c>
      <c r="P143" s="1">
        <f t="shared" si="25"/>
        <v>14</v>
      </c>
      <c r="Q143" s="1">
        <f t="shared" si="26"/>
        <v>11</v>
      </c>
      <c r="R143" s="1">
        <f t="shared" si="27"/>
        <v>0</v>
      </c>
      <c r="T143" s="1">
        <f t="shared" si="28"/>
        <v>39</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c r="L144"/>
      <c r="M144"/>
      <c r="O144" s="1">
        <f t="shared" si="24"/>
        <v>78</v>
      </c>
      <c r="P144" s="1">
        <f t="shared" si="25"/>
        <v>68</v>
      </c>
      <c r="Q144" s="1">
        <f t="shared" si="26"/>
        <v>67</v>
      </c>
      <c r="R144" s="1">
        <f t="shared" si="27"/>
        <v>0</v>
      </c>
      <c r="T144" s="1">
        <f t="shared" si="28"/>
        <v>213</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c r="L145"/>
      <c r="M145"/>
      <c r="O145" s="1">
        <f t="shared" si="24"/>
        <v>439</v>
      </c>
      <c r="P145" s="1">
        <f t="shared" si="25"/>
        <v>392</v>
      </c>
      <c r="Q145" s="1">
        <f t="shared" si="26"/>
        <v>310</v>
      </c>
      <c r="R145" s="1">
        <f t="shared" si="27"/>
        <v>0</v>
      </c>
      <c r="T145" s="1">
        <f t="shared" si="28"/>
        <v>1141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c r="L146"/>
      <c r="M146"/>
      <c r="O146" s="1">
        <f t="shared" si="24"/>
        <v>1126</v>
      </c>
      <c r="P146" s="1">
        <f t="shared" si="25"/>
        <v>977</v>
      </c>
      <c r="Q146" s="1">
        <f t="shared" si="26"/>
        <v>907</v>
      </c>
      <c r="R146" s="1">
        <f t="shared" si="27"/>
        <v>0</v>
      </c>
      <c r="T146" s="1">
        <f>SUM(O146:R146)</f>
        <v>3010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c r="L147"/>
      <c r="M147"/>
      <c r="O147" s="1">
        <f t="shared" si="24"/>
        <v>1705</v>
      </c>
      <c r="P147" s="1">
        <f t="shared" si="25"/>
        <v>1357</v>
      </c>
      <c r="Q147" s="1">
        <f t="shared" si="26"/>
        <v>1209</v>
      </c>
      <c r="R147" s="1">
        <f t="shared" si="27"/>
        <v>0</v>
      </c>
      <c r="T147" s="1">
        <f t="shared" si="28"/>
        <v>4271</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c r="L148"/>
      <c r="M148"/>
      <c r="O148" s="1">
        <f t="shared" si="24"/>
        <v>141</v>
      </c>
      <c r="P148" s="1">
        <f t="shared" si="25"/>
        <v>125</v>
      </c>
      <c r="Q148" s="1">
        <f t="shared" si="26"/>
        <v>127</v>
      </c>
      <c r="R148" s="1">
        <f t="shared" si="27"/>
        <v>0</v>
      </c>
      <c r="T148" s="1">
        <f t="shared" si="28"/>
        <v>393</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0</v>
      </c>
      <c r="L149" s="7">
        <f t="shared" si="29"/>
        <v>0</v>
      </c>
      <c r="M149" s="7">
        <f t="shared" si="29"/>
        <v>0</v>
      </c>
      <c r="O149" s="7">
        <f>SUM(O125:O148)</f>
        <v>10336</v>
      </c>
      <c r="P149" s="7">
        <f>SUM(P125:P148)</f>
        <v>8738</v>
      </c>
      <c r="Q149" s="7">
        <f>SUM(Q125:Q148)</f>
        <v>7622</v>
      </c>
      <c r="R149" s="7">
        <f>SUM(R125:R148)</f>
        <v>0</v>
      </c>
      <c r="T149" s="7">
        <f>SUM(T125:T148)</f>
        <v>26696</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c r="L155"/>
      <c r="M155"/>
      <c r="O155" s="1">
        <f>SUM(B155:D155)</f>
        <v>646</v>
      </c>
      <c r="P155" s="1">
        <f>SUM(E155:G155)</f>
        <v>550</v>
      </c>
      <c r="Q155" s="1">
        <f>SUM(H155:J155)</f>
        <v>412</v>
      </c>
      <c r="R155" s="1">
        <f>SUM(K155:M155)</f>
        <v>0</v>
      </c>
      <c r="T155" s="1">
        <f>SUM(O155:R155)</f>
        <v>1608</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c r="L156"/>
      <c r="M156"/>
      <c r="O156" s="1">
        <f aca="true" t="shared" si="31" ref="O156:O178">SUM(B156:D156)</f>
        <v>167</v>
      </c>
      <c r="P156" s="1">
        <f aca="true" t="shared" si="32" ref="P156:P178">SUM(E156:G156)</f>
        <v>169</v>
      </c>
      <c r="Q156" s="1">
        <f aca="true" t="shared" si="33" ref="Q156:Q178">SUM(H156:J156)</f>
        <v>143</v>
      </c>
      <c r="R156" s="1">
        <f aca="true" t="shared" si="34" ref="R156:R178">SUM(K156:M156)</f>
        <v>0</v>
      </c>
      <c r="T156" s="1">
        <f aca="true" t="shared" si="35" ref="T156:T178">SUM(O156:R156)</f>
        <v>479</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c r="L157"/>
      <c r="M157"/>
      <c r="O157" s="1">
        <f t="shared" si="31"/>
        <v>127</v>
      </c>
      <c r="P157" s="1">
        <f t="shared" si="32"/>
        <v>119</v>
      </c>
      <c r="Q157" s="1">
        <f t="shared" si="33"/>
        <v>98</v>
      </c>
      <c r="R157" s="1">
        <f t="shared" si="34"/>
        <v>0</v>
      </c>
      <c r="T157" s="1">
        <f t="shared" si="35"/>
        <v>344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c r="L158"/>
      <c r="M158"/>
      <c r="O158" s="1">
        <f t="shared" si="31"/>
        <v>182</v>
      </c>
      <c r="P158" s="1">
        <f t="shared" si="32"/>
        <v>168</v>
      </c>
      <c r="Q158" s="1">
        <f t="shared" si="33"/>
        <v>124</v>
      </c>
      <c r="R158" s="1">
        <f t="shared" si="34"/>
        <v>0</v>
      </c>
      <c r="T158" s="1">
        <f t="shared" si="35"/>
        <v>474</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c r="L159"/>
      <c r="M159"/>
      <c r="O159" s="1">
        <f t="shared" si="31"/>
        <v>1002</v>
      </c>
      <c r="P159" s="1">
        <f t="shared" si="32"/>
        <v>832</v>
      </c>
      <c r="Q159" s="1">
        <f t="shared" si="33"/>
        <v>761</v>
      </c>
      <c r="R159" s="1">
        <f t="shared" si="34"/>
        <v>0</v>
      </c>
      <c r="T159" s="1">
        <f t="shared" si="35"/>
        <v>2595</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c r="L160"/>
      <c r="M160"/>
      <c r="O160" s="1">
        <f t="shared" si="31"/>
        <v>204</v>
      </c>
      <c r="P160" s="1">
        <f t="shared" si="32"/>
        <v>190</v>
      </c>
      <c r="Q160" s="1">
        <f t="shared" si="33"/>
        <v>111</v>
      </c>
      <c r="R160" s="1">
        <f t="shared" si="34"/>
        <v>0</v>
      </c>
      <c r="T160" s="1">
        <f t="shared" si="35"/>
        <v>505</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c r="L161"/>
      <c r="M161"/>
      <c r="O161" s="1">
        <f t="shared" si="31"/>
        <v>156</v>
      </c>
      <c r="P161" s="1">
        <f t="shared" si="32"/>
        <v>143</v>
      </c>
      <c r="Q161" s="1">
        <f t="shared" si="33"/>
        <v>146</v>
      </c>
      <c r="R161" s="1">
        <f t="shared" si="34"/>
        <v>0</v>
      </c>
      <c r="T161" s="1">
        <f t="shared" si="35"/>
        <v>445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c r="L162"/>
      <c r="M162"/>
      <c r="O162" s="1">
        <f t="shared" si="31"/>
        <v>3005</v>
      </c>
      <c r="P162" s="1">
        <f t="shared" si="32"/>
        <v>2826</v>
      </c>
      <c r="Q162" s="1">
        <f t="shared" si="33"/>
        <v>2348</v>
      </c>
      <c r="R162" s="1">
        <f t="shared" si="34"/>
        <v>0</v>
      </c>
      <c r="T162" s="1">
        <f t="shared" si="35"/>
        <v>8179</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c r="L163"/>
      <c r="M163"/>
      <c r="O163" s="1">
        <f t="shared" si="31"/>
        <v>578</v>
      </c>
      <c r="P163" s="1">
        <f t="shared" si="32"/>
        <v>400</v>
      </c>
      <c r="Q163" s="1">
        <f t="shared" si="33"/>
        <v>298</v>
      </c>
      <c r="R163" s="1">
        <f t="shared" si="34"/>
        <v>0</v>
      </c>
      <c r="T163" s="1">
        <f t="shared" si="35"/>
        <v>1276</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c r="L164"/>
      <c r="M164"/>
      <c r="O164" s="1">
        <f t="shared" si="31"/>
        <v>589</v>
      </c>
      <c r="P164" s="1">
        <f t="shared" si="32"/>
        <v>589</v>
      </c>
      <c r="Q164" s="1">
        <f t="shared" si="33"/>
        <v>506</v>
      </c>
      <c r="R164" s="1">
        <f t="shared" si="34"/>
        <v>0</v>
      </c>
      <c r="T164" s="1">
        <f t="shared" si="35"/>
        <v>1684</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c r="L165"/>
      <c r="M165"/>
      <c r="O165" s="1">
        <f t="shared" si="31"/>
        <v>1492</v>
      </c>
      <c r="P165" s="1">
        <f t="shared" si="32"/>
        <v>1437</v>
      </c>
      <c r="Q165" s="1">
        <f t="shared" si="33"/>
        <v>1176</v>
      </c>
      <c r="R165" s="1">
        <f t="shared" si="34"/>
        <v>0</v>
      </c>
      <c r="T165" s="1">
        <f t="shared" si="35"/>
        <v>4105</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c r="L166"/>
      <c r="M166"/>
      <c r="O166" s="1">
        <f t="shared" si="31"/>
        <v>2546</v>
      </c>
      <c r="P166" s="1">
        <f t="shared" si="32"/>
        <v>2282</v>
      </c>
      <c r="Q166" s="1">
        <f t="shared" si="33"/>
        <v>1986</v>
      </c>
      <c r="R166" s="1">
        <f t="shared" si="34"/>
        <v>0</v>
      </c>
      <c r="T166" s="1">
        <f t="shared" si="35"/>
        <v>6814</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c r="L167"/>
      <c r="M167"/>
      <c r="O167" s="1">
        <f t="shared" si="31"/>
        <v>357</v>
      </c>
      <c r="P167" s="1">
        <f t="shared" si="32"/>
        <v>232</v>
      </c>
      <c r="Q167" s="1">
        <f t="shared" si="33"/>
        <v>170</v>
      </c>
      <c r="R167" s="1">
        <f t="shared" si="34"/>
        <v>0</v>
      </c>
      <c r="T167" s="1">
        <f t="shared" si="35"/>
        <v>759</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c r="L168"/>
      <c r="M168"/>
      <c r="O168" s="1">
        <f t="shared" si="31"/>
        <v>1084</v>
      </c>
      <c r="P168" s="1">
        <f t="shared" si="32"/>
        <v>957</v>
      </c>
      <c r="Q168" s="1">
        <f t="shared" si="33"/>
        <v>932</v>
      </c>
      <c r="R168" s="1">
        <f t="shared" si="34"/>
        <v>0</v>
      </c>
      <c r="T168" s="1">
        <f t="shared" si="35"/>
        <v>2973</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c r="L169"/>
      <c r="M169"/>
      <c r="O169" s="1">
        <f t="shared" si="31"/>
        <v>1341</v>
      </c>
      <c r="P169" s="1">
        <f t="shared" si="32"/>
        <v>1344</v>
      </c>
      <c r="Q169" s="1">
        <f t="shared" si="33"/>
        <v>1197</v>
      </c>
      <c r="R169" s="1">
        <f t="shared" si="34"/>
        <v>0</v>
      </c>
      <c r="T169" s="1">
        <f t="shared" si="35"/>
        <v>3882</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c r="L170"/>
      <c r="M170"/>
      <c r="O170" s="1">
        <f t="shared" si="31"/>
        <v>719</v>
      </c>
      <c r="P170" s="1">
        <f t="shared" si="32"/>
        <v>607</v>
      </c>
      <c r="Q170" s="1">
        <f t="shared" si="33"/>
        <v>557</v>
      </c>
      <c r="R170" s="1">
        <f t="shared" si="34"/>
        <v>0</v>
      </c>
      <c r="T170" s="1">
        <f t="shared" si="35"/>
        <v>1883</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c r="L171"/>
      <c r="M171"/>
      <c r="O171" s="1">
        <f t="shared" si="31"/>
        <v>930</v>
      </c>
      <c r="P171" s="1">
        <f t="shared" si="32"/>
        <v>762</v>
      </c>
      <c r="Q171" s="1">
        <f t="shared" si="33"/>
        <v>626</v>
      </c>
      <c r="R171" s="1">
        <f t="shared" si="34"/>
        <v>0</v>
      </c>
      <c r="T171" s="1">
        <f t="shared" si="35"/>
        <v>2318</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c r="L172"/>
      <c r="M172"/>
      <c r="O172" s="1">
        <f t="shared" si="31"/>
        <v>672</v>
      </c>
      <c r="P172" s="1">
        <f t="shared" si="32"/>
        <v>553</v>
      </c>
      <c r="Q172" s="1">
        <f t="shared" si="33"/>
        <v>504</v>
      </c>
      <c r="R172" s="1">
        <f t="shared" si="34"/>
        <v>0</v>
      </c>
      <c r="T172" s="1">
        <f t="shared" si="35"/>
        <v>1729</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c r="L173"/>
      <c r="M173"/>
      <c r="O173" s="1">
        <f t="shared" si="31"/>
        <v>92</v>
      </c>
      <c r="P173" s="1">
        <f t="shared" si="32"/>
        <v>66</v>
      </c>
      <c r="Q173" s="1">
        <f t="shared" si="33"/>
        <v>53</v>
      </c>
      <c r="R173" s="1">
        <f t="shared" si="34"/>
        <v>0</v>
      </c>
      <c r="T173" s="1">
        <f t="shared" si="35"/>
        <v>211</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c r="L174"/>
      <c r="M174"/>
      <c r="O174" s="1">
        <f t="shared" si="31"/>
        <v>338</v>
      </c>
      <c r="P174" s="1">
        <f t="shared" si="32"/>
        <v>311</v>
      </c>
      <c r="Q174" s="1">
        <f t="shared" si="33"/>
        <v>279</v>
      </c>
      <c r="R174" s="1">
        <f t="shared" si="34"/>
        <v>0</v>
      </c>
      <c r="T174" s="1">
        <f t="shared" si="35"/>
        <v>928</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c r="L175"/>
      <c r="M175"/>
      <c r="O175" s="1">
        <f t="shared" si="31"/>
        <v>730</v>
      </c>
      <c r="P175" s="1">
        <f t="shared" si="32"/>
        <v>697</v>
      </c>
      <c r="Q175" s="1">
        <f t="shared" si="33"/>
        <v>562</v>
      </c>
      <c r="R175" s="1">
        <f t="shared" si="34"/>
        <v>0</v>
      </c>
      <c r="T175" s="1">
        <f t="shared" si="35"/>
        <v>1989</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c r="L176"/>
      <c r="M176"/>
      <c r="O176" s="1">
        <f t="shared" si="31"/>
        <v>1977</v>
      </c>
      <c r="P176" s="1">
        <f t="shared" si="32"/>
        <v>1749</v>
      </c>
      <c r="Q176" s="1">
        <f t="shared" si="33"/>
        <v>1593</v>
      </c>
      <c r="R176" s="1">
        <f t="shared" si="34"/>
        <v>0</v>
      </c>
      <c r="T176" s="1">
        <f t="shared" si="35"/>
        <v>5319</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c r="L177"/>
      <c r="M177"/>
      <c r="O177" s="1">
        <f t="shared" si="31"/>
        <v>3853</v>
      </c>
      <c r="P177" s="1">
        <f t="shared" si="32"/>
        <v>3380</v>
      </c>
      <c r="Q177" s="1">
        <f t="shared" si="33"/>
        <v>3104</v>
      </c>
      <c r="R177" s="1">
        <f t="shared" si="34"/>
        <v>0</v>
      </c>
      <c r="T177" s="1">
        <f t="shared" si="35"/>
        <v>10337</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c r="L178"/>
      <c r="M178"/>
      <c r="O178" s="1">
        <f t="shared" si="31"/>
        <v>385</v>
      </c>
      <c r="P178" s="1">
        <f t="shared" si="32"/>
        <v>369</v>
      </c>
      <c r="Q178" s="1">
        <f t="shared" si="33"/>
        <v>378</v>
      </c>
      <c r="R178" s="1">
        <f t="shared" si="34"/>
        <v>0</v>
      </c>
      <c r="T178" s="1">
        <f t="shared" si="35"/>
        <v>1132</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0</v>
      </c>
      <c r="L179" s="7">
        <f t="shared" si="36"/>
        <v>0</v>
      </c>
      <c r="M179" s="7">
        <f t="shared" si="36"/>
        <v>0</v>
      </c>
      <c r="O179" s="7">
        <f>SUM(O155:O178)</f>
        <v>23172</v>
      </c>
      <c r="P179" s="7">
        <f>SUM(P155:P178)</f>
        <v>20732</v>
      </c>
      <c r="Q179" s="7">
        <f>SUM(Q155:Q178)</f>
        <v>18064</v>
      </c>
      <c r="R179" s="7">
        <f>SUM(R155:R178)</f>
        <v>0</v>
      </c>
      <c r="T179" s="7">
        <f>SUM(T155:T178)</f>
        <v>61968</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c r="L185"/>
      <c r="M185"/>
      <c r="O185" s="1">
        <f>SUM(B185:D185)</f>
        <v>17</v>
      </c>
      <c r="P185" s="1">
        <f>SUM(E185:G185)</f>
        <v>6</v>
      </c>
      <c r="Q185" s="1">
        <f>SUM(H185:J185)</f>
        <v>8</v>
      </c>
      <c r="R185" s="1">
        <f>SUM(K185:M185)</f>
        <v>0</v>
      </c>
      <c r="T185" s="1">
        <f>SUM(O185:R185)</f>
        <v>31</v>
      </c>
      <c r="X185" s="128"/>
      <c r="Z185" s="117"/>
      <c r="AA185" s="117"/>
      <c r="AB185" s="117"/>
      <c r="AC185" s="117"/>
      <c r="AD185" s="117"/>
    </row>
    <row r="186" spans="1:28" ht="11.25">
      <c r="A186" s="3">
        <v>2</v>
      </c>
      <c r="B186" s="1">
        <v>1</v>
      </c>
      <c r="C186" s="1">
        <v>1</v>
      </c>
      <c r="E186" s="1">
        <v>2</v>
      </c>
      <c r="F186" s="1">
        <v>1</v>
      </c>
      <c r="G186" s="1">
        <v>1</v>
      </c>
      <c r="H186" s="1">
        <v>1</v>
      </c>
      <c r="K186"/>
      <c r="L186"/>
      <c r="M186"/>
      <c r="O186" s="1">
        <f aca="true" t="shared" si="38" ref="O186:O208">SUM(B186:D186)</f>
        <v>2</v>
      </c>
      <c r="P186" s="1">
        <f aca="true" t="shared" si="39" ref="P186:P208">SUM(E186:G186)</f>
        <v>4</v>
      </c>
      <c r="Q186" s="1">
        <f aca="true" t="shared" si="40" ref="Q186:Q208">SUM(H186:J186)</f>
        <v>1</v>
      </c>
      <c r="R186" s="1">
        <f aca="true" t="shared" si="41" ref="R186:R208">SUM(K186:M186)</f>
        <v>0</v>
      </c>
      <c r="T186" s="1">
        <f aca="true" t="shared" si="42" ref="T186:T208">SUM(O186:R186)</f>
        <v>7</v>
      </c>
      <c r="X186" s="128"/>
      <c r="AB186" s="117"/>
    </row>
    <row r="187" spans="1:24" ht="11.25">
      <c r="A187" s="3">
        <v>3</v>
      </c>
      <c r="D187" s="1">
        <v>1</v>
      </c>
      <c r="J187" s="1">
        <v>1</v>
      </c>
      <c r="K187"/>
      <c r="L187"/>
      <c r="M187"/>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K188"/>
      <c r="L188"/>
      <c r="M188"/>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c r="L189"/>
      <c r="M189"/>
      <c r="O189" s="1">
        <f t="shared" si="38"/>
        <v>12</v>
      </c>
      <c r="P189" s="1">
        <f t="shared" si="39"/>
        <v>5</v>
      </c>
      <c r="Q189" s="1">
        <f t="shared" si="40"/>
        <v>8</v>
      </c>
      <c r="R189" s="1">
        <f t="shared" si="41"/>
        <v>0</v>
      </c>
      <c r="T189" s="1">
        <f t="shared" si="42"/>
        <v>25</v>
      </c>
      <c r="X189" s="128"/>
      <c r="AB189" s="117"/>
      <c r="AC189" s="117"/>
      <c r="AD189" s="117"/>
    </row>
    <row r="190" spans="1:28" ht="11.25">
      <c r="A190" s="3">
        <v>6</v>
      </c>
      <c r="D190" s="1">
        <v>1</v>
      </c>
      <c r="E190" s="1">
        <v>1</v>
      </c>
      <c r="F190" s="1">
        <v>2</v>
      </c>
      <c r="J190" s="1">
        <v>1</v>
      </c>
      <c r="K190"/>
      <c r="L190"/>
      <c r="M190"/>
      <c r="O190" s="1">
        <f t="shared" si="38"/>
        <v>1</v>
      </c>
      <c r="P190" s="1">
        <f t="shared" si="39"/>
        <v>3</v>
      </c>
      <c r="Q190" s="1">
        <f t="shared" si="40"/>
        <v>1</v>
      </c>
      <c r="R190" s="1">
        <f t="shared" si="41"/>
        <v>0</v>
      </c>
      <c r="T190" s="1">
        <f t="shared" si="42"/>
        <v>5</v>
      </c>
      <c r="X190" s="128"/>
      <c r="AB190" s="117"/>
    </row>
    <row r="191" spans="1:30" ht="11.25">
      <c r="A191" s="3">
        <v>7</v>
      </c>
      <c r="K191"/>
      <c r="L191"/>
      <c r="M191"/>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c r="L192"/>
      <c r="M192"/>
      <c r="O192" s="1">
        <f t="shared" si="38"/>
        <v>55</v>
      </c>
      <c r="P192" s="1">
        <f t="shared" si="39"/>
        <v>41</v>
      </c>
      <c r="Q192" s="1">
        <f t="shared" si="40"/>
        <v>25</v>
      </c>
      <c r="R192" s="1">
        <f t="shared" si="41"/>
        <v>0</v>
      </c>
      <c r="T192" s="1">
        <f t="shared" si="42"/>
        <v>121</v>
      </c>
      <c r="X192" s="128"/>
      <c r="AB192" s="117"/>
      <c r="AC192" s="117"/>
      <c r="AD192" s="117"/>
    </row>
    <row r="193" spans="1:30" ht="11.25">
      <c r="A193" s="3">
        <v>9</v>
      </c>
      <c r="B193" s="1">
        <v>1</v>
      </c>
      <c r="C193" s="1">
        <v>3</v>
      </c>
      <c r="D193" s="1">
        <v>7</v>
      </c>
      <c r="E193" s="1">
        <v>2</v>
      </c>
      <c r="F193" s="1">
        <v>3</v>
      </c>
      <c r="G193" s="1">
        <v>6</v>
      </c>
      <c r="H193" s="1">
        <v>3</v>
      </c>
      <c r="I193" s="1">
        <v>3</v>
      </c>
      <c r="J193" s="1">
        <v>2</v>
      </c>
      <c r="K193"/>
      <c r="L193"/>
      <c r="M193"/>
      <c r="O193" s="1">
        <f t="shared" si="38"/>
        <v>11</v>
      </c>
      <c r="P193" s="1">
        <f t="shared" si="39"/>
        <v>11</v>
      </c>
      <c r="Q193" s="1">
        <f t="shared" si="40"/>
        <v>8</v>
      </c>
      <c r="R193" s="1">
        <f t="shared" si="41"/>
        <v>0</v>
      </c>
      <c r="T193" s="1">
        <f t="shared" si="42"/>
        <v>30</v>
      </c>
      <c r="X193" s="128"/>
      <c r="AB193" s="117"/>
      <c r="AC193" s="117"/>
      <c r="AD193" s="117"/>
    </row>
    <row r="194" spans="1:30" ht="11.25">
      <c r="A194" s="3">
        <v>10</v>
      </c>
      <c r="B194" s="1">
        <v>6</v>
      </c>
      <c r="C194" s="1">
        <v>4</v>
      </c>
      <c r="D194" s="1">
        <v>8</v>
      </c>
      <c r="E194" s="1">
        <v>10</v>
      </c>
      <c r="F194" s="1">
        <v>5</v>
      </c>
      <c r="G194" s="1">
        <v>4</v>
      </c>
      <c r="H194" s="1">
        <v>3</v>
      </c>
      <c r="I194" s="1">
        <v>4</v>
      </c>
      <c r="J194" s="1">
        <v>7</v>
      </c>
      <c r="K194"/>
      <c r="L194"/>
      <c r="M194"/>
      <c r="O194" s="1">
        <f t="shared" si="38"/>
        <v>18</v>
      </c>
      <c r="P194" s="1">
        <f t="shared" si="39"/>
        <v>19</v>
      </c>
      <c r="Q194" s="1">
        <f t="shared" si="40"/>
        <v>14</v>
      </c>
      <c r="R194" s="1">
        <f t="shared" si="41"/>
        <v>0</v>
      </c>
      <c r="T194" s="1">
        <f t="shared" si="42"/>
        <v>51</v>
      </c>
      <c r="X194" s="128"/>
      <c r="AB194" s="117"/>
      <c r="AC194" s="117"/>
      <c r="AD194" s="117"/>
    </row>
    <row r="195" spans="1:30" ht="11.25">
      <c r="A195" s="3">
        <v>11</v>
      </c>
      <c r="B195" s="117">
        <v>11</v>
      </c>
      <c r="C195" s="1">
        <v>13</v>
      </c>
      <c r="D195" s="1">
        <v>18</v>
      </c>
      <c r="E195" s="1">
        <v>20</v>
      </c>
      <c r="F195" s="1">
        <v>17</v>
      </c>
      <c r="G195" s="1">
        <v>18</v>
      </c>
      <c r="H195" s="1">
        <v>13</v>
      </c>
      <c r="I195" s="1">
        <v>11</v>
      </c>
      <c r="J195" s="1">
        <v>11</v>
      </c>
      <c r="K195"/>
      <c r="L195"/>
      <c r="M195"/>
      <c r="O195" s="1">
        <f t="shared" si="38"/>
        <v>42</v>
      </c>
      <c r="P195" s="1">
        <f t="shared" si="39"/>
        <v>55</v>
      </c>
      <c r="Q195" s="1">
        <f t="shared" si="40"/>
        <v>35</v>
      </c>
      <c r="R195" s="1">
        <f t="shared" si="41"/>
        <v>0</v>
      </c>
      <c r="T195" s="1">
        <f t="shared" si="42"/>
        <v>132</v>
      </c>
      <c r="X195" s="128"/>
      <c r="AB195" s="117"/>
      <c r="AC195" s="117"/>
      <c r="AD195" s="117"/>
    </row>
    <row r="196" spans="1:30" ht="11.25">
      <c r="A196" s="3">
        <v>12</v>
      </c>
      <c r="B196" s="1">
        <v>39</v>
      </c>
      <c r="C196" s="1">
        <v>34</v>
      </c>
      <c r="D196" s="1">
        <v>32</v>
      </c>
      <c r="E196" s="1">
        <v>31</v>
      </c>
      <c r="F196" s="1">
        <v>33</v>
      </c>
      <c r="G196" s="1">
        <v>32</v>
      </c>
      <c r="H196" s="1">
        <v>24</v>
      </c>
      <c r="I196" s="1">
        <v>28</v>
      </c>
      <c r="J196" s="1">
        <v>27</v>
      </c>
      <c r="K196"/>
      <c r="L196"/>
      <c r="M196"/>
      <c r="O196" s="1">
        <f t="shared" si="38"/>
        <v>105</v>
      </c>
      <c r="P196" s="1">
        <f t="shared" si="39"/>
        <v>96</v>
      </c>
      <c r="Q196" s="1">
        <f t="shared" si="40"/>
        <v>79</v>
      </c>
      <c r="R196" s="1">
        <f t="shared" si="41"/>
        <v>0</v>
      </c>
      <c r="T196" s="1">
        <f t="shared" si="42"/>
        <v>280</v>
      </c>
      <c r="X196" s="128"/>
      <c r="AB196" s="117"/>
      <c r="AC196" s="117"/>
      <c r="AD196" s="117"/>
    </row>
    <row r="197" spans="1:30" ht="11.25">
      <c r="A197" s="3">
        <v>13</v>
      </c>
      <c r="B197" s="1">
        <v>3</v>
      </c>
      <c r="C197" s="1">
        <v>1</v>
      </c>
      <c r="D197" s="1">
        <v>1</v>
      </c>
      <c r="E197" s="1">
        <v>1</v>
      </c>
      <c r="G197" s="1">
        <v>1</v>
      </c>
      <c r="K197"/>
      <c r="L197"/>
      <c r="M197"/>
      <c r="O197" s="1">
        <f t="shared" si="38"/>
        <v>5</v>
      </c>
      <c r="P197" s="1">
        <f t="shared" si="39"/>
        <v>2</v>
      </c>
      <c r="Q197" s="1">
        <f t="shared" si="40"/>
        <v>0</v>
      </c>
      <c r="R197" s="1">
        <f t="shared" si="41"/>
        <v>0</v>
      </c>
      <c r="T197" s="1">
        <f t="shared" si="42"/>
        <v>7</v>
      </c>
      <c r="X197" s="128"/>
      <c r="AC197" s="117"/>
      <c r="AD197" s="117"/>
    </row>
    <row r="198" spans="1:30" ht="11.25">
      <c r="A198" s="3">
        <v>14</v>
      </c>
      <c r="B198" s="1">
        <v>9</v>
      </c>
      <c r="C198" s="1">
        <v>7</v>
      </c>
      <c r="D198" s="1">
        <v>6</v>
      </c>
      <c r="E198" s="1">
        <v>8</v>
      </c>
      <c r="F198" s="1">
        <v>6</v>
      </c>
      <c r="G198" s="1">
        <v>5</v>
      </c>
      <c r="H198" s="1">
        <v>7</v>
      </c>
      <c r="I198" s="1">
        <v>12</v>
      </c>
      <c r="J198" s="1">
        <v>8</v>
      </c>
      <c r="K198"/>
      <c r="L198"/>
      <c r="M198"/>
      <c r="O198" s="1">
        <f t="shared" si="38"/>
        <v>22</v>
      </c>
      <c r="P198" s="1">
        <f t="shared" si="39"/>
        <v>19</v>
      </c>
      <c r="Q198" s="1">
        <f t="shared" si="40"/>
        <v>27</v>
      </c>
      <c r="R198" s="1">
        <f t="shared" si="41"/>
        <v>0</v>
      </c>
      <c r="T198" s="1">
        <f t="shared" si="42"/>
        <v>68</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c r="L199"/>
      <c r="M199"/>
      <c r="O199" s="1">
        <f t="shared" si="38"/>
        <v>133</v>
      </c>
      <c r="P199" s="1">
        <f t="shared" si="39"/>
        <v>155</v>
      </c>
      <c r="Q199" s="1">
        <f t="shared" si="40"/>
        <v>159</v>
      </c>
      <c r="R199" s="1">
        <f t="shared" si="41"/>
        <v>0</v>
      </c>
      <c r="T199" s="1">
        <f t="shared" si="42"/>
        <v>447</v>
      </c>
      <c r="X199" s="128"/>
      <c r="AB199" s="117"/>
      <c r="AC199" s="117"/>
      <c r="AD199" s="117"/>
    </row>
    <row r="200" spans="1:30" ht="11.25">
      <c r="A200" s="3">
        <v>16</v>
      </c>
      <c r="B200" s="117">
        <v>4</v>
      </c>
      <c r="C200" s="1">
        <v>7</v>
      </c>
      <c r="D200" s="1">
        <v>5</v>
      </c>
      <c r="E200" s="1">
        <v>2</v>
      </c>
      <c r="F200" s="1">
        <v>6</v>
      </c>
      <c r="G200" s="1">
        <v>5</v>
      </c>
      <c r="H200" s="1">
        <v>6</v>
      </c>
      <c r="I200" s="1">
        <v>5</v>
      </c>
      <c r="J200" s="1">
        <v>4</v>
      </c>
      <c r="K200"/>
      <c r="L200"/>
      <c r="M200"/>
      <c r="O200" s="1">
        <f t="shared" si="38"/>
        <v>16</v>
      </c>
      <c r="P200" s="1">
        <f t="shared" si="39"/>
        <v>13</v>
      </c>
      <c r="Q200" s="1">
        <f t="shared" si="40"/>
        <v>15</v>
      </c>
      <c r="R200" s="1">
        <f t="shared" si="41"/>
        <v>0</v>
      </c>
      <c r="T200" s="1">
        <f t="shared" si="42"/>
        <v>44</v>
      </c>
      <c r="X200" s="128"/>
      <c r="AB200" s="117"/>
      <c r="AC200" s="117"/>
      <c r="AD200" s="117"/>
    </row>
    <row r="201" spans="1:30" ht="11.25">
      <c r="A201" s="3">
        <v>17</v>
      </c>
      <c r="B201" s="117">
        <v>13</v>
      </c>
      <c r="C201" s="1">
        <v>11</v>
      </c>
      <c r="D201" s="1">
        <v>12</v>
      </c>
      <c r="E201" s="1">
        <v>6</v>
      </c>
      <c r="F201" s="1">
        <v>9</v>
      </c>
      <c r="G201" s="1">
        <v>7</v>
      </c>
      <c r="H201" s="1">
        <v>4</v>
      </c>
      <c r="I201" s="1">
        <v>3</v>
      </c>
      <c r="J201" s="1">
        <v>2</v>
      </c>
      <c r="K201"/>
      <c r="L201"/>
      <c r="M201"/>
      <c r="O201" s="1">
        <f t="shared" si="38"/>
        <v>36</v>
      </c>
      <c r="P201" s="1">
        <f t="shared" si="39"/>
        <v>22</v>
      </c>
      <c r="Q201" s="1">
        <f t="shared" si="40"/>
        <v>9</v>
      </c>
      <c r="R201" s="1">
        <f t="shared" si="41"/>
        <v>0</v>
      </c>
      <c r="T201" s="1">
        <f t="shared" si="42"/>
        <v>67</v>
      </c>
      <c r="X201" s="128"/>
      <c r="AB201" s="117"/>
      <c r="AC201" s="117"/>
      <c r="AD201" s="117"/>
    </row>
    <row r="202" spans="1:30" ht="11.25">
      <c r="A202" s="3">
        <v>18</v>
      </c>
      <c r="B202" s="117">
        <v>1</v>
      </c>
      <c r="C202" s="1">
        <v>1</v>
      </c>
      <c r="D202" s="117">
        <v>3</v>
      </c>
      <c r="E202" s="1">
        <v>1</v>
      </c>
      <c r="F202" s="1">
        <v>3</v>
      </c>
      <c r="G202" s="1">
        <v>2</v>
      </c>
      <c r="H202" s="1">
        <v>3</v>
      </c>
      <c r="I202" s="1">
        <v>5</v>
      </c>
      <c r="J202" s="1">
        <v>3</v>
      </c>
      <c r="K202"/>
      <c r="L202"/>
      <c r="M202"/>
      <c r="O202" s="1">
        <f t="shared" si="38"/>
        <v>5</v>
      </c>
      <c r="P202" s="1">
        <f t="shared" si="39"/>
        <v>6</v>
      </c>
      <c r="Q202" s="1">
        <f t="shared" si="40"/>
        <v>11</v>
      </c>
      <c r="R202" s="1">
        <f t="shared" si="41"/>
        <v>0</v>
      </c>
      <c r="T202" s="1">
        <f t="shared" si="42"/>
        <v>22</v>
      </c>
      <c r="X202" s="128"/>
      <c r="AB202" s="117"/>
      <c r="AC202" s="117"/>
      <c r="AD202" s="117"/>
    </row>
    <row r="203" spans="1:30" ht="11.25">
      <c r="A203" s="3">
        <v>19</v>
      </c>
      <c r="B203" s="117">
        <v>1</v>
      </c>
      <c r="C203" s="117">
        <v>2</v>
      </c>
      <c r="D203" s="1">
        <v>1</v>
      </c>
      <c r="K203"/>
      <c r="L203"/>
      <c r="M203"/>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c r="L204"/>
      <c r="M204"/>
      <c r="O204" s="1">
        <f t="shared" si="38"/>
        <v>1</v>
      </c>
      <c r="P204" s="1">
        <f t="shared" si="39"/>
        <v>1</v>
      </c>
      <c r="Q204" s="1">
        <f t="shared" si="40"/>
        <v>7</v>
      </c>
      <c r="R204" s="1">
        <f t="shared" si="41"/>
        <v>0</v>
      </c>
      <c r="T204" s="1">
        <f t="shared" si="42"/>
        <v>9</v>
      </c>
      <c r="X204" s="128"/>
      <c r="AB204" s="117"/>
      <c r="AC204" s="117"/>
      <c r="AD204" s="117"/>
    </row>
    <row r="205" spans="1:30" ht="11.25">
      <c r="A205" s="3">
        <v>21</v>
      </c>
      <c r="B205" s="117">
        <v>17</v>
      </c>
      <c r="C205" s="117">
        <v>16</v>
      </c>
      <c r="D205" s="1">
        <v>13</v>
      </c>
      <c r="E205" s="1">
        <v>13</v>
      </c>
      <c r="F205" s="1">
        <v>11</v>
      </c>
      <c r="G205" s="1">
        <v>12</v>
      </c>
      <c r="H205" s="1">
        <v>11</v>
      </c>
      <c r="I205" s="1">
        <v>10</v>
      </c>
      <c r="J205" s="1">
        <v>9</v>
      </c>
      <c r="K205"/>
      <c r="L205"/>
      <c r="M205"/>
      <c r="O205" s="1">
        <f t="shared" si="38"/>
        <v>46</v>
      </c>
      <c r="P205" s="1">
        <f t="shared" si="39"/>
        <v>36</v>
      </c>
      <c r="Q205" s="1">
        <f t="shared" si="40"/>
        <v>30</v>
      </c>
      <c r="R205" s="1">
        <f t="shared" si="41"/>
        <v>0</v>
      </c>
      <c r="T205" s="1">
        <f t="shared" si="42"/>
        <v>112</v>
      </c>
      <c r="X205" s="128"/>
      <c r="AB205" s="117"/>
      <c r="AC205" s="117"/>
      <c r="AD205" s="117"/>
    </row>
    <row r="206" spans="1:30" ht="11.25">
      <c r="A206" s="3">
        <v>22</v>
      </c>
      <c r="B206" s="1">
        <v>17</v>
      </c>
      <c r="C206" s="117">
        <v>24</v>
      </c>
      <c r="D206" s="1">
        <v>27</v>
      </c>
      <c r="E206" s="1">
        <v>29</v>
      </c>
      <c r="F206" s="1">
        <v>27</v>
      </c>
      <c r="G206" s="1">
        <v>28</v>
      </c>
      <c r="H206" s="1">
        <v>26</v>
      </c>
      <c r="I206" s="1">
        <v>22</v>
      </c>
      <c r="J206" s="1">
        <v>21</v>
      </c>
      <c r="K206"/>
      <c r="L206"/>
      <c r="M206"/>
      <c r="O206" s="1">
        <f t="shared" si="38"/>
        <v>68</v>
      </c>
      <c r="P206" s="1">
        <f t="shared" si="39"/>
        <v>84</v>
      </c>
      <c r="Q206" s="1">
        <f t="shared" si="40"/>
        <v>69</v>
      </c>
      <c r="R206" s="1">
        <f t="shared" si="41"/>
        <v>0</v>
      </c>
      <c r="T206" s="1">
        <f t="shared" si="42"/>
        <v>221</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c r="L207"/>
      <c r="M207"/>
      <c r="O207" s="1">
        <f t="shared" si="38"/>
        <v>223</v>
      </c>
      <c r="P207" s="1">
        <f t="shared" si="39"/>
        <v>188</v>
      </c>
      <c r="Q207" s="1">
        <f t="shared" si="40"/>
        <v>145</v>
      </c>
      <c r="R207" s="1">
        <f t="shared" si="41"/>
        <v>0</v>
      </c>
      <c r="T207" s="1">
        <f t="shared" si="42"/>
        <v>556</v>
      </c>
      <c r="X207" s="128"/>
      <c r="AB207" s="117"/>
      <c r="AC207" s="117"/>
      <c r="AD207" s="117"/>
    </row>
    <row r="208" spans="1:30" ht="11.25">
      <c r="A208" s="3">
        <v>24</v>
      </c>
      <c r="B208" s="1">
        <v>1</v>
      </c>
      <c r="C208" s="117">
        <v>2</v>
      </c>
      <c r="D208" s="1">
        <v>1</v>
      </c>
      <c r="E208" s="1">
        <v>4</v>
      </c>
      <c r="F208" s="1">
        <v>5</v>
      </c>
      <c r="G208" s="1">
        <v>2</v>
      </c>
      <c r="H208" s="1">
        <v>4</v>
      </c>
      <c r="I208" s="1">
        <v>2</v>
      </c>
      <c r="J208" s="1">
        <v>3</v>
      </c>
      <c r="K208"/>
      <c r="L208"/>
      <c r="M208"/>
      <c r="O208" s="1">
        <f t="shared" si="38"/>
        <v>4</v>
      </c>
      <c r="P208" s="1">
        <f t="shared" si="39"/>
        <v>11</v>
      </c>
      <c r="Q208" s="1">
        <f t="shared" si="40"/>
        <v>9</v>
      </c>
      <c r="R208" s="1">
        <f t="shared" si="41"/>
        <v>0</v>
      </c>
      <c r="T208" s="1">
        <f t="shared" si="42"/>
        <v>24</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0</v>
      </c>
      <c r="L209" s="7">
        <f t="shared" si="43"/>
        <v>0</v>
      </c>
      <c r="M209" s="7">
        <f t="shared" si="43"/>
        <v>0</v>
      </c>
      <c r="O209" s="7">
        <f>SUM(O185:O208)</f>
        <v>828</v>
      </c>
      <c r="P209" s="7">
        <f>SUM(P185:P208)</f>
        <v>780</v>
      </c>
      <c r="Q209" s="7">
        <f>SUM(Q185:Q208)</f>
        <v>662</v>
      </c>
      <c r="R209" s="7">
        <f>SUM(R185:R208)</f>
        <v>0</v>
      </c>
      <c r="T209" s="7">
        <f>SUM(T185:T208)</f>
        <v>2270</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c r="L215"/>
      <c r="M215"/>
      <c r="O215" s="1">
        <f>SUM(B215:D215)</f>
        <v>51</v>
      </c>
      <c r="P215" s="1">
        <f>SUM(E215:G215)</f>
        <v>49</v>
      </c>
      <c r="Q215" s="1">
        <f>SUM(H215:J215)</f>
        <v>34</v>
      </c>
      <c r="R215" s="1">
        <f>SUM(K215:M215)</f>
        <v>0</v>
      </c>
      <c r="T215" s="1">
        <f>SUM(O215:R215)</f>
        <v>134</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c r="L216"/>
      <c r="M216"/>
      <c r="O216" s="1">
        <f aca="true" t="shared" si="45" ref="O216:O238">SUM(B216:D216)</f>
        <v>13</v>
      </c>
      <c r="P216" s="1">
        <f aca="true" t="shared" si="46" ref="P216:P238">SUM(E216:G216)</f>
        <v>18</v>
      </c>
      <c r="Q216" s="1">
        <f aca="true" t="shared" si="47" ref="Q216:Q238">SUM(H216:J216)</f>
        <v>13</v>
      </c>
      <c r="R216" s="1">
        <f aca="true" t="shared" si="48" ref="R216:R238">SUM(K216:M216)</f>
        <v>0</v>
      </c>
      <c r="T216" s="1">
        <f aca="true" t="shared" si="49" ref="T216:T238">SUM(O216:R216)</f>
        <v>44</v>
      </c>
      <c r="X216" s="128"/>
      <c r="Z216" s="117"/>
      <c r="AA216" s="117"/>
      <c r="AB216" s="117"/>
      <c r="AC216" s="117"/>
      <c r="AD216" s="117"/>
    </row>
    <row r="217" spans="1:30" ht="11.25">
      <c r="A217" s="3">
        <v>3</v>
      </c>
      <c r="B217" s="117">
        <v>3</v>
      </c>
      <c r="C217" s="117">
        <v>4</v>
      </c>
      <c r="D217" s="117">
        <v>4</v>
      </c>
      <c r="F217" s="1">
        <v>1</v>
      </c>
      <c r="G217" s="1">
        <v>4</v>
      </c>
      <c r="H217" s="1">
        <v>2</v>
      </c>
      <c r="J217" s="1">
        <v>1</v>
      </c>
      <c r="K217"/>
      <c r="L217"/>
      <c r="M217"/>
      <c r="O217" s="1">
        <f t="shared" si="45"/>
        <v>11</v>
      </c>
      <c r="P217" s="1">
        <f t="shared" si="46"/>
        <v>5</v>
      </c>
      <c r="Q217" s="1">
        <f t="shared" si="47"/>
        <v>3</v>
      </c>
      <c r="R217" s="1">
        <f t="shared" si="48"/>
        <v>0</v>
      </c>
      <c r="T217" s="1">
        <f t="shared" si="49"/>
        <v>19</v>
      </c>
      <c r="X217" s="128"/>
      <c r="AB217" s="117"/>
      <c r="AC217" s="117"/>
      <c r="AD217" s="117"/>
    </row>
    <row r="218" spans="1:30" ht="11.25">
      <c r="A218" s="3">
        <v>4</v>
      </c>
      <c r="B218" s="1">
        <v>3</v>
      </c>
      <c r="C218" s="1">
        <v>4</v>
      </c>
      <c r="E218" s="1">
        <v>4</v>
      </c>
      <c r="F218" s="1">
        <v>2</v>
      </c>
      <c r="G218" s="1">
        <v>3</v>
      </c>
      <c r="H218" s="117">
        <v>1</v>
      </c>
      <c r="I218" s="1">
        <v>4</v>
      </c>
      <c r="J218" s="117">
        <v>2</v>
      </c>
      <c r="K218"/>
      <c r="L218"/>
      <c r="M218"/>
      <c r="O218" s="1">
        <f t="shared" si="45"/>
        <v>7</v>
      </c>
      <c r="P218" s="1">
        <f t="shared" si="46"/>
        <v>9</v>
      </c>
      <c r="Q218" s="1">
        <f t="shared" si="47"/>
        <v>7</v>
      </c>
      <c r="R218" s="1">
        <f t="shared" si="48"/>
        <v>0</v>
      </c>
      <c r="T218" s="1">
        <f t="shared" si="49"/>
        <v>23</v>
      </c>
      <c r="X218" s="128"/>
      <c r="AA218" s="117"/>
      <c r="AC218" s="117"/>
      <c r="AD218" s="117"/>
    </row>
    <row r="219" spans="1:30" ht="11.25">
      <c r="A219" s="3">
        <v>5</v>
      </c>
      <c r="B219" s="117">
        <v>13</v>
      </c>
      <c r="C219" s="117">
        <v>19</v>
      </c>
      <c r="D219" s="1">
        <v>15</v>
      </c>
      <c r="E219" s="1">
        <v>14</v>
      </c>
      <c r="F219" s="1">
        <v>8</v>
      </c>
      <c r="G219" s="1">
        <v>10</v>
      </c>
      <c r="H219" s="1">
        <v>13</v>
      </c>
      <c r="I219" s="117">
        <v>16</v>
      </c>
      <c r="J219" s="1">
        <v>12</v>
      </c>
      <c r="K219"/>
      <c r="L219"/>
      <c r="M219"/>
      <c r="O219" s="1">
        <f t="shared" si="45"/>
        <v>47</v>
      </c>
      <c r="P219" s="1">
        <f t="shared" si="46"/>
        <v>32</v>
      </c>
      <c r="Q219" s="1">
        <f t="shared" si="47"/>
        <v>41</v>
      </c>
      <c r="R219" s="1">
        <f t="shared" si="48"/>
        <v>0</v>
      </c>
      <c r="T219" s="1">
        <f t="shared" si="49"/>
        <v>120</v>
      </c>
      <c r="X219" s="128"/>
      <c r="AB219" s="117"/>
      <c r="AC219" s="117"/>
      <c r="AD219" s="117"/>
    </row>
    <row r="220" spans="1:30" ht="11.25">
      <c r="A220" s="3">
        <v>6</v>
      </c>
      <c r="B220" s="117">
        <v>5</v>
      </c>
      <c r="C220" s="117">
        <v>4</v>
      </c>
      <c r="D220" s="117">
        <v>5</v>
      </c>
      <c r="E220" s="117">
        <v>5</v>
      </c>
      <c r="F220" s="117">
        <v>6</v>
      </c>
      <c r="G220" s="117">
        <v>2</v>
      </c>
      <c r="H220" s="117">
        <v>1</v>
      </c>
      <c r="J220" s="117">
        <v>1</v>
      </c>
      <c r="K220"/>
      <c r="L220"/>
      <c r="M220"/>
      <c r="O220" s="1">
        <f t="shared" si="45"/>
        <v>14</v>
      </c>
      <c r="P220" s="1">
        <f t="shared" si="46"/>
        <v>13</v>
      </c>
      <c r="Q220" s="1">
        <f t="shared" si="47"/>
        <v>2</v>
      </c>
      <c r="R220" s="1">
        <f t="shared" si="48"/>
        <v>0</v>
      </c>
      <c r="T220" s="1">
        <f t="shared" si="49"/>
        <v>29</v>
      </c>
      <c r="X220" s="128"/>
      <c r="Z220" s="117"/>
      <c r="AB220" s="117"/>
      <c r="AC220" s="117"/>
      <c r="AD220" s="117"/>
    </row>
    <row r="221" spans="1:30" ht="11.25">
      <c r="A221" s="3">
        <v>7</v>
      </c>
      <c r="B221" s="117">
        <v>1</v>
      </c>
      <c r="E221" s="1">
        <v>1</v>
      </c>
      <c r="F221" s="1">
        <v>2</v>
      </c>
      <c r="G221" s="1">
        <v>2</v>
      </c>
      <c r="H221" s="117">
        <v>2</v>
      </c>
      <c r="I221" s="1">
        <v>2</v>
      </c>
      <c r="J221" s="117">
        <v>3</v>
      </c>
      <c r="K221"/>
      <c r="L221"/>
      <c r="M221"/>
      <c r="O221" s="1">
        <f t="shared" si="45"/>
        <v>1</v>
      </c>
      <c r="P221" s="1">
        <f t="shared" si="46"/>
        <v>5</v>
      </c>
      <c r="Q221" s="1">
        <f t="shared" si="47"/>
        <v>7</v>
      </c>
      <c r="R221" s="1">
        <f t="shared" si="48"/>
        <v>0</v>
      </c>
      <c r="T221" s="1">
        <f t="shared" si="49"/>
        <v>13</v>
      </c>
      <c r="X221" s="128"/>
      <c r="AA221" s="117"/>
      <c r="AB221" s="117"/>
      <c r="AC221" s="117"/>
      <c r="AD221" s="117"/>
    </row>
    <row r="222" spans="1:30" ht="11.25">
      <c r="A222" s="3">
        <v>8</v>
      </c>
      <c r="B222" s="117">
        <v>40</v>
      </c>
      <c r="C222" s="117">
        <v>46</v>
      </c>
      <c r="D222" s="117">
        <v>53</v>
      </c>
      <c r="E222" s="1">
        <v>49</v>
      </c>
      <c r="F222" s="1">
        <v>39</v>
      </c>
      <c r="G222" s="1">
        <v>33</v>
      </c>
      <c r="H222" s="117">
        <v>32</v>
      </c>
      <c r="I222" s="117">
        <v>30</v>
      </c>
      <c r="J222" s="117">
        <v>27</v>
      </c>
      <c r="K222"/>
      <c r="L222"/>
      <c r="M222"/>
      <c r="O222" s="1">
        <f t="shared" si="45"/>
        <v>139</v>
      </c>
      <c r="P222" s="1">
        <f t="shared" si="46"/>
        <v>121</v>
      </c>
      <c r="Q222" s="1">
        <f t="shared" si="47"/>
        <v>89</v>
      </c>
      <c r="R222" s="1">
        <f t="shared" si="48"/>
        <v>0</v>
      </c>
      <c r="T222" s="1">
        <f t="shared" si="49"/>
        <v>349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c r="L223"/>
      <c r="M223"/>
      <c r="O223" s="1">
        <f t="shared" si="45"/>
        <v>47</v>
      </c>
      <c r="P223" s="1">
        <f t="shared" si="46"/>
        <v>43</v>
      </c>
      <c r="Q223" s="1">
        <f t="shared" si="47"/>
        <v>23</v>
      </c>
      <c r="R223" s="1">
        <f t="shared" si="48"/>
        <v>0</v>
      </c>
      <c r="T223" s="1">
        <f t="shared" si="49"/>
        <v>113</v>
      </c>
      <c r="X223" s="128"/>
      <c r="Z223" s="117"/>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c r="L224"/>
      <c r="M224"/>
      <c r="O224" s="1">
        <f t="shared" si="45"/>
        <v>33</v>
      </c>
      <c r="P224" s="1">
        <f t="shared" si="46"/>
        <v>36</v>
      </c>
      <c r="Q224" s="1">
        <f t="shared" si="47"/>
        <v>40</v>
      </c>
      <c r="R224" s="1">
        <f t="shared" si="48"/>
        <v>0</v>
      </c>
      <c r="T224" s="1">
        <f t="shared" si="49"/>
        <v>109</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c r="L225"/>
      <c r="M225"/>
      <c r="O225" s="1">
        <f t="shared" si="45"/>
        <v>95</v>
      </c>
      <c r="P225" s="1">
        <f t="shared" si="46"/>
        <v>97</v>
      </c>
      <c r="Q225" s="1">
        <f t="shared" si="47"/>
        <v>69</v>
      </c>
      <c r="R225" s="1">
        <f t="shared" si="48"/>
        <v>0</v>
      </c>
      <c r="T225" s="1">
        <f t="shared" si="49"/>
        <v>261</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c r="L226"/>
      <c r="M226"/>
      <c r="O226" s="1">
        <f t="shared" si="45"/>
        <v>188</v>
      </c>
      <c r="P226" s="1">
        <f t="shared" si="46"/>
        <v>171</v>
      </c>
      <c r="Q226" s="1">
        <f t="shared" si="47"/>
        <v>170</v>
      </c>
      <c r="R226" s="1">
        <f t="shared" si="48"/>
        <v>0</v>
      </c>
      <c r="T226" s="1">
        <f t="shared" si="49"/>
        <v>529</v>
      </c>
      <c r="X226" s="128"/>
      <c r="Z226" s="117"/>
      <c r="AA226" s="117"/>
      <c r="AB226" s="117"/>
      <c r="AC226" s="117"/>
      <c r="AD226" s="117"/>
    </row>
    <row r="227" spans="1:30" ht="11.25">
      <c r="A227" s="3">
        <v>13</v>
      </c>
      <c r="B227" s="117">
        <v>8</v>
      </c>
      <c r="C227" s="117">
        <v>1</v>
      </c>
      <c r="D227" s="117">
        <v>4</v>
      </c>
      <c r="E227" s="117">
        <v>2</v>
      </c>
      <c r="F227" s="117">
        <v>2</v>
      </c>
      <c r="G227" s="117">
        <v>3</v>
      </c>
      <c r="I227" s="117">
        <v>1</v>
      </c>
      <c r="J227" s="117">
        <v>3</v>
      </c>
      <c r="K227"/>
      <c r="L227"/>
      <c r="M227"/>
      <c r="O227" s="1">
        <f t="shared" si="45"/>
        <v>13</v>
      </c>
      <c r="P227" s="1">
        <f t="shared" si="46"/>
        <v>7</v>
      </c>
      <c r="Q227" s="1">
        <f t="shared" si="47"/>
        <v>4</v>
      </c>
      <c r="R227" s="1">
        <f t="shared" si="48"/>
        <v>0</v>
      </c>
      <c r="T227" s="1">
        <f t="shared" si="49"/>
        <v>24</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c r="L228"/>
      <c r="M228"/>
      <c r="O228" s="1">
        <f t="shared" si="45"/>
        <v>41</v>
      </c>
      <c r="P228" s="1">
        <f t="shared" si="46"/>
        <v>49</v>
      </c>
      <c r="Q228" s="1">
        <f t="shared" si="47"/>
        <v>45</v>
      </c>
      <c r="R228" s="1">
        <f t="shared" si="48"/>
        <v>0</v>
      </c>
      <c r="T228" s="1">
        <f t="shared" si="49"/>
        <v>135</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c r="L229"/>
      <c r="M229"/>
      <c r="O229" s="1">
        <f t="shared" si="45"/>
        <v>186</v>
      </c>
      <c r="P229" s="1">
        <f t="shared" si="46"/>
        <v>246</v>
      </c>
      <c r="Q229" s="1">
        <f t="shared" si="47"/>
        <v>199</v>
      </c>
      <c r="R229" s="1">
        <f t="shared" si="48"/>
        <v>0</v>
      </c>
      <c r="T229" s="1">
        <f t="shared" si="49"/>
        <v>631</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c r="L230"/>
      <c r="M230"/>
      <c r="O230" s="1">
        <f t="shared" si="45"/>
        <v>44</v>
      </c>
      <c r="P230" s="1">
        <f t="shared" si="46"/>
        <v>31</v>
      </c>
      <c r="Q230" s="1">
        <f t="shared" si="47"/>
        <v>34</v>
      </c>
      <c r="R230" s="1">
        <f t="shared" si="48"/>
        <v>0</v>
      </c>
      <c r="T230" s="1">
        <f t="shared" si="49"/>
        <v>109</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c r="L231"/>
      <c r="M231"/>
      <c r="O231" s="1">
        <f t="shared" si="45"/>
        <v>62</v>
      </c>
      <c r="P231" s="1">
        <f t="shared" si="46"/>
        <v>41</v>
      </c>
      <c r="Q231" s="1">
        <f t="shared" si="47"/>
        <v>26</v>
      </c>
      <c r="R231" s="1">
        <f t="shared" si="48"/>
        <v>0</v>
      </c>
      <c r="T231" s="1">
        <f t="shared" si="49"/>
        <v>129</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c r="L232"/>
      <c r="M232"/>
      <c r="O232" s="1">
        <f t="shared" si="45"/>
        <v>42</v>
      </c>
      <c r="P232" s="1">
        <f t="shared" si="46"/>
        <v>35</v>
      </c>
      <c r="Q232" s="1">
        <f t="shared" si="47"/>
        <v>44</v>
      </c>
      <c r="R232" s="1">
        <f t="shared" si="48"/>
        <v>0</v>
      </c>
      <c r="T232" s="1">
        <f t="shared" si="49"/>
        <v>121</v>
      </c>
      <c r="X232" s="128"/>
      <c r="Z232" s="117"/>
      <c r="AA232" s="117"/>
      <c r="AB232" s="117"/>
      <c r="AC232" s="117"/>
      <c r="AD232" s="117"/>
    </row>
    <row r="233" spans="1:30" ht="11.25">
      <c r="A233" s="3">
        <v>19</v>
      </c>
      <c r="B233" s="117">
        <v>1</v>
      </c>
      <c r="C233" s="117">
        <v>3</v>
      </c>
      <c r="D233" s="117">
        <v>4</v>
      </c>
      <c r="H233" s="117">
        <v>1</v>
      </c>
      <c r="I233" s="117">
        <v>1</v>
      </c>
      <c r="K233"/>
      <c r="L233"/>
      <c r="M233"/>
      <c r="O233" s="1">
        <f t="shared" si="45"/>
        <v>8</v>
      </c>
      <c r="P233" s="1">
        <f t="shared" si="46"/>
        <v>0</v>
      </c>
      <c r="Q233" s="1">
        <f t="shared" si="47"/>
        <v>2</v>
      </c>
      <c r="R233" s="1">
        <f t="shared" si="48"/>
        <v>0</v>
      </c>
      <c r="T233" s="1">
        <f t="shared" si="49"/>
        <v>10</v>
      </c>
      <c r="X233" s="128"/>
      <c r="AB233" s="117"/>
      <c r="AC233" s="117"/>
      <c r="AD233" s="117"/>
    </row>
    <row r="234" spans="1:30" ht="11.25">
      <c r="A234" s="3">
        <v>20</v>
      </c>
      <c r="B234" s="117">
        <v>5</v>
      </c>
      <c r="C234" s="117">
        <v>5</v>
      </c>
      <c r="D234" s="117">
        <v>5</v>
      </c>
      <c r="E234" s="117">
        <v>4</v>
      </c>
      <c r="F234" s="1">
        <v>6</v>
      </c>
      <c r="G234" s="1">
        <v>5</v>
      </c>
      <c r="H234" s="117">
        <v>9</v>
      </c>
      <c r="I234" s="117">
        <v>6</v>
      </c>
      <c r="J234" s="1">
        <v>7</v>
      </c>
      <c r="K234"/>
      <c r="L234"/>
      <c r="M234"/>
      <c r="O234" s="1">
        <f t="shared" si="45"/>
        <v>15</v>
      </c>
      <c r="P234" s="1">
        <f t="shared" si="46"/>
        <v>15</v>
      </c>
      <c r="Q234" s="1">
        <f t="shared" si="47"/>
        <v>22</v>
      </c>
      <c r="R234" s="1">
        <f t="shared" si="48"/>
        <v>0</v>
      </c>
      <c r="T234" s="1">
        <f t="shared" si="49"/>
        <v>52</v>
      </c>
      <c r="X234" s="128"/>
      <c r="AB234" s="117"/>
      <c r="AC234" s="117"/>
      <c r="AD234" s="117"/>
    </row>
    <row r="235" spans="1:30" ht="11.25">
      <c r="A235" s="3">
        <v>21</v>
      </c>
      <c r="B235" s="117">
        <v>23</v>
      </c>
      <c r="C235" s="117">
        <v>26</v>
      </c>
      <c r="D235" s="117">
        <v>22</v>
      </c>
      <c r="E235" s="117">
        <v>22</v>
      </c>
      <c r="F235" s="117">
        <v>19</v>
      </c>
      <c r="G235" s="1">
        <v>19</v>
      </c>
      <c r="H235" s="117">
        <v>21</v>
      </c>
      <c r="I235" s="1">
        <v>16</v>
      </c>
      <c r="J235" s="1">
        <v>12</v>
      </c>
      <c r="K235"/>
      <c r="L235"/>
      <c r="M235"/>
      <c r="O235" s="1">
        <f t="shared" si="45"/>
        <v>71</v>
      </c>
      <c r="P235" s="1">
        <f t="shared" si="46"/>
        <v>60</v>
      </c>
      <c r="Q235" s="1">
        <f t="shared" si="47"/>
        <v>49</v>
      </c>
      <c r="R235" s="1">
        <f t="shared" si="48"/>
        <v>0</v>
      </c>
      <c r="T235" s="1">
        <f t="shared" si="49"/>
        <v>180</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c r="L236"/>
      <c r="M236"/>
      <c r="O236" s="1">
        <f t="shared" si="45"/>
        <v>86</v>
      </c>
      <c r="P236" s="1">
        <f t="shared" si="46"/>
        <v>113</v>
      </c>
      <c r="Q236" s="1">
        <f t="shared" si="47"/>
        <v>93</v>
      </c>
      <c r="R236" s="1">
        <f t="shared" si="48"/>
        <v>0</v>
      </c>
      <c r="T236" s="1">
        <f t="shared" si="49"/>
        <v>292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c r="L237"/>
      <c r="M237"/>
      <c r="O237" s="1">
        <f t="shared" si="45"/>
        <v>382</v>
      </c>
      <c r="P237" s="1">
        <f t="shared" si="46"/>
        <v>333</v>
      </c>
      <c r="Q237" s="1">
        <f t="shared" si="47"/>
        <v>280</v>
      </c>
      <c r="R237" s="1">
        <f t="shared" si="48"/>
        <v>0</v>
      </c>
      <c r="T237" s="1">
        <f t="shared" si="49"/>
        <v>995</v>
      </c>
      <c r="X237" s="128"/>
      <c r="Z237" s="117"/>
      <c r="AA237" s="117"/>
      <c r="AB237" s="117"/>
      <c r="AC237" s="117"/>
      <c r="AD237" s="117"/>
    </row>
    <row r="238" spans="1:28" ht="11.25">
      <c r="A238" s="3">
        <v>24</v>
      </c>
      <c r="B238" s="117">
        <v>5</v>
      </c>
      <c r="C238" s="117">
        <v>5</v>
      </c>
      <c r="D238" s="117">
        <v>5</v>
      </c>
      <c r="E238" s="1">
        <v>9</v>
      </c>
      <c r="F238" s="117">
        <v>12</v>
      </c>
      <c r="G238" s="117">
        <v>5</v>
      </c>
      <c r="H238" s="117">
        <v>8</v>
      </c>
      <c r="I238" s="117">
        <v>9</v>
      </c>
      <c r="J238" s="117">
        <v>9</v>
      </c>
      <c r="K238"/>
      <c r="L238"/>
      <c r="M238"/>
      <c r="O238" s="1">
        <f t="shared" si="45"/>
        <v>15</v>
      </c>
      <c r="P238" s="1">
        <f t="shared" si="46"/>
        <v>26</v>
      </c>
      <c r="Q238" s="1">
        <f>SUM(H238:J238)</f>
        <v>26</v>
      </c>
      <c r="R238" s="1">
        <f t="shared" si="48"/>
        <v>0</v>
      </c>
      <c r="T238" s="1">
        <f t="shared" si="49"/>
        <v>67</v>
      </c>
      <c r="X238" s="128"/>
      <c r="Z238" s="117"/>
      <c r="AA238" s="117"/>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0</v>
      </c>
      <c r="L239" s="7">
        <f t="shared" si="50"/>
        <v>0</v>
      </c>
      <c r="M239" s="7">
        <f t="shared" si="50"/>
        <v>0</v>
      </c>
      <c r="O239" s="7">
        <f>SUM(O215:O238)</f>
        <v>1611</v>
      </c>
      <c r="P239" s="7">
        <f>SUM(P215:P238)</f>
        <v>1555</v>
      </c>
      <c r="Q239" s="7">
        <f>SUM(Q215:Q238)</f>
        <v>1322</v>
      </c>
      <c r="R239" s="7">
        <f>SUM(R215:R238)</f>
        <v>0</v>
      </c>
      <c r="T239" s="7">
        <f>SUM(T215:T238)</f>
        <v>4488</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8">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December 2015</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3 Mo Avg</v>
      </c>
      <c r="I8" s="62" t="s">
        <v>19</v>
      </c>
      <c r="J8" s="51" t="s">
        <v>44</v>
      </c>
      <c r="K8" s="52" t="s">
        <v>45</v>
      </c>
      <c r="L8" s="53" t="s">
        <v>41</v>
      </c>
      <c r="N8" s="54" t="str">
        <f>$P$9&amp;" Mo Avg"</f>
        <v>3 Mo Avg</v>
      </c>
    </row>
    <row r="9" spans="2:16" ht="11.25">
      <c r="B9" s="56">
        <v>1</v>
      </c>
      <c r="C9" s="55">
        <f>LOOK!C5</f>
        <v>87</v>
      </c>
      <c r="D9" s="55">
        <f>LOOK!D5</f>
        <v>226</v>
      </c>
      <c r="E9" s="76">
        <f>LOOK!E5</f>
        <v>0.385</v>
      </c>
      <c r="G9" s="76">
        <f>LOOK!V65</f>
        <v>0.35999349999999997</v>
      </c>
      <c r="H9" s="44"/>
      <c r="I9" s="56">
        <v>1</v>
      </c>
      <c r="J9" s="55">
        <f>LOOK!C35</f>
        <v>6</v>
      </c>
      <c r="K9" s="55">
        <f>LOOK!D35</f>
        <v>18</v>
      </c>
      <c r="L9" s="76">
        <f>LOOK!E35</f>
        <v>0.333</v>
      </c>
      <c r="N9" s="76">
        <f>LOOK!V95</f>
        <v>0.2979905</v>
      </c>
      <c r="P9" s="115">
        <f>LOOK!C3</f>
        <v>3</v>
      </c>
    </row>
    <row r="10" spans="2:16" ht="11.25">
      <c r="B10" s="56">
        <v>2</v>
      </c>
      <c r="C10" s="55">
        <f>LOOK!C6</f>
        <v>5</v>
      </c>
      <c r="D10" s="55">
        <f>LOOK!D6</f>
        <v>57</v>
      </c>
      <c r="E10" s="76">
        <f>LOOK!E6</f>
        <v>0.088</v>
      </c>
      <c r="G10" s="76">
        <f>LOOK!V66</f>
        <v>0.1079934</v>
      </c>
      <c r="H10" s="44"/>
      <c r="I10" s="56">
        <v>2</v>
      </c>
      <c r="J10" s="55">
        <f>LOOK!C36</f>
        <v>1</v>
      </c>
      <c r="K10" s="55">
        <f>LOOK!D36</f>
        <v>4</v>
      </c>
      <c r="L10" s="76">
        <f>LOOK!E36</f>
        <v>0.25</v>
      </c>
      <c r="N10" s="76">
        <f>LOOK!V96</f>
        <v>0.2499904</v>
      </c>
      <c r="P10" s="115">
        <f>LOOK!E3</f>
        <v>0</v>
      </c>
    </row>
    <row r="11" spans="2:16" ht="11.25">
      <c r="B11" s="56">
        <v>3</v>
      </c>
      <c r="C11" s="55">
        <f>LOOK!C7</f>
        <v>7</v>
      </c>
      <c r="D11" s="55">
        <f>LOOK!D7</f>
        <v>43</v>
      </c>
      <c r="E11" s="76">
        <f>LOOK!E7</f>
        <v>0.163</v>
      </c>
      <c r="G11" s="76">
        <f>LOOK!V67</f>
        <v>0.1259933</v>
      </c>
      <c r="H11" s="44"/>
      <c r="I11" s="56">
        <v>3</v>
      </c>
      <c r="J11" s="55">
        <f>LOOK!C37</f>
        <v>1</v>
      </c>
      <c r="K11" s="55">
        <f>LOOK!D37</f>
        <v>4</v>
      </c>
      <c r="L11" s="76">
        <f>LOOK!E37</f>
        <v>0.25</v>
      </c>
      <c r="N11" s="76">
        <f>LOOK!V97</f>
        <v>0.0829903</v>
      </c>
      <c r="P11" s="115">
        <f>LOOK!M3</f>
        <v>0</v>
      </c>
    </row>
    <row r="12" spans="2:16" ht="11.25">
      <c r="B12" s="56">
        <v>4</v>
      </c>
      <c r="C12" s="55">
        <f>LOOK!C8</f>
        <v>16</v>
      </c>
      <c r="D12" s="55">
        <f>LOOK!D8</f>
        <v>64</v>
      </c>
      <c r="E12" s="76">
        <f>LOOK!E8</f>
        <v>0.25</v>
      </c>
      <c r="G12" s="76">
        <f>LOOK!V68</f>
        <v>0.2389932</v>
      </c>
      <c r="H12" s="44"/>
      <c r="I12" s="56">
        <v>4</v>
      </c>
      <c r="J12" s="55">
        <f>LOOK!C38</f>
        <v>0</v>
      </c>
      <c r="K12" s="55">
        <f>LOOK!D38</f>
        <v>0</v>
      </c>
      <c r="L12" s="76">
        <f>LOOK!E38</f>
      </c>
      <c r="N12" s="76">
        <f>LOOK!V98</f>
        <v>0.1659902</v>
      </c>
      <c r="P12" s="115" t="str">
        <f>LOOK!P2</f>
        <v>50.0%</v>
      </c>
    </row>
    <row r="13" spans="2:16" ht="11.25">
      <c r="B13" s="56">
        <v>5</v>
      </c>
      <c r="C13" s="55">
        <f>LOOK!C9</f>
        <v>164</v>
      </c>
      <c r="D13" s="55">
        <f>LOOK!D9</f>
        <v>312</v>
      </c>
      <c r="E13" s="122">
        <f>LOOK!E9</f>
        <v>0.526</v>
      </c>
      <c r="G13" s="76">
        <f>LOOK!V69</f>
        <v>0.5059931</v>
      </c>
      <c r="H13" s="44"/>
      <c r="I13" s="56">
        <v>5</v>
      </c>
      <c r="J13" s="55">
        <f>LOOK!C39</f>
        <v>6</v>
      </c>
      <c r="K13" s="55">
        <f>LOOK!D39</f>
        <v>15</v>
      </c>
      <c r="L13" s="76">
        <f>LOOK!E39</f>
        <v>0.4</v>
      </c>
      <c r="N13" s="76">
        <f>LOOK!V99</f>
        <v>0.2979901</v>
      </c>
      <c r="P13" s="115" t="str">
        <f>LOOK!P3</f>
        <v>90.0%</v>
      </c>
    </row>
    <row r="14" spans="2:16" ht="11.25">
      <c r="B14" s="56">
        <v>6</v>
      </c>
      <c r="C14" s="55">
        <f>LOOK!C10</f>
        <v>20</v>
      </c>
      <c r="D14" s="55">
        <f>LOOK!D10</f>
        <v>71</v>
      </c>
      <c r="E14" s="76">
        <f>LOOK!E10</f>
        <v>0.282</v>
      </c>
      <c r="G14" s="76">
        <f>LOOK!V70</f>
        <v>0.293993</v>
      </c>
      <c r="H14" s="44"/>
      <c r="I14" s="56">
        <v>6</v>
      </c>
      <c r="J14" s="55">
        <f>LOOK!C40</f>
        <v>0</v>
      </c>
      <c r="K14" s="55">
        <f>LOOK!D40</f>
        <v>5</v>
      </c>
      <c r="L14" s="76">
        <f>LOOK!E40</f>
        <v>0</v>
      </c>
      <c r="N14" s="76">
        <f>LOOK!V100</f>
        <v>-1E-05</v>
      </c>
      <c r="P14" s="116">
        <f>LOOK!U3</f>
        <v>0</v>
      </c>
    </row>
    <row r="15" spans="2:14" ht="11.25">
      <c r="B15" s="56">
        <v>7</v>
      </c>
      <c r="C15" s="55">
        <f>LOOK!C11</f>
        <v>20</v>
      </c>
      <c r="D15" s="55">
        <f>LOOK!D11</f>
        <v>48</v>
      </c>
      <c r="E15" s="76">
        <f>LOOK!E11</f>
        <v>0.417</v>
      </c>
      <c r="G15" s="76">
        <f>LOOK!V71</f>
        <v>0.3229929</v>
      </c>
      <c r="H15" s="44"/>
      <c r="I15" s="56">
        <v>7</v>
      </c>
      <c r="J15" s="55">
        <f>LOOK!C41</f>
        <v>0</v>
      </c>
      <c r="K15" s="55">
        <f>LOOK!D41</f>
        <v>0</v>
      </c>
      <c r="L15" s="76">
        <f>LOOK!E41</f>
      </c>
      <c r="N15" s="76">
        <f>LOOK!V101</f>
        <v>-1.01E-05</v>
      </c>
    </row>
    <row r="16" spans="2:14" ht="11.25">
      <c r="B16" s="56">
        <v>8</v>
      </c>
      <c r="C16" s="55">
        <f>LOOK!C12</f>
        <v>352</v>
      </c>
      <c r="D16" s="55">
        <f>LOOK!D12</f>
        <v>1018</v>
      </c>
      <c r="E16" s="76">
        <f>LOOK!E12</f>
        <v>0.346</v>
      </c>
      <c r="G16" s="76">
        <f>LOOK!V72</f>
        <v>0.3549928</v>
      </c>
      <c r="H16" s="44"/>
      <c r="I16" s="56">
        <v>8</v>
      </c>
      <c r="J16" s="55">
        <f>LOOK!C42</f>
        <v>26</v>
      </c>
      <c r="K16" s="55">
        <f>LOOK!D42</f>
        <v>53</v>
      </c>
      <c r="L16" s="76">
        <f>LOOK!E42</f>
        <v>0.491</v>
      </c>
      <c r="N16" s="76">
        <f>LOOK!V102</f>
        <v>0.35498979999999997</v>
      </c>
    </row>
    <row r="17" spans="2:14" ht="11.25">
      <c r="B17" s="56">
        <v>9</v>
      </c>
      <c r="C17" s="55">
        <f>LOOK!C13</f>
        <v>72</v>
      </c>
      <c r="D17" s="55">
        <f>LOOK!D13</f>
        <v>189</v>
      </c>
      <c r="E17" s="76">
        <f>LOOK!E13</f>
        <v>0.381</v>
      </c>
      <c r="G17" s="76">
        <f>LOOK!V73</f>
        <v>0.3589927</v>
      </c>
      <c r="H17" s="44"/>
      <c r="I17" s="56">
        <v>9</v>
      </c>
      <c r="J17" s="55">
        <f>LOOK!C43</f>
        <v>5</v>
      </c>
      <c r="K17" s="55">
        <f>LOOK!D43</f>
        <v>18</v>
      </c>
      <c r="L17" s="76">
        <f>LOOK!E43</f>
        <v>0.278</v>
      </c>
      <c r="N17" s="76">
        <f>LOOK!V103</f>
        <v>0.2149897</v>
      </c>
    </row>
    <row r="18" spans="2:14" ht="11.25">
      <c r="B18" s="56">
        <v>10</v>
      </c>
      <c r="C18" s="55">
        <f>LOOK!C14</f>
        <v>62</v>
      </c>
      <c r="D18" s="55">
        <f>LOOK!D14</f>
        <v>206</v>
      </c>
      <c r="E18" s="76">
        <f>LOOK!E14</f>
        <v>0.301</v>
      </c>
      <c r="G18" s="76">
        <f>LOOK!V74</f>
        <v>0.3749926</v>
      </c>
      <c r="H18" s="44"/>
      <c r="I18" s="56">
        <v>10</v>
      </c>
      <c r="J18" s="55">
        <f>LOOK!C44</f>
        <v>7</v>
      </c>
      <c r="K18" s="55">
        <f>LOOK!D44</f>
        <v>10</v>
      </c>
      <c r="L18" s="76">
        <f>LOOK!E44</f>
        <v>0.7</v>
      </c>
      <c r="N18" s="76">
        <f>LOOK!V104</f>
        <v>0.5199896</v>
      </c>
    </row>
    <row r="19" spans="2:14" ht="11.25">
      <c r="B19" s="56">
        <v>11</v>
      </c>
      <c r="C19" s="55">
        <f>LOOK!C15</f>
        <v>272</v>
      </c>
      <c r="D19" s="55">
        <f>LOOK!D15</f>
        <v>502</v>
      </c>
      <c r="E19" s="76">
        <f>LOOK!E15</f>
        <v>0.542</v>
      </c>
      <c r="G19" s="76">
        <f>LOOK!V75</f>
        <v>0.5209925</v>
      </c>
      <c r="H19" s="44"/>
      <c r="I19" s="56">
        <v>11</v>
      </c>
      <c r="J19" s="55">
        <f>LOOK!C45</f>
        <v>16</v>
      </c>
      <c r="K19" s="55">
        <f>LOOK!D45</f>
        <v>30</v>
      </c>
      <c r="L19" s="76">
        <f>LOOK!E45</f>
        <v>0.533</v>
      </c>
      <c r="N19" s="76">
        <f>LOOK!V105</f>
        <v>0.4489895</v>
      </c>
    </row>
    <row r="20" spans="2:14" ht="11.25">
      <c r="B20" s="56">
        <v>12</v>
      </c>
      <c r="C20" s="55">
        <f>LOOK!C16</f>
        <v>427</v>
      </c>
      <c r="D20" s="55">
        <f>LOOK!D16</f>
        <v>869</v>
      </c>
      <c r="E20" s="76">
        <f>LOOK!E16</f>
        <v>0.491</v>
      </c>
      <c r="G20" s="76">
        <f>LOOK!V76</f>
        <v>0.5099924</v>
      </c>
      <c r="H20" s="44"/>
      <c r="I20" s="56">
        <v>12</v>
      </c>
      <c r="J20" s="55">
        <f>LOOK!C46</f>
        <v>32</v>
      </c>
      <c r="K20" s="55">
        <f>LOOK!D46</f>
        <v>57</v>
      </c>
      <c r="L20" s="76">
        <f>LOOK!E46</f>
        <v>0.561</v>
      </c>
      <c r="N20" s="76">
        <f>LOOK!V106</f>
        <v>0.5609894000000001</v>
      </c>
    </row>
    <row r="21" spans="2:14" ht="11.25">
      <c r="B21" s="56">
        <v>13</v>
      </c>
      <c r="C21" s="55">
        <f>LOOK!C17</f>
        <v>38</v>
      </c>
      <c r="D21" s="55">
        <f>LOOK!D17</f>
        <v>102</v>
      </c>
      <c r="E21" s="76">
        <f>LOOK!E17</f>
        <v>0.373</v>
      </c>
      <c r="G21" s="76">
        <f>LOOK!V77</f>
        <v>0.3949923</v>
      </c>
      <c r="H21" s="44"/>
      <c r="I21" s="56">
        <v>13</v>
      </c>
      <c r="J21" s="55">
        <f>LOOK!C47</f>
        <v>0</v>
      </c>
      <c r="K21" s="55">
        <f>LOOK!D47</f>
        <v>3</v>
      </c>
      <c r="L21" s="76">
        <f>LOOK!E47</f>
        <v>0</v>
      </c>
      <c r="N21" s="76">
        <f>LOOK!V107</f>
        <v>0.14298929999999999</v>
      </c>
    </row>
    <row r="22" spans="2:14" ht="11.25">
      <c r="B22" s="56">
        <v>14</v>
      </c>
      <c r="C22" s="55">
        <f>LOOK!C18</f>
        <v>184</v>
      </c>
      <c r="D22" s="55">
        <f>LOOK!D18</f>
        <v>352</v>
      </c>
      <c r="E22" s="76">
        <f>LOOK!E18</f>
        <v>0.523</v>
      </c>
      <c r="G22" s="76">
        <f>LOOK!V78</f>
        <v>0.5699922</v>
      </c>
      <c r="H22" s="44"/>
      <c r="I22" s="56">
        <v>14</v>
      </c>
      <c r="J22" s="55">
        <f>LOOK!C48</f>
        <v>6</v>
      </c>
      <c r="K22" s="55">
        <f>LOOK!D48</f>
        <v>16</v>
      </c>
      <c r="L22" s="76">
        <f>LOOK!E48</f>
        <v>0.375</v>
      </c>
      <c r="N22" s="76">
        <f>LOOK!V108</f>
        <v>0.5499892000000001</v>
      </c>
    </row>
    <row r="23" spans="2:14" ht="11.25">
      <c r="B23" s="56">
        <v>15</v>
      </c>
      <c r="C23" s="55">
        <f>LOOK!C19</f>
        <v>283</v>
      </c>
      <c r="D23" s="55">
        <f>LOOK!D19</f>
        <v>481</v>
      </c>
      <c r="E23" s="76">
        <f>LOOK!E19</f>
        <v>0.588</v>
      </c>
      <c r="G23" s="76">
        <f>LOOK!V79</f>
        <v>0.5619921000000001</v>
      </c>
      <c r="H23" s="44"/>
      <c r="I23" s="56">
        <v>15</v>
      </c>
      <c r="J23" s="55">
        <f>LOOK!C49</f>
        <v>48</v>
      </c>
      <c r="K23" s="55">
        <f>LOOK!D49</f>
        <v>68</v>
      </c>
      <c r="L23" s="76">
        <f>LOOK!E49</f>
        <v>0.706</v>
      </c>
      <c r="N23" s="76">
        <f>LOOK!V109</f>
        <v>0.6979890999999999</v>
      </c>
    </row>
    <row r="24" spans="2:14" ht="11.25">
      <c r="B24" s="56">
        <v>16</v>
      </c>
      <c r="C24" s="55">
        <f>LOOK!C20</f>
        <v>105</v>
      </c>
      <c r="D24" s="55">
        <f>LOOK!D20</f>
        <v>250</v>
      </c>
      <c r="E24" s="76">
        <f>LOOK!E20</f>
        <v>0.42</v>
      </c>
      <c r="G24" s="76">
        <f>LOOK!V80</f>
        <v>0.441992</v>
      </c>
      <c r="H24" s="44"/>
      <c r="I24" s="56">
        <v>16</v>
      </c>
      <c r="J24" s="55">
        <f>LOOK!C50</f>
        <v>4</v>
      </c>
      <c r="K24" s="55">
        <f>LOOK!D50</f>
        <v>17</v>
      </c>
      <c r="L24" s="76">
        <f>LOOK!E50</f>
        <v>0.235</v>
      </c>
      <c r="N24" s="76">
        <f>LOOK!V110</f>
        <v>0.359989</v>
      </c>
    </row>
    <row r="25" spans="2:14" ht="11.25">
      <c r="B25" s="56">
        <v>17</v>
      </c>
      <c r="C25" s="55">
        <f>LOOK!C21</f>
        <v>123</v>
      </c>
      <c r="D25" s="55">
        <f>LOOK!D21</f>
        <v>312</v>
      </c>
      <c r="E25" s="76">
        <f>LOOK!E21</f>
        <v>0.394</v>
      </c>
      <c r="G25" s="76">
        <f>LOOK!V81</f>
        <v>0.4559919</v>
      </c>
      <c r="H25" s="44"/>
      <c r="I25" s="56">
        <v>17</v>
      </c>
      <c r="J25" s="55">
        <f>LOOK!C51</f>
        <v>11</v>
      </c>
      <c r="K25" s="55">
        <f>LOOK!D51</f>
        <v>19</v>
      </c>
      <c r="L25" s="76">
        <f>LOOK!E51</f>
        <v>0.579</v>
      </c>
      <c r="N25" s="76">
        <f>LOOK!V111</f>
        <v>0.6059888999999999</v>
      </c>
    </row>
    <row r="26" spans="2:14" ht="11.25">
      <c r="B26" s="56">
        <v>18</v>
      </c>
      <c r="C26" s="55">
        <f>LOOK!C22</f>
        <v>54</v>
      </c>
      <c r="D26" s="55">
        <f>LOOK!D22</f>
        <v>229</v>
      </c>
      <c r="E26" s="76">
        <f>LOOK!E22</f>
        <v>0.236</v>
      </c>
      <c r="G26" s="76">
        <f>LOOK!V82</f>
        <v>0.3079918</v>
      </c>
      <c r="H26" s="44"/>
      <c r="I26" s="56">
        <v>18</v>
      </c>
      <c r="J26" s="55">
        <f>LOOK!C52</f>
        <v>3</v>
      </c>
      <c r="K26" s="55">
        <f>LOOK!D52</f>
        <v>17</v>
      </c>
      <c r="L26" s="76">
        <f>LOOK!E52</f>
        <v>0.176</v>
      </c>
      <c r="N26" s="76">
        <f>LOOK!V112</f>
        <v>0.16698880000000002</v>
      </c>
    </row>
    <row r="27" spans="2:14" ht="11.25">
      <c r="B27" s="56">
        <v>19</v>
      </c>
      <c r="C27" s="55">
        <f>LOOK!C23</f>
        <v>5</v>
      </c>
      <c r="D27" s="55">
        <f>LOOK!D23</f>
        <v>24</v>
      </c>
      <c r="E27" s="76">
        <f>LOOK!E23</f>
        <v>0.208</v>
      </c>
      <c r="G27" s="76">
        <f>LOOK!V83</f>
        <v>0.20199170000000002</v>
      </c>
      <c r="H27" s="44"/>
      <c r="I27" s="56">
        <v>19</v>
      </c>
      <c r="J27" s="55">
        <f>LOOK!C53</f>
        <v>2</v>
      </c>
      <c r="K27" s="55">
        <f>LOOK!D53</f>
        <v>4</v>
      </c>
      <c r="L27" s="76">
        <f>LOOK!E53</f>
        <v>0.5</v>
      </c>
      <c r="N27" s="76">
        <f>LOOK!V113</f>
        <v>0.4999887</v>
      </c>
    </row>
    <row r="28" spans="2:14" ht="11.25">
      <c r="B28" s="56">
        <v>20</v>
      </c>
      <c r="C28" s="55">
        <f>LOOK!C24</f>
        <v>24</v>
      </c>
      <c r="D28" s="55">
        <f>LOOK!D24</f>
        <v>111</v>
      </c>
      <c r="E28" s="76">
        <f>LOOK!E24</f>
        <v>0.216</v>
      </c>
      <c r="G28" s="76">
        <f>LOOK!V84</f>
        <v>0.2469916</v>
      </c>
      <c r="H28" s="44"/>
      <c r="I28" s="56">
        <v>20</v>
      </c>
      <c r="J28" s="55">
        <f>LOOK!C54</f>
        <v>1</v>
      </c>
      <c r="K28" s="55">
        <f>LOOK!D54</f>
        <v>5</v>
      </c>
      <c r="L28" s="76">
        <f>LOOK!E54</f>
        <v>0.2</v>
      </c>
      <c r="N28" s="76">
        <f>LOOK!V114</f>
        <v>0.19998860000000002</v>
      </c>
    </row>
    <row r="29" spans="2:14" ht="11.25">
      <c r="B29" s="56">
        <v>21</v>
      </c>
      <c r="C29" s="55">
        <f>LOOK!C25</f>
        <v>137</v>
      </c>
      <c r="D29" s="55">
        <f>LOOK!D25</f>
        <v>230</v>
      </c>
      <c r="E29" s="76">
        <f>LOOK!E25</f>
        <v>0.596</v>
      </c>
      <c r="G29" s="76">
        <f>LOOK!V85</f>
        <v>0.6079915</v>
      </c>
      <c r="H29" s="44"/>
      <c r="I29" s="56">
        <v>21</v>
      </c>
      <c r="J29" s="55">
        <f>LOOK!C55</f>
        <v>14</v>
      </c>
      <c r="K29" s="55">
        <f>LOOK!D55</f>
        <v>22</v>
      </c>
      <c r="L29" s="76">
        <f>LOOK!E55</f>
        <v>0.636</v>
      </c>
      <c r="N29" s="76">
        <f>LOOK!V115</f>
        <v>0.7069884999999999</v>
      </c>
    </row>
    <row r="30" spans="2:14" ht="11.25">
      <c r="B30" s="56">
        <v>22</v>
      </c>
      <c r="C30" s="55">
        <f>LOOK!C26</f>
        <v>366</v>
      </c>
      <c r="D30" s="55">
        <f>LOOK!D26</f>
        <v>644</v>
      </c>
      <c r="E30" s="76">
        <f>LOOK!E26</f>
        <v>0.568</v>
      </c>
      <c r="G30" s="76">
        <f>LOOK!V86</f>
        <v>0.5679913999999999</v>
      </c>
      <c r="H30" s="44"/>
      <c r="I30" s="56">
        <v>22</v>
      </c>
      <c r="J30" s="55">
        <f>LOOK!C56</f>
        <v>27</v>
      </c>
      <c r="K30" s="55">
        <f>LOOK!D56</f>
        <v>32</v>
      </c>
      <c r="L30" s="76">
        <f>LOOK!E56</f>
        <v>0.844</v>
      </c>
      <c r="N30" s="76">
        <f>LOOK!V116</f>
        <v>0.7789884</v>
      </c>
    </row>
    <row r="31" spans="2:14" ht="11.25">
      <c r="B31" s="56">
        <v>23</v>
      </c>
      <c r="C31" s="55">
        <f>LOOK!C27</f>
        <v>545</v>
      </c>
      <c r="D31" s="55">
        <f>LOOK!D27</f>
        <v>1280</v>
      </c>
      <c r="E31" s="76">
        <f>LOOK!E27</f>
        <v>0.426</v>
      </c>
      <c r="G31" s="76">
        <f>LOOK!V87</f>
        <v>0.45399130000000004</v>
      </c>
      <c r="H31" s="44"/>
      <c r="I31" s="56">
        <v>23</v>
      </c>
      <c r="J31" s="55">
        <f>LOOK!C57</f>
        <v>60</v>
      </c>
      <c r="K31" s="55">
        <f>LOOK!D57</f>
        <v>118</v>
      </c>
      <c r="L31" s="76">
        <f>LOOK!E57</f>
        <v>0.508</v>
      </c>
      <c r="N31" s="76">
        <f>LOOK!V117</f>
        <v>0.5449883000000001</v>
      </c>
    </row>
    <row r="32" spans="2:14" ht="11.25">
      <c r="B32" s="56">
        <v>24</v>
      </c>
      <c r="C32" s="55">
        <f>LOOK!C28</f>
        <v>47</v>
      </c>
      <c r="D32" s="55">
        <f>LOOK!D28</f>
        <v>132</v>
      </c>
      <c r="E32" s="76">
        <f>LOOK!E28</f>
        <v>0.356</v>
      </c>
      <c r="G32" s="76">
        <f>LOOK!V88</f>
        <v>0.38299120000000003</v>
      </c>
      <c r="H32" s="44"/>
      <c r="I32" s="56">
        <v>24</v>
      </c>
      <c r="J32" s="55">
        <f>LOOK!C58</f>
        <v>1</v>
      </c>
      <c r="K32" s="55">
        <f>LOOK!D58</f>
        <v>5</v>
      </c>
      <c r="L32" s="76">
        <f>LOOK!E58</f>
        <v>0.2</v>
      </c>
      <c r="N32" s="76">
        <f>LOOK!V118</f>
        <v>0.2669882</v>
      </c>
    </row>
    <row r="33" spans="2:14" ht="11.25">
      <c r="B33" s="62" t="s">
        <v>4</v>
      </c>
      <c r="C33" s="63">
        <f>LOOK!C29</f>
        <v>3415</v>
      </c>
      <c r="D33" s="63">
        <f>LOOK!D29</f>
        <v>7752</v>
      </c>
      <c r="E33" s="66">
        <f>LOOK!E29</f>
        <v>0.441</v>
      </c>
      <c r="G33" s="66">
        <f>LOOK!V89</f>
        <v>0.454</v>
      </c>
      <c r="H33" s="44"/>
      <c r="I33" s="64" t="s">
        <v>4</v>
      </c>
      <c r="J33" s="63">
        <f>LOOK!C59</f>
        <v>277</v>
      </c>
      <c r="K33" s="63">
        <f>LOOK!D59</f>
        <v>540</v>
      </c>
      <c r="L33" s="66">
        <f>LOOK!E59</f>
        <v>0.513</v>
      </c>
      <c r="N33" s="66">
        <f>LOOK!V119</f>
        <v>0.504</v>
      </c>
    </row>
    <row r="34" ht="11.25" customHeight="1"/>
    <row r="35" spans="2:14" ht="12" customHeight="1">
      <c r="B35" s="139" t="str">
        <f>"Data last updated: "&amp;LOOK!$I$47</f>
        <v>Data last updated: August 22, 2016</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December 2015</v>
      </c>
      <c r="G4" s="31" t="str">
        <f>LOOK!$I$37</f>
        <v>Federal Reporting Criteria</v>
      </c>
      <c r="I4" s="33" t="str">
        <f>LOOK!$I$39</f>
        <v>Federal Standard - 90.0%</v>
      </c>
    </row>
    <row r="5" ht="6" customHeight="1"/>
    <row r="12" ht="11.25">
      <c r="D12" s="29">
        <f>LOOK!R3</f>
        <v>1</v>
      </c>
    </row>
    <row r="13" ht="11.25">
      <c r="D13" s="29">
        <f>LOOK!C3</f>
        <v>3</v>
      </c>
    </row>
    <row r="14" ht="11.25">
      <c r="D14" s="29">
        <f>LOOK!E3</f>
        <v>0</v>
      </c>
    </row>
    <row r="15" ht="11.25">
      <c r="D15" s="29">
        <f>LOOK!M3</f>
        <v>0</v>
      </c>
    </row>
    <row r="35" ht="6" customHeight="1"/>
    <row r="36" spans="3:5" ht="12" customHeight="1">
      <c r="C36" s="139" t="str">
        <f>"Data last updated: "&amp;LOOK!$I$47</f>
        <v>Data last updated: August 22, 2016</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August 22, 2016</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August 22, 2016</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3</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9</v>
      </c>
    </row>
    <row r="7" spans="2:22" ht="11.25">
      <c r="B7" s="3">
        <f>LOOK!$C$3</f>
        <v>3</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0</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v>
      </c>
      <c r="D9" s="73">
        <f ca="1">OFFSET(DATA!$A$34,$B9+LOOK!$R$3*60+LOOK!$E$3*120,LOOK!$C$3)</f>
        <v>18</v>
      </c>
      <c r="E9" s="73">
        <f aca="true" t="shared" si="0" ref="E9:E32">IF($D9=0,"",IF($C9/$D9&gt;=$G$6,$C9-ROUND($G$6*$D9,0),""))</f>
      </c>
      <c r="F9" s="72">
        <f>IF(OR($E9="",$E9=0),"",$E9/$E$33)</f>
      </c>
      <c r="G9" s="73">
        <f aca="true" t="shared" si="1" ref="G9:G32">IF($D9=0,"",IF($C9/$D9&lt;$G$6,$C9-ROUND($G$6*$D9,0),""))</f>
        <v>-10</v>
      </c>
      <c r="H9" s="72">
        <f>IF($G9="","",$G9/$G$33)</f>
        <v>0.04739336492890995</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0</v>
      </c>
      <c r="U9" s="93">
        <f ca="1">OFFSET(DATA!$A$4,$G$5+LOOK!$R$3*60+LOOK!$E$3*120,LN!U$8)</f>
        <v>0</v>
      </c>
      <c r="V9" s="93">
        <f ca="1">OFFSET(DATA!$A$4,$G$5+LOOK!$R$3*60+LOOK!$E$3*120,LN!V$8)</f>
        <v>0</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0.014218009478672985</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0</v>
      </c>
      <c r="U10" s="93">
        <f ca="1">OFFSET(DATA!$A$34,$G$5+LOOK!$R$3*60+LOOK!$E$3*120,LN!U$8)</f>
        <v>0</v>
      </c>
      <c r="V10" s="93">
        <f ca="1">OFFSET(DATA!$A$34,$G$5+LOOK!$R$3*60+LOOK!$E$3*120,LN!V$8)</f>
        <v>0</v>
      </c>
    </row>
    <row r="11" spans="2:22" ht="11.25">
      <c r="B11" s="3">
        <v>3</v>
      </c>
      <c r="C11" s="73">
        <f ca="1">OFFSET(DATA!$A$4,$B11+LOOK!$R$3*60+LOOK!$E$3*120,LOOK!$C$3)</f>
        <v>1</v>
      </c>
      <c r="D11" s="73">
        <f ca="1">OFFSET(DATA!$A$34,$B11+LOOK!$R$3*60+LOOK!$E$3*120,LOOK!$C$3)</f>
        <v>4</v>
      </c>
      <c r="E11" s="73">
        <f t="shared" si="0"/>
      </c>
      <c r="F11" s="72">
        <f t="shared" si="2"/>
      </c>
      <c r="G11" s="73">
        <f t="shared" si="1"/>
        <v>-3</v>
      </c>
      <c r="H11" s="72">
        <f t="shared" si="3"/>
        <v>0.014218009478672985</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t="str">
        <f t="shared" si="4"/>
        <v>-</v>
      </c>
      <c r="U11" s="22" t="str">
        <f t="shared" si="4"/>
        <v>-</v>
      </c>
      <c r="V11" s="22" t="str">
        <f t="shared" si="4"/>
        <v>-</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0.037914691943127965</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t="str">
        <f t="shared" si="6"/>
        <v>-</v>
      </c>
      <c r="U13" s="94" t="str">
        <f t="shared" si="6"/>
        <v>-</v>
      </c>
      <c r="V13" s="94" t="str">
        <f t="shared" si="6"/>
        <v>-</v>
      </c>
    </row>
    <row r="14" spans="2:10" ht="11.25">
      <c r="B14" s="3">
        <v>6</v>
      </c>
      <c r="C14" s="73">
        <f ca="1">OFFSET(DATA!$A$4,$B14+LOOK!$R$3*60+LOOK!$E$3*120,LOOK!$C$3)</f>
        <v>0</v>
      </c>
      <c r="D14" s="73">
        <f ca="1">OFFSET(DATA!$A$34,$B14+LOOK!$R$3*60+LOOK!$E$3*120,LOOK!$C$3)</f>
        <v>5</v>
      </c>
      <c r="E14" s="73">
        <f t="shared" si="0"/>
      </c>
      <c r="F14" s="72">
        <f t="shared" si="2"/>
      </c>
      <c r="G14" s="73">
        <f t="shared" si="1"/>
        <v>-5</v>
      </c>
      <c r="H14" s="72">
        <f t="shared" si="3"/>
        <v>0.023696682464454975</v>
      </c>
      <c r="I14" s="72"/>
      <c r="J14" s="72"/>
    </row>
    <row r="15" spans="2:22" ht="11.25">
      <c r="B15" s="3">
        <v>7</v>
      </c>
      <c r="C15" s="73">
        <f ca="1">OFFSET(DATA!$A$4,$B15+LOOK!$R$3*60+LOOK!$E$3*120,LOOK!$C$3)</f>
        <v>0</v>
      </c>
      <c r="D15" s="73">
        <f ca="1">OFFSET(DATA!$A$34,$B15+LOOK!$R$3*60+LOOK!$E$3*120,LOOK!$C$3)</f>
        <v>0</v>
      </c>
      <c r="E15" s="73">
        <f t="shared" si="0"/>
      </c>
      <c r="F15" s="72">
        <f t="shared" si="2"/>
      </c>
      <c r="G15" s="73">
        <f t="shared" si="1"/>
      </c>
      <c r="H15" s="72">
        <f t="shared" si="3"/>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26</v>
      </c>
      <c r="D16" s="73">
        <f ca="1">OFFSET(DATA!$A$34,$B16+LOOK!$R$3*60+LOOK!$E$3*120,LOOK!$C$3)</f>
        <v>53</v>
      </c>
      <c r="E16" s="73">
        <f t="shared" si="0"/>
      </c>
      <c r="F16" s="72">
        <f t="shared" si="2"/>
      </c>
      <c r="G16" s="73">
        <f t="shared" si="1"/>
        <v>-22</v>
      </c>
      <c r="H16" s="72">
        <f t="shared" si="3"/>
        <v>0.10426540284360189</v>
      </c>
      <c r="I16" s="72"/>
      <c r="J16" s="72"/>
    </row>
    <row r="17" spans="2:10" ht="11.25">
      <c r="B17" s="3">
        <v>9</v>
      </c>
      <c r="C17" s="73">
        <f ca="1">OFFSET(DATA!$A$4,$B17+LOOK!$R$3*60+LOOK!$E$3*120,LOOK!$C$3)</f>
        <v>5</v>
      </c>
      <c r="D17" s="73">
        <f ca="1">OFFSET(DATA!$A$34,$B17+LOOK!$R$3*60+LOOK!$E$3*120,LOOK!$C$3)</f>
        <v>18</v>
      </c>
      <c r="E17" s="73">
        <f t="shared" si="0"/>
      </c>
      <c r="F17" s="72">
        <f t="shared" si="2"/>
      </c>
      <c r="G17" s="73">
        <f t="shared" si="1"/>
        <v>-11</v>
      </c>
      <c r="H17" s="72">
        <f t="shared" si="3"/>
        <v>0.052132701421800945</v>
      </c>
      <c r="I17" s="72"/>
      <c r="J17" s="72"/>
    </row>
    <row r="18" spans="2:11" ht="11.25">
      <c r="B18" s="3">
        <v>10</v>
      </c>
      <c r="C18" s="73">
        <f ca="1">OFFSET(DATA!$A$4,$B18+LOOK!$R$3*60+LOOK!$E$3*120,LOOK!$C$3)</f>
        <v>7</v>
      </c>
      <c r="D18" s="73">
        <f ca="1">OFFSET(DATA!$A$34,$B18+LOOK!$R$3*60+LOOK!$E$3*120,LOOK!$C$3)</f>
        <v>10</v>
      </c>
      <c r="E18" s="73">
        <f t="shared" si="0"/>
      </c>
      <c r="F18" s="72">
        <f t="shared" si="2"/>
      </c>
      <c r="G18" s="73">
        <f t="shared" si="1"/>
        <v>-2</v>
      </c>
      <c r="H18" s="72">
        <f t="shared" si="3"/>
        <v>0.009478672985781991</v>
      </c>
      <c r="I18" s="72"/>
      <c r="J18" s="72"/>
      <c r="K18" s="24" t="s">
        <v>84</v>
      </c>
    </row>
    <row r="19" spans="2:22" ht="11.25">
      <c r="B19" s="3">
        <v>11</v>
      </c>
      <c r="C19" s="73">
        <f ca="1">OFFSET(DATA!$A$4,$B19+LOOK!$R$3*60+LOOK!$E$3*120,LOOK!$C$3)</f>
        <v>16</v>
      </c>
      <c r="D19" s="73">
        <f ca="1">OFFSET(DATA!$A$34,$B19+LOOK!$R$3*60+LOOK!$E$3*120,LOOK!$C$3)</f>
        <v>30</v>
      </c>
      <c r="E19" s="73">
        <f t="shared" si="0"/>
      </c>
      <c r="F19" s="72">
        <f t="shared" si="2"/>
      </c>
      <c r="G19" s="73">
        <f t="shared" si="1"/>
        <v>-11</v>
      </c>
      <c r="H19" s="72">
        <f t="shared" si="3"/>
        <v>0.052132701421800945</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0</v>
      </c>
      <c r="U19" s="93">
        <f ca="1">OFFSET(DATA!$A$4,25+LOOK!$R$3*60+LOOK!$E$3*120,LN!U$8)</f>
        <v>0</v>
      </c>
      <c r="V19" s="93">
        <f ca="1">OFFSET(DATA!$A$4,25+LOOK!$R$3*60+LOOK!$E$3*120,LN!V$8)</f>
        <v>0</v>
      </c>
    </row>
    <row r="20" spans="2:22" ht="11.25">
      <c r="B20" s="3">
        <v>12</v>
      </c>
      <c r="C20" s="73">
        <f ca="1">OFFSET(DATA!$A$4,$B20+LOOK!$R$3*60+LOOK!$E$3*120,LOOK!$C$3)</f>
        <v>32</v>
      </c>
      <c r="D20" s="73">
        <f ca="1">OFFSET(DATA!$A$34,$B20+LOOK!$R$3*60+LOOK!$E$3*120,LOOK!$C$3)</f>
        <v>57</v>
      </c>
      <c r="E20" s="73">
        <f t="shared" si="0"/>
      </c>
      <c r="F20" s="72">
        <f t="shared" si="2"/>
      </c>
      <c r="G20" s="73">
        <f t="shared" si="1"/>
        <v>-19</v>
      </c>
      <c r="H20" s="72">
        <f t="shared" si="3"/>
        <v>0.09004739336492891</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0</v>
      </c>
      <c r="U20" s="93">
        <f ca="1">OFFSET(DATA!$A$34,25+LOOK!$R$3*60+LOOK!$E$3*120,LN!U$8)</f>
        <v>0</v>
      </c>
      <c r="V20" s="93">
        <f ca="1">OFFSET(DATA!$A$34,25+LOOK!$R$3*60+LOOK!$E$3*120,LN!V$8)</f>
        <v>0</v>
      </c>
    </row>
    <row r="21" spans="2:22" ht="11.25">
      <c r="B21" s="3">
        <v>13</v>
      </c>
      <c r="C21" s="73">
        <f ca="1">OFFSET(DATA!$A$4,$B21+LOOK!$R$3*60+LOOK!$E$3*120,LOOK!$C$3)</f>
        <v>0</v>
      </c>
      <c r="D21" s="73">
        <f ca="1">OFFSET(DATA!$A$34,$B21+LOOK!$R$3*60+LOOK!$E$3*120,LOOK!$C$3)</f>
        <v>3</v>
      </c>
      <c r="E21" s="73">
        <f t="shared" si="0"/>
      </c>
      <c r="F21" s="72">
        <f t="shared" si="2"/>
      </c>
      <c r="G21" s="73">
        <f t="shared" si="1"/>
        <v>-3</v>
      </c>
      <c r="H21" s="72">
        <f t="shared" si="3"/>
        <v>0.014218009478672985</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t="str">
        <f t="shared" si="8"/>
        <v>-</v>
      </c>
      <c r="U21" s="22" t="str">
        <f t="shared" si="8"/>
        <v>-</v>
      </c>
      <c r="V21" s="22" t="str">
        <f t="shared" si="8"/>
        <v>-</v>
      </c>
    </row>
    <row r="22" spans="2:22" ht="11.25">
      <c r="B22" s="3">
        <v>14</v>
      </c>
      <c r="C22" s="73">
        <f ca="1">OFFSET(DATA!$A$4,$B22+LOOK!$R$3*60+LOOK!$E$3*120,LOOK!$C$3)</f>
        <v>6</v>
      </c>
      <c r="D22" s="73">
        <f ca="1">OFFSET(DATA!$A$34,$B22+LOOK!$R$3*60+LOOK!$E$3*120,LOOK!$C$3)</f>
        <v>16</v>
      </c>
      <c r="E22" s="73">
        <f t="shared" si="0"/>
      </c>
      <c r="F22" s="72">
        <f t="shared" si="2"/>
      </c>
      <c r="G22" s="73">
        <f t="shared" si="1"/>
        <v>-8</v>
      </c>
      <c r="H22" s="72">
        <f t="shared" si="3"/>
        <v>0.037914691943127965</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48</v>
      </c>
      <c r="D23" s="73">
        <f ca="1">OFFSET(DATA!$A$34,$B23+LOOK!$R$3*60+LOOK!$E$3*120,LOOK!$C$3)</f>
        <v>68</v>
      </c>
      <c r="E23" s="73">
        <f t="shared" si="0"/>
      </c>
      <c r="F23" s="72">
        <f t="shared" si="2"/>
      </c>
      <c r="G23" s="73">
        <f t="shared" si="1"/>
        <v>-13</v>
      </c>
      <c r="H23" s="72">
        <f t="shared" si="3"/>
        <v>0.061611374407582936</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t="str">
        <f t="shared" si="10"/>
        <v>-</v>
      </c>
      <c r="U23" s="94" t="str">
        <f t="shared" si="10"/>
        <v>-</v>
      </c>
      <c r="V23" s="94" t="str">
        <f t="shared" si="10"/>
        <v>-</v>
      </c>
    </row>
    <row r="24" spans="2:10" ht="11.25">
      <c r="B24" s="3">
        <v>16</v>
      </c>
      <c r="C24" s="73">
        <f ca="1">OFFSET(DATA!$A$4,$B24+LOOK!$R$3*60+LOOK!$E$3*120,LOOK!$C$3)</f>
        <v>4</v>
      </c>
      <c r="D24" s="73">
        <f ca="1">OFFSET(DATA!$A$34,$B24+LOOK!$R$3*60+LOOK!$E$3*120,LOOK!$C$3)</f>
        <v>17</v>
      </c>
      <c r="E24" s="73">
        <f t="shared" si="0"/>
      </c>
      <c r="F24" s="72">
        <f t="shared" si="2"/>
      </c>
      <c r="G24" s="73">
        <f t="shared" si="1"/>
        <v>-11</v>
      </c>
      <c r="H24" s="72">
        <f t="shared" si="3"/>
        <v>0.052132701421800945</v>
      </c>
      <c r="I24" s="72"/>
      <c r="J24" s="72"/>
    </row>
    <row r="25" spans="2:10" ht="11.25">
      <c r="B25" s="3">
        <v>17</v>
      </c>
      <c r="C25" s="73">
        <f ca="1">OFFSET(DATA!$A$4,$B25+LOOK!$R$3*60+LOOK!$E$3*120,LOOK!$C$3)</f>
        <v>11</v>
      </c>
      <c r="D25" s="73">
        <f ca="1">OFFSET(DATA!$A$34,$B25+LOOK!$R$3*60+LOOK!$E$3*120,LOOK!$C$3)</f>
        <v>19</v>
      </c>
      <c r="E25" s="73">
        <f t="shared" si="0"/>
      </c>
      <c r="F25" s="72">
        <f t="shared" si="2"/>
      </c>
      <c r="G25" s="73">
        <f t="shared" si="1"/>
        <v>-6</v>
      </c>
      <c r="H25" s="72">
        <f t="shared" si="3"/>
        <v>0.02843601895734597</v>
      </c>
      <c r="I25" s="72"/>
      <c r="J25" s="72"/>
    </row>
    <row r="26" spans="2:10" ht="11.25">
      <c r="B26" s="3">
        <v>18</v>
      </c>
      <c r="C26" s="73">
        <f ca="1">OFFSET(DATA!$A$4,$B26+LOOK!$R$3*60+LOOK!$E$3*120,LOOK!$C$3)</f>
        <v>3</v>
      </c>
      <c r="D26" s="73">
        <f ca="1">OFFSET(DATA!$A$34,$B26+LOOK!$R$3*60+LOOK!$E$3*120,LOOK!$C$3)</f>
        <v>17</v>
      </c>
      <c r="E26" s="73">
        <f t="shared" si="0"/>
      </c>
      <c r="F26" s="72">
        <f t="shared" si="2"/>
      </c>
      <c r="G26" s="73">
        <f t="shared" si="1"/>
        <v>-12</v>
      </c>
      <c r="H26" s="72">
        <f t="shared" si="3"/>
        <v>0.05687203791469194</v>
      </c>
      <c r="I26" s="72"/>
      <c r="J26" s="72"/>
    </row>
    <row r="27" spans="2:10" ht="11.25">
      <c r="B27" s="3">
        <v>19</v>
      </c>
      <c r="C27" s="73">
        <f ca="1">OFFSET(DATA!$A$4,$B27+LOOK!$R$3*60+LOOK!$E$3*120,LOOK!$C$3)</f>
        <v>2</v>
      </c>
      <c r="D27" s="73">
        <f ca="1">OFFSET(DATA!$A$34,$B27+LOOK!$R$3*60+LOOK!$E$3*120,LOOK!$C$3)</f>
        <v>4</v>
      </c>
      <c r="E27" s="73">
        <f t="shared" si="0"/>
      </c>
      <c r="F27" s="72">
        <f t="shared" si="2"/>
      </c>
      <c r="G27" s="73">
        <f t="shared" si="1"/>
        <v>-2</v>
      </c>
      <c r="H27" s="72">
        <f t="shared" si="3"/>
        <v>0.009478672985781991</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0.018957345971563982</v>
      </c>
      <c r="I28" s="72"/>
      <c r="J28" s="72"/>
    </row>
    <row r="29" spans="2:10" ht="11.25">
      <c r="B29" s="3">
        <v>21</v>
      </c>
      <c r="C29" s="73">
        <f ca="1">OFFSET(DATA!$A$4,$B29+LOOK!$R$3*60+LOOK!$E$3*120,LOOK!$C$3)</f>
        <v>14</v>
      </c>
      <c r="D29" s="73">
        <f ca="1">OFFSET(DATA!$A$34,$B29+LOOK!$R$3*60+LOOK!$E$3*120,LOOK!$C$3)</f>
        <v>22</v>
      </c>
      <c r="E29" s="73">
        <f t="shared" si="0"/>
      </c>
      <c r="F29" s="72">
        <f t="shared" si="2"/>
      </c>
      <c r="G29" s="73">
        <f t="shared" si="1"/>
        <v>-6</v>
      </c>
      <c r="H29" s="72">
        <f t="shared" si="3"/>
        <v>0.02843601895734597</v>
      </c>
      <c r="I29" s="72"/>
      <c r="J29" s="72"/>
    </row>
    <row r="30" spans="2:10" ht="11.25">
      <c r="B30" s="3">
        <v>22</v>
      </c>
      <c r="C30" s="73">
        <f ca="1">OFFSET(DATA!$A$4,$B30+LOOK!$R$3*60+LOOK!$E$3*120,LOOK!$C$3)</f>
        <v>27</v>
      </c>
      <c r="D30" s="73">
        <f ca="1">OFFSET(DATA!$A$34,$B30+LOOK!$R$3*60+LOOK!$E$3*120,LOOK!$C$3)</f>
        <v>32</v>
      </c>
      <c r="E30" s="73">
        <f t="shared" si="0"/>
      </c>
      <c r="F30" s="72">
        <f t="shared" si="2"/>
      </c>
      <c r="G30" s="73">
        <f t="shared" si="1"/>
        <v>-2</v>
      </c>
      <c r="H30" s="72">
        <f t="shared" si="3"/>
        <v>0.009478672985781991</v>
      </c>
      <c r="I30" s="72"/>
      <c r="J30" s="72"/>
    </row>
    <row r="31" spans="2:10" ht="11.25">
      <c r="B31" s="3">
        <v>23</v>
      </c>
      <c r="C31" s="73">
        <f ca="1">OFFSET(DATA!$A$4,$B31+LOOK!$R$3*60+LOOK!$E$3*120,LOOK!$C$3)</f>
        <v>60</v>
      </c>
      <c r="D31" s="73">
        <f ca="1">OFFSET(DATA!$A$34,$B31+LOOK!$R$3*60+LOOK!$E$3*120,LOOK!$C$3)</f>
        <v>118</v>
      </c>
      <c r="E31" s="73">
        <f t="shared" si="0"/>
      </c>
      <c r="F31" s="72">
        <f t="shared" si="2"/>
      </c>
      <c r="G31" s="73">
        <f t="shared" si="1"/>
        <v>-46</v>
      </c>
      <c r="H31" s="72">
        <f t="shared" si="3"/>
        <v>0.21800947867298578</v>
      </c>
      <c r="I31" s="72"/>
      <c r="J31" s="72"/>
    </row>
    <row r="32" spans="2:10" ht="11.25">
      <c r="B32" s="9">
        <v>24</v>
      </c>
      <c r="C32" s="77">
        <f ca="1">OFFSET(DATA!$A$4,$B32+LOOK!$R$3*60+LOOK!$E$3*120,LOOK!$C$3)</f>
        <v>1</v>
      </c>
      <c r="D32" s="77">
        <f ca="1">OFFSET(DATA!$A$34,$B32+LOOK!$R$3*60+LOOK!$E$3*120,LOOK!$C$3)</f>
        <v>5</v>
      </c>
      <c r="E32" s="77">
        <f t="shared" si="0"/>
      </c>
      <c r="F32" s="78">
        <f t="shared" si="2"/>
      </c>
      <c r="G32" s="77">
        <f t="shared" si="1"/>
        <v>-4</v>
      </c>
      <c r="H32" s="78">
        <f t="shared" si="3"/>
        <v>0.018957345971563982</v>
      </c>
      <c r="I32" s="72"/>
      <c r="J32" s="72"/>
    </row>
    <row r="33" spans="2:7" ht="11.25">
      <c r="B33" s="3">
        <v>25</v>
      </c>
      <c r="C33" s="73">
        <f>SUM(C9:C32)</f>
        <v>277</v>
      </c>
      <c r="D33" s="73">
        <f>SUM(D9:D32)</f>
        <v>540</v>
      </c>
      <c r="E33" s="73">
        <f>SUM(E9:E32)</f>
        <v>0</v>
      </c>
      <c r="F33" s="73"/>
      <c r="G33" s="73">
        <f>SUM(G9:G32)</f>
        <v>-211</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3</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87</v>
      </c>
      <c r="D5" s="1">
        <f ca="1">OFFSET(DATA!$A$34,LOOK!$B5+$E$3*120,LOOK!$C$3)</f>
        <v>226</v>
      </c>
      <c r="E5" s="11">
        <f>IF(D5&gt;0,ROUND(C5/D5,3),"")</f>
        <v>0.385</v>
      </c>
      <c r="F5" s="13">
        <f>$E$29</f>
        <v>0.441</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5</v>
      </c>
      <c r="D6" s="1">
        <f ca="1">OFFSET(DATA!$A$34,LOOK!$B6+$E$3*120,LOOK!$C$3)</f>
        <v>57</v>
      </c>
      <c r="E6" s="11">
        <f aca="true" t="shared" si="0" ref="E6:E29">IF(D6&gt;0,ROUND(C6/D6,3),"")</f>
        <v>0.088</v>
      </c>
      <c r="F6" s="13">
        <f aca="true" t="shared" si="1" ref="F6:F28">$E$29</f>
        <v>0.441</v>
      </c>
      <c r="G6" s="61"/>
      <c r="I6" s="16">
        <f ca="1">COUNTIF(OFFSET(DATA!$B$59,$E$3*120,0,1,12),"&gt;0")</f>
        <v>9</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43</v>
      </c>
      <c r="E7" s="11">
        <f t="shared" si="0"/>
        <v>0.163</v>
      </c>
      <c r="F7" s="13">
        <f t="shared" si="1"/>
        <v>0.441</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0</v>
      </c>
      <c r="T7" s="1">
        <f ca="1">OFFSET(DATA!$A$4,LOOK!$J$3+$E$3*120,LOOK!T$6)</f>
        <v>0</v>
      </c>
      <c r="U7" s="1">
        <f ca="1">OFFSET(DATA!$A$4,LOOK!$J$3+$E$3*120,LOOK!U$6)</f>
        <v>0</v>
      </c>
      <c r="V7" s="22">
        <f ca="1">OFFSET(I10,0,I6)</f>
        <v>0.437</v>
      </c>
    </row>
    <row r="8" spans="2:22" ht="11.25">
      <c r="B8" s="3">
        <v>4</v>
      </c>
      <c r="C8" s="1">
        <f ca="1">OFFSET(DATA!$A$4,LOOK!$B8+$E$3*120,LOOK!$C$3)</f>
        <v>16</v>
      </c>
      <c r="D8" s="1">
        <f ca="1">OFFSET(DATA!$A$34,LOOK!$B8+$E$3*120,LOOK!$C$3)</f>
        <v>64</v>
      </c>
      <c r="E8" s="11">
        <f t="shared" si="0"/>
        <v>0.25</v>
      </c>
      <c r="F8" s="13">
        <f t="shared" si="1"/>
        <v>0.441</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0</v>
      </c>
      <c r="T8" s="1">
        <f ca="1">OFFSET(DATA!$A$34,LOOK!$J$3+$E$3*120,LOOK!T$6)</f>
        <v>0</v>
      </c>
      <c r="U8" s="1">
        <f ca="1">OFFSET(DATA!$A$34,LOOK!$J$3+$E$3*120,LOOK!U$6)</f>
        <v>0</v>
      </c>
      <c r="V8" s="97">
        <f>N2</f>
        <v>0.5</v>
      </c>
    </row>
    <row r="9" spans="2:22" ht="11.25">
      <c r="B9" s="3">
        <v>5</v>
      </c>
      <c r="C9" s="1">
        <f ca="1">OFFSET(DATA!$A$4,LOOK!$B9+$E$3*120,LOOK!$C$3)</f>
        <v>164</v>
      </c>
      <c r="D9" s="1">
        <f ca="1">OFFSET(DATA!$A$34,LOOK!$B9+$E$3*120,LOOK!$C$3)</f>
        <v>312</v>
      </c>
      <c r="E9" s="11">
        <f t="shared" si="0"/>
        <v>0.526</v>
      </c>
      <c r="F9" s="13">
        <f t="shared" si="1"/>
        <v>0.441</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c>
      <c r="T9" s="11">
        <f ca="1" t="shared" si="2"/>
      </c>
      <c r="U9" s="11">
        <f ca="1" t="shared" si="2"/>
      </c>
      <c r="V9" s="22">
        <f>(12*N2-I6*V7)/(12-I6)</f>
        <v>0.6890000000000001</v>
      </c>
    </row>
    <row r="10" spans="2:21" ht="11.25">
      <c r="B10" s="3">
        <v>6</v>
      </c>
      <c r="C10" s="1">
        <f ca="1">OFFSET(DATA!$A$4,LOOK!$B10+$E$3*120,LOOK!$C$3)</f>
        <v>20</v>
      </c>
      <c r="D10" s="1">
        <f ca="1">OFFSET(DATA!$A$34,LOOK!$B10+$E$3*120,LOOK!$C$3)</f>
        <v>71</v>
      </c>
      <c r="E10" s="11">
        <f t="shared" si="0"/>
        <v>0.282</v>
      </c>
      <c r="F10" s="13">
        <f t="shared" si="1"/>
        <v>0.441</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c>
      <c r="T10" s="49">
        <f>IF(T9="","",IF(T$6&gt;$I6,0,ROUND(AVERAGE($J9:T9),3)))</f>
      </c>
      <c r="U10" s="49">
        <f>IF(U9="","",IF(U$6&gt;$I6,0,ROUND(AVERAGE($J9:U9),3)))</f>
      </c>
    </row>
    <row r="11" spans="2:21" ht="11.25">
      <c r="B11" s="3">
        <v>7</v>
      </c>
      <c r="C11" s="1">
        <f ca="1">OFFSET(DATA!$A$4,LOOK!$B11+$E$3*120,LOOK!$C$3)</f>
        <v>20</v>
      </c>
      <c r="D11" s="1">
        <f ca="1">OFFSET(DATA!$A$34,LOOK!$B11+$E$3*120,LOOK!$C$3)</f>
        <v>48</v>
      </c>
      <c r="E11" s="11">
        <f t="shared" si="0"/>
        <v>0.417</v>
      </c>
      <c r="F11" s="13">
        <f t="shared" si="1"/>
        <v>0.441</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352</v>
      </c>
      <c r="D12" s="1">
        <f ca="1">OFFSET(DATA!$A$34,LOOK!$B12+$E$3*120,LOOK!$C$3)</f>
        <v>1018</v>
      </c>
      <c r="E12" s="11">
        <f t="shared" si="0"/>
        <v>0.346</v>
      </c>
      <c r="F12" s="13">
        <f t="shared" si="1"/>
        <v>0.441</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0.6890000000000001</v>
      </c>
      <c r="T12" s="34">
        <f t="shared" si="6"/>
        <v>0.6890000000000001</v>
      </c>
      <c r="U12" s="34">
        <f t="shared" si="6"/>
        <v>0.6890000000000001</v>
      </c>
    </row>
    <row r="13" spans="2:21" ht="11.25">
      <c r="B13" s="3">
        <v>9</v>
      </c>
      <c r="C13" s="1">
        <f ca="1">OFFSET(DATA!$A$4,LOOK!$B13+$E$3*120,LOOK!$C$3)</f>
        <v>72</v>
      </c>
      <c r="D13" s="1">
        <f ca="1">OFFSET(DATA!$A$34,LOOK!$B13+$E$3*120,LOOK!$C$3)</f>
        <v>189</v>
      </c>
      <c r="E13" s="11">
        <f t="shared" si="0"/>
        <v>0.381</v>
      </c>
      <c r="F13" s="13">
        <f t="shared" si="1"/>
        <v>0.441</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62</v>
      </c>
      <c r="D14" s="1">
        <f ca="1">OFFSET(DATA!$A$34,LOOK!$B14+$E$3*120,LOOK!$C$3)</f>
        <v>206</v>
      </c>
      <c r="E14" s="11">
        <f t="shared" si="0"/>
        <v>0.301</v>
      </c>
      <c r="F14" s="13">
        <f t="shared" si="1"/>
        <v>0.441</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272</v>
      </c>
      <c r="D15" s="1">
        <f ca="1">OFFSET(DATA!$A$34,LOOK!$B15+$E$3*120,LOOK!$C$3)</f>
        <v>502</v>
      </c>
      <c r="E15" s="11">
        <f t="shared" si="0"/>
        <v>0.542</v>
      </c>
      <c r="F15" s="13">
        <f t="shared" si="1"/>
        <v>0.441</v>
      </c>
      <c r="G15" s="61"/>
      <c r="I15" s="16">
        <f ca="1">COUNTIF(OFFSET(DATA!$B$119,$E$3*120,0,1,12),"&gt;0")</f>
        <v>9</v>
      </c>
      <c r="J15" s="6" t="s">
        <v>11</v>
      </c>
      <c r="V15" s="22">
        <f ca="1">OFFSET(I19,0,I15)</f>
        <v>0.502</v>
      </c>
    </row>
    <row r="16" spans="2:22" ht="11.25">
      <c r="B16" s="3">
        <v>12</v>
      </c>
      <c r="C16" s="1">
        <f ca="1">OFFSET(DATA!$A$4,LOOK!$B16+$E$3*120,LOOK!$C$3)</f>
        <v>427</v>
      </c>
      <c r="D16" s="1">
        <f ca="1">OFFSET(DATA!$A$34,LOOK!$B16+$E$3*120,LOOK!$C$3)</f>
        <v>869</v>
      </c>
      <c r="E16" s="11">
        <f t="shared" si="0"/>
        <v>0.491</v>
      </c>
      <c r="F16" s="13">
        <f t="shared" si="1"/>
        <v>0.441</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0</v>
      </c>
      <c r="T16" s="1">
        <f ca="1">OFFSET(DATA!$A$64,LOOK!$J$3+$E$3*120,LOOK!T$6)</f>
        <v>0</v>
      </c>
      <c r="U16" s="1">
        <f ca="1">OFFSET(DATA!$A$64,LOOK!$J$3+$E$3*120,LOOK!U$6)</f>
        <v>0</v>
      </c>
      <c r="V16" s="97">
        <f>N23</f>
        <v>0.9</v>
      </c>
    </row>
    <row r="17" spans="2:22" ht="11.25">
      <c r="B17" s="3">
        <v>13</v>
      </c>
      <c r="C17" s="1">
        <f ca="1">OFFSET(DATA!$A$4,LOOK!$B17+$E$3*120,LOOK!$C$3)</f>
        <v>38</v>
      </c>
      <c r="D17" s="1">
        <f ca="1">OFFSET(DATA!$A$34,LOOK!$B17+$E$3*120,LOOK!$C$3)</f>
        <v>102</v>
      </c>
      <c r="E17" s="11">
        <f t="shared" si="0"/>
        <v>0.373</v>
      </c>
      <c r="F17" s="13">
        <f t="shared" si="1"/>
        <v>0.441</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0</v>
      </c>
      <c r="T17" s="1">
        <f ca="1">OFFSET(DATA!$A$94,LOOK!$J$3+$E$3*120,LOOK!T$6)</f>
        <v>0</v>
      </c>
      <c r="U17" s="1">
        <f ca="1">OFFSET(DATA!$A$94,LOOK!$J$3+$E$3*120,LOOK!U$6)</f>
        <v>0</v>
      </c>
      <c r="V17" s="22">
        <f>(12*N3-I15*V15)/(12-I15)</f>
        <v>2.0940000000000003</v>
      </c>
    </row>
    <row r="18" spans="2:21" ht="11.25">
      <c r="B18" s="3">
        <v>14</v>
      </c>
      <c r="C18" s="1">
        <f ca="1">OFFSET(DATA!$A$4,LOOK!$B18+$E$3*120,LOOK!$C$3)</f>
        <v>184</v>
      </c>
      <c r="D18" s="1">
        <f ca="1">OFFSET(DATA!$A$34,LOOK!$B18+$E$3*120,LOOK!$C$3)</f>
        <v>352</v>
      </c>
      <c r="E18" s="11">
        <f t="shared" si="0"/>
        <v>0.523</v>
      </c>
      <c r="F18" s="13">
        <f t="shared" si="1"/>
        <v>0.441</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c>
      <c r="T18" s="11">
        <f ca="1" t="shared" si="10"/>
      </c>
      <c r="U18" s="11">
        <f ca="1" t="shared" si="10"/>
      </c>
    </row>
    <row r="19" spans="2:21" ht="11.25">
      <c r="B19" s="3">
        <v>15</v>
      </c>
      <c r="C19" s="1">
        <f ca="1">OFFSET(DATA!$A$4,LOOK!$B19+$E$3*120,LOOK!$C$3)</f>
        <v>283</v>
      </c>
      <c r="D19" s="1">
        <f ca="1">OFFSET(DATA!$A$34,LOOK!$B19+$E$3*120,LOOK!$C$3)</f>
        <v>481</v>
      </c>
      <c r="E19" s="11">
        <f t="shared" si="0"/>
        <v>0.588</v>
      </c>
      <c r="F19" s="13">
        <f t="shared" si="1"/>
        <v>0.441</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v>
      </c>
      <c r="T19" s="49">
        <f>IF(T$6&gt;$I15,0,IF(T$6=1,T$18,ROUND(AVERAGE($J18:T18),3)))</f>
        <v>0</v>
      </c>
      <c r="U19" s="49">
        <f>IF(U$6&gt;$I15,0,IF(U$6=1,U$18,ROUND(AVERAGE($J18:U18),3)))</f>
        <v>0</v>
      </c>
    </row>
    <row r="20" spans="2:21" ht="11.25">
      <c r="B20" s="3">
        <v>16</v>
      </c>
      <c r="C20" s="1">
        <f ca="1">OFFSET(DATA!$A$4,LOOK!$B20+$E$3*120,LOOK!$C$3)</f>
        <v>105</v>
      </c>
      <c r="D20" s="1">
        <f ca="1">OFFSET(DATA!$A$34,LOOK!$B20+$E$3*120,LOOK!$C$3)</f>
        <v>250</v>
      </c>
      <c r="E20" s="11">
        <f t="shared" si="0"/>
        <v>0.42</v>
      </c>
      <c r="F20" s="13">
        <f t="shared" si="1"/>
        <v>0.441</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312</v>
      </c>
      <c r="E21" s="11">
        <f t="shared" si="0"/>
        <v>0.394</v>
      </c>
      <c r="F21" s="13">
        <f t="shared" si="1"/>
        <v>0.441</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54</v>
      </c>
      <c r="D22" s="1">
        <f ca="1">OFFSET(DATA!$A$34,LOOK!$B22+$E$3*120,LOOK!$C$3)</f>
        <v>229</v>
      </c>
      <c r="E22" s="11">
        <f t="shared" si="0"/>
        <v>0.236</v>
      </c>
      <c r="F22" s="13">
        <f t="shared" si="1"/>
        <v>0.441</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2.0940000000000003</v>
      </c>
      <c r="T22" s="34">
        <f t="shared" si="13"/>
        <v>2.0940000000000003</v>
      </c>
      <c r="U22" s="34">
        <f t="shared" si="13"/>
        <v>2.0940000000000003</v>
      </c>
    </row>
    <row r="23" spans="2:21" ht="11.25">
      <c r="B23" s="3">
        <v>19</v>
      </c>
      <c r="C23" s="1">
        <f ca="1">OFFSET(DATA!$A$4,LOOK!$B23+$E$3*120,LOOK!$C$3)</f>
        <v>5</v>
      </c>
      <c r="D23" s="1">
        <f ca="1">OFFSET(DATA!$A$34,LOOK!$B23+$E$3*120,LOOK!$C$3)</f>
        <v>24</v>
      </c>
      <c r="E23" s="11">
        <f t="shared" si="0"/>
        <v>0.208</v>
      </c>
      <c r="F23" s="13">
        <f t="shared" si="1"/>
        <v>0.441</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24</v>
      </c>
      <c r="D24" s="1">
        <f ca="1">OFFSET(DATA!$A$34,LOOK!$B24+$E$3*120,LOOK!$C$3)</f>
        <v>111</v>
      </c>
      <c r="E24" s="11">
        <f t="shared" si="0"/>
        <v>0.216</v>
      </c>
      <c r="F24" s="13">
        <f t="shared" si="1"/>
        <v>0.441</v>
      </c>
      <c r="G24" s="61"/>
    </row>
    <row r="25" spans="2:10" ht="11.25">
      <c r="B25" s="3">
        <v>21</v>
      </c>
      <c r="C25" s="1">
        <f ca="1">OFFSET(DATA!$A$4,LOOK!$B25+$E$3*120,LOOK!$C$3)</f>
        <v>137</v>
      </c>
      <c r="D25" s="1">
        <f ca="1">OFFSET(DATA!$A$34,LOOK!$B25+$E$3*120,LOOK!$C$3)</f>
        <v>230</v>
      </c>
      <c r="E25" s="11">
        <f t="shared" si="0"/>
        <v>0.596</v>
      </c>
      <c r="F25" s="13">
        <f t="shared" si="1"/>
        <v>0.441</v>
      </c>
      <c r="G25" s="61"/>
      <c r="I25" s="28">
        <f ca="1">OFFSET(I6,$R$3*9,0)</f>
        <v>9</v>
      </c>
      <c r="J25" s="58" t="str">
        <f>R1</f>
        <v>2P</v>
      </c>
    </row>
    <row r="26" spans="2:21" ht="11.25">
      <c r="B26" s="3">
        <v>22</v>
      </c>
      <c r="C26" s="1">
        <f ca="1">OFFSET(DATA!$A$4,LOOK!$B26+$E$3*120,LOOK!$C$3)</f>
        <v>366</v>
      </c>
      <c r="D26" s="1">
        <f ca="1">OFFSET(DATA!$A$34,LOOK!$B26+$E$3*120,LOOK!$C$3)</f>
        <v>644</v>
      </c>
      <c r="E26" s="11">
        <f t="shared" si="0"/>
        <v>0.568</v>
      </c>
      <c r="F26" s="13">
        <f t="shared" si="1"/>
        <v>0.441</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0</v>
      </c>
      <c r="T26" s="1">
        <f ca="1" t="shared" si="15"/>
        <v>0</v>
      </c>
      <c r="U26" s="1">
        <f ca="1" t="shared" si="15"/>
        <v>0</v>
      </c>
    </row>
    <row r="27" spans="2:21" ht="11.25">
      <c r="B27" s="3">
        <v>23</v>
      </c>
      <c r="C27" s="1">
        <f ca="1">OFFSET(DATA!$A$4,LOOK!$B27+$E$3*120,LOOK!$C$3)</f>
        <v>545</v>
      </c>
      <c r="D27" s="1">
        <f ca="1">OFFSET(DATA!$A$34,LOOK!$B27+$E$3*120,LOOK!$C$3)</f>
        <v>1280</v>
      </c>
      <c r="E27" s="11">
        <f t="shared" si="0"/>
        <v>0.426</v>
      </c>
      <c r="F27" s="13">
        <f t="shared" si="1"/>
        <v>0.441</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0</v>
      </c>
      <c r="T27" s="1">
        <f ca="1" t="shared" si="16"/>
        <v>0</v>
      </c>
      <c r="U27" s="1">
        <f ca="1" t="shared" si="16"/>
        <v>0</v>
      </c>
    </row>
    <row r="28" spans="2:21" ht="11.25">
      <c r="B28" s="9">
        <v>24</v>
      </c>
      <c r="C28" s="10">
        <f ca="1">OFFSET(DATA!$A$4,LOOK!$B28+$E$3*120,LOOK!$C$3)</f>
        <v>47</v>
      </c>
      <c r="D28" s="10">
        <f ca="1">OFFSET(DATA!$A$34,LOOK!$B28+$E$3*120,LOOK!$C$3)</f>
        <v>132</v>
      </c>
      <c r="E28" s="12">
        <f t="shared" si="0"/>
        <v>0.356</v>
      </c>
      <c r="F28" s="13">
        <f t="shared" si="1"/>
        <v>0.441</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c>
      <c r="T28" s="11">
        <f ca="1" t="shared" si="17"/>
      </c>
      <c r="U28" s="11">
        <f ca="1" t="shared" si="17"/>
      </c>
    </row>
    <row r="29" spans="2:21" ht="11.25">
      <c r="B29" s="3">
        <v>25</v>
      </c>
      <c r="C29" s="1">
        <f>SUM(C5:C28)</f>
        <v>3415</v>
      </c>
      <c r="D29" s="1">
        <f>SUM(D5:D28)</f>
        <v>7752</v>
      </c>
      <c r="E29" s="11">
        <f t="shared" si="0"/>
        <v>0.441</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v>
      </c>
      <c r="T29" s="11">
        <f ca="1" t="shared" si="18"/>
        <v>0</v>
      </c>
      <c r="U29" s="11">
        <f ca="1" t="shared" si="18"/>
        <v>0</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2.0940000000000003</v>
      </c>
      <c r="T32" s="34">
        <f ca="1" t="shared" si="21"/>
        <v>2.0940000000000003</v>
      </c>
      <c r="U32" s="34">
        <f ca="1" t="shared" si="21"/>
        <v>2.0940000000000003</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6</v>
      </c>
      <c r="D35" s="1">
        <f ca="1">OFFSET(DATA!$A$94,LOOK!$B35+$E$3*120,LOOK!$C$3)</f>
        <v>18</v>
      </c>
      <c r="E35" s="11">
        <f>IF(D35&gt;0,ROUND(C35/D35,3),"")</f>
        <v>0.333</v>
      </c>
      <c r="F35" s="13">
        <f>$E$59</f>
        <v>0.513</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0.513</v>
      </c>
      <c r="G36" s="13"/>
      <c r="I36" s="26" t="str">
        <f>IF(J3=25,"Statewide","Region "&amp;J3)</f>
        <v>Statewide</v>
      </c>
      <c r="N36" s="3">
        <v>2</v>
      </c>
      <c r="O36" s="13">
        <f>O35</f>
        <v>0.9</v>
      </c>
    </row>
    <row r="37" spans="2:15" ht="11.25">
      <c r="B37" s="3">
        <v>3</v>
      </c>
      <c r="C37" s="1">
        <f ca="1">OFFSET(DATA!$A$64,LOOK!$B37+$E$3*120,LOOK!$C$3)</f>
        <v>1</v>
      </c>
      <c r="D37" s="1">
        <f ca="1">OFFSET(DATA!$A$94,LOOK!$B37+$E$3*120,LOOK!$C$3)</f>
        <v>4</v>
      </c>
      <c r="E37" s="11">
        <f t="shared" si="23"/>
        <v>0.25</v>
      </c>
      <c r="F37" s="13">
        <f t="shared" si="24"/>
        <v>0.513</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0.513</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0.513</v>
      </c>
      <c r="G39" s="13"/>
      <c r="I39" s="25" t="str">
        <f ca="1">OFFSET(I40,R3,0)</f>
        <v>Federal Standard - 90.0%</v>
      </c>
      <c r="N39" s="3">
        <v>5</v>
      </c>
      <c r="O39" s="13">
        <f t="shared" si="25"/>
        <v>0.9</v>
      </c>
    </row>
    <row r="40" spans="2:15" ht="11.25">
      <c r="B40" s="3">
        <v>6</v>
      </c>
      <c r="C40" s="1">
        <f ca="1">OFFSET(DATA!$A$64,LOOK!$B40+$E$3*120,LOOK!$C$3)</f>
        <v>0</v>
      </c>
      <c r="D40" s="1">
        <f ca="1">OFFSET(DATA!$A$94,LOOK!$B40+$E$3*120,LOOK!$C$3)</f>
        <v>5</v>
      </c>
      <c r="E40" s="11">
        <f t="shared" si="23"/>
        <v>0</v>
      </c>
      <c r="F40" s="13">
        <f t="shared" si="24"/>
        <v>0.513</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0</v>
      </c>
      <c r="E41" s="11">
        <f t="shared" si="23"/>
      </c>
      <c r="F41" s="13">
        <f t="shared" si="24"/>
        <v>0.513</v>
      </c>
      <c r="G41" s="13"/>
      <c r="I41" s="26" t="str">
        <f>IF(M3=0,"Federal Standard - ","Caseload Reduction Standard - ")&amp;P3</f>
        <v>Federal Standard - 90.0%</v>
      </c>
      <c r="N41" s="3">
        <v>7</v>
      </c>
      <c r="O41" s="13">
        <f t="shared" si="25"/>
        <v>0.9</v>
      </c>
    </row>
    <row r="42" spans="2:15" ht="11.25">
      <c r="B42" s="3">
        <v>8</v>
      </c>
      <c r="C42" s="1">
        <f ca="1">OFFSET(DATA!$A$64,LOOK!$B42+$E$3*120,LOOK!$C$3)</f>
        <v>26</v>
      </c>
      <c r="D42" s="1">
        <f ca="1">OFFSET(DATA!$A$94,LOOK!$B42+$E$3*120,LOOK!$C$3)</f>
        <v>53</v>
      </c>
      <c r="E42" s="11">
        <f t="shared" si="23"/>
        <v>0.491</v>
      </c>
      <c r="F42" s="13">
        <f t="shared" si="24"/>
        <v>0.513</v>
      </c>
      <c r="G42" s="13"/>
      <c r="I42" s="57">
        <f ca="1">OFFSET(N2,R3,0)</f>
        <v>0.9</v>
      </c>
      <c r="N42" s="3">
        <v>8</v>
      </c>
      <c r="O42" s="13">
        <f t="shared" si="25"/>
        <v>0.9</v>
      </c>
    </row>
    <row r="43" spans="2:15" ht="11.25">
      <c r="B43" s="3">
        <v>9</v>
      </c>
      <c r="C43" s="1">
        <f ca="1">OFFSET(DATA!$A$64,LOOK!$B43+$E$3*120,LOOK!$C$3)</f>
        <v>5</v>
      </c>
      <c r="D43" s="1">
        <f ca="1">OFFSET(DATA!$A$94,LOOK!$B43+$E$3*120,LOOK!$C$3)</f>
        <v>18</v>
      </c>
      <c r="E43" s="11">
        <f t="shared" si="23"/>
        <v>0.278</v>
      </c>
      <c r="F43" s="13">
        <f t="shared" si="24"/>
        <v>0.513</v>
      </c>
      <c r="G43" s="13"/>
      <c r="N43" s="3">
        <v>9</v>
      </c>
      <c r="O43" s="13">
        <f t="shared" si="25"/>
        <v>0.9</v>
      </c>
    </row>
    <row r="44" spans="2:15" ht="11.25">
      <c r="B44" s="3">
        <v>10</v>
      </c>
      <c r="C44" s="1">
        <f ca="1">OFFSET(DATA!$A$64,LOOK!$B44+$E$3*120,LOOK!$C$3)</f>
        <v>7</v>
      </c>
      <c r="D44" s="1">
        <f ca="1">OFFSET(DATA!$A$94,LOOK!$B44+$E$3*120,LOOK!$C$3)</f>
        <v>10</v>
      </c>
      <c r="E44" s="11">
        <f t="shared" si="23"/>
        <v>0.7</v>
      </c>
      <c r="F44" s="13">
        <f t="shared" si="24"/>
        <v>0.513</v>
      </c>
      <c r="G44" s="13"/>
      <c r="I44" s="25" t="str">
        <f>IF(E3=0,I6,I15)&amp;"  Months of Data is Available"</f>
        <v>9  Months of Data is Available</v>
      </c>
      <c r="N44" s="3">
        <v>10</v>
      </c>
      <c r="O44" s="13">
        <f t="shared" si="25"/>
        <v>0.9</v>
      </c>
    </row>
    <row r="45" spans="2:15" ht="11.25">
      <c r="B45" s="3">
        <v>11</v>
      </c>
      <c r="C45" s="1">
        <f ca="1">OFFSET(DATA!$A$64,LOOK!$B45+$E$3*120,LOOK!$C$3)</f>
        <v>16</v>
      </c>
      <c r="D45" s="1">
        <f ca="1">OFFSET(DATA!$A$94,LOOK!$B45+$E$3*120,LOOK!$C$3)</f>
        <v>30</v>
      </c>
      <c r="E45" s="11">
        <f t="shared" si="23"/>
        <v>0.533</v>
      </c>
      <c r="F45" s="13">
        <f t="shared" si="24"/>
        <v>0.513</v>
      </c>
      <c r="G45" s="13"/>
      <c r="I45" s="25" t="str">
        <f ca="1">OFFSET(I48,C3,0)</f>
        <v>December 2015</v>
      </c>
      <c r="N45" s="3">
        <v>11</v>
      </c>
      <c r="O45" s="13">
        <f t="shared" si="25"/>
        <v>0.9</v>
      </c>
    </row>
    <row r="46" spans="2:15" ht="11.25">
      <c r="B46" s="3">
        <v>12</v>
      </c>
      <c r="C46" s="1">
        <f ca="1">OFFSET(DATA!$A$64,LOOK!$B46+$E$3*120,LOOK!$C$3)</f>
        <v>32</v>
      </c>
      <c r="D46" s="1">
        <f ca="1">OFFSET(DATA!$A$94,LOOK!$B46+$E$3*120,LOOK!$C$3)</f>
        <v>57</v>
      </c>
      <c r="E46" s="11">
        <f t="shared" si="23"/>
        <v>0.561</v>
      </c>
      <c r="F46" s="13">
        <f t="shared" si="24"/>
        <v>0.513</v>
      </c>
      <c r="G46" s="13"/>
      <c r="I46" s="25">
        <f>C1</f>
        <v>0</v>
      </c>
      <c r="L46" s="40"/>
      <c r="N46" s="3">
        <v>12</v>
      </c>
      <c r="O46" s="13">
        <f t="shared" si="25"/>
        <v>0.9</v>
      </c>
    </row>
    <row r="47" spans="2:15" ht="11.25">
      <c r="B47" s="3">
        <v>13</v>
      </c>
      <c r="C47" s="1">
        <f ca="1">OFFSET(DATA!$A$64,LOOK!$B47+$E$3*120,LOOK!$C$3)</f>
        <v>0</v>
      </c>
      <c r="D47" s="1">
        <f ca="1">OFFSET(DATA!$A$94,LOOK!$B47+$E$3*120,LOOK!$C$3)</f>
        <v>3</v>
      </c>
      <c r="E47" s="11">
        <f t="shared" si="23"/>
        <v>0</v>
      </c>
      <c r="F47" s="13">
        <f t="shared" si="24"/>
        <v>0.513</v>
      </c>
      <c r="G47" s="13"/>
      <c r="I47" s="1" t="str">
        <f>TEXT(DATA!$A$2,"mmmm dd, yyyy")</f>
        <v>August 22, 2016</v>
      </c>
      <c r="L47" s="40"/>
      <c r="N47" s="3">
        <v>13</v>
      </c>
      <c r="O47" s="13">
        <f t="shared" si="25"/>
        <v>0.9</v>
      </c>
    </row>
    <row r="48" spans="2:15" ht="11.25">
      <c r="B48" s="3">
        <v>14</v>
      </c>
      <c r="C48" s="1">
        <f ca="1">OFFSET(DATA!$A$64,LOOK!$B48+$E$3*120,LOOK!$C$3)</f>
        <v>6</v>
      </c>
      <c r="D48" s="1">
        <f ca="1">OFFSET(DATA!$A$94,LOOK!$B48+$E$3*120,LOOK!$C$3)</f>
        <v>16</v>
      </c>
      <c r="E48" s="11">
        <f t="shared" si="23"/>
        <v>0.375</v>
      </c>
      <c r="F48" s="13">
        <f t="shared" si="24"/>
        <v>0.513</v>
      </c>
      <c r="G48" s="13"/>
      <c r="L48" s="40"/>
      <c r="N48" s="3">
        <v>14</v>
      </c>
      <c r="O48" s="13">
        <f t="shared" si="25"/>
        <v>0.9</v>
      </c>
    </row>
    <row r="49" spans="2:15" ht="11.25">
      <c r="B49" s="3">
        <v>15</v>
      </c>
      <c r="C49" s="1">
        <f ca="1">OFFSET(DATA!$A$64,LOOK!$B49+$E$3*120,LOOK!$C$3)</f>
        <v>48</v>
      </c>
      <c r="D49" s="1">
        <f ca="1">OFFSET(DATA!$A$94,LOOK!$B49+$E$3*120,LOOK!$C$3)</f>
        <v>68</v>
      </c>
      <c r="E49" s="11">
        <f t="shared" si="23"/>
        <v>0.706</v>
      </c>
      <c r="F49" s="13">
        <f t="shared" si="24"/>
        <v>0.513</v>
      </c>
      <c r="G49" s="13"/>
      <c r="I49" s="27" t="s">
        <v>180</v>
      </c>
      <c r="N49" s="3">
        <v>15</v>
      </c>
      <c r="O49" s="13">
        <f t="shared" si="25"/>
        <v>0.9</v>
      </c>
    </row>
    <row r="50" spans="2:15" ht="11.25">
      <c r="B50" s="3">
        <v>16</v>
      </c>
      <c r="C50" s="1">
        <f ca="1">OFFSET(DATA!$A$64,LOOK!$B50+$E$3*120,LOOK!$C$3)</f>
        <v>4</v>
      </c>
      <c r="D50" s="1">
        <f ca="1">OFFSET(DATA!$A$94,LOOK!$B50+$E$3*120,LOOK!$C$3)</f>
        <v>17</v>
      </c>
      <c r="E50" s="11">
        <f t="shared" si="23"/>
        <v>0.235</v>
      </c>
      <c r="F50" s="13">
        <f t="shared" si="24"/>
        <v>0.513</v>
      </c>
      <c r="G50" s="13"/>
      <c r="I50" s="26" t="s">
        <v>181</v>
      </c>
      <c r="N50" s="3">
        <v>16</v>
      </c>
      <c r="O50" s="13">
        <f t="shared" si="25"/>
        <v>0.9</v>
      </c>
    </row>
    <row r="51" spans="2:15" ht="11.25">
      <c r="B51" s="3">
        <v>17</v>
      </c>
      <c r="C51" s="1">
        <f ca="1">OFFSET(DATA!$A$64,LOOK!$B51+$E$3*120,LOOK!$C$3)</f>
        <v>11</v>
      </c>
      <c r="D51" s="1">
        <f ca="1">OFFSET(DATA!$A$94,LOOK!$B51+$E$3*120,LOOK!$C$3)</f>
        <v>19</v>
      </c>
      <c r="E51" s="11">
        <f t="shared" si="23"/>
        <v>0.579</v>
      </c>
      <c r="F51" s="13">
        <f t="shared" si="24"/>
        <v>0.513</v>
      </c>
      <c r="G51" s="13"/>
      <c r="I51" s="26" t="s">
        <v>182</v>
      </c>
      <c r="N51" s="3">
        <v>17</v>
      </c>
      <c r="O51" s="13">
        <f t="shared" si="25"/>
        <v>0.9</v>
      </c>
    </row>
    <row r="52" spans="2:15" ht="11.25">
      <c r="B52" s="3">
        <v>18</v>
      </c>
      <c r="C52" s="1">
        <f ca="1">OFFSET(DATA!$A$64,LOOK!$B52+$E$3*120,LOOK!$C$3)</f>
        <v>3</v>
      </c>
      <c r="D52" s="1">
        <f ca="1">OFFSET(DATA!$A$94,LOOK!$B52+$E$3*120,LOOK!$C$3)</f>
        <v>17</v>
      </c>
      <c r="E52" s="11">
        <f t="shared" si="23"/>
        <v>0.176</v>
      </c>
      <c r="F52" s="13">
        <f t="shared" si="24"/>
        <v>0.513</v>
      </c>
      <c r="G52" s="13"/>
      <c r="I52" s="26" t="s">
        <v>183</v>
      </c>
      <c r="N52" s="3">
        <v>18</v>
      </c>
      <c r="O52" s="13">
        <f t="shared" si="25"/>
        <v>0.9</v>
      </c>
    </row>
    <row r="53" spans="2:15" ht="11.25">
      <c r="B53" s="3">
        <v>19</v>
      </c>
      <c r="C53" s="1">
        <f ca="1">OFFSET(DATA!$A$64,LOOK!$B53+$E$3*120,LOOK!$C$3)</f>
        <v>2</v>
      </c>
      <c r="D53" s="1">
        <f ca="1">OFFSET(DATA!$A$94,LOOK!$B53+$E$3*120,LOOK!$C$3)</f>
        <v>4</v>
      </c>
      <c r="E53" s="11">
        <f t="shared" si="23"/>
        <v>0.5</v>
      </c>
      <c r="F53" s="13">
        <f t="shared" si="24"/>
        <v>0.513</v>
      </c>
      <c r="G53" s="13"/>
      <c r="I53" s="26" t="s">
        <v>184</v>
      </c>
      <c r="N53" s="3">
        <v>19</v>
      </c>
      <c r="O53" s="13">
        <f t="shared" si="25"/>
        <v>0.9</v>
      </c>
    </row>
    <row r="54" spans="2:15" ht="11.25">
      <c r="B54" s="3">
        <v>20</v>
      </c>
      <c r="C54" s="1">
        <f ca="1">OFFSET(DATA!$A$64,LOOK!$B54+$E$3*120,LOOK!$C$3)</f>
        <v>1</v>
      </c>
      <c r="D54" s="1">
        <f ca="1">OFFSET(DATA!$A$94,LOOK!$B54+$E$3*120,LOOK!$C$3)</f>
        <v>5</v>
      </c>
      <c r="E54" s="11">
        <f t="shared" si="23"/>
        <v>0.2</v>
      </c>
      <c r="F54" s="13">
        <f t="shared" si="24"/>
        <v>0.513</v>
      </c>
      <c r="G54" s="13"/>
      <c r="I54" s="26" t="s">
        <v>185</v>
      </c>
      <c r="N54" s="3">
        <v>20</v>
      </c>
      <c r="O54" s="13">
        <f t="shared" si="25"/>
        <v>0.9</v>
      </c>
    </row>
    <row r="55" spans="2:15" ht="11.25">
      <c r="B55" s="3">
        <v>21</v>
      </c>
      <c r="C55" s="1">
        <f ca="1">OFFSET(DATA!$A$64,LOOK!$B55+$E$3*120,LOOK!$C$3)</f>
        <v>14</v>
      </c>
      <c r="D55" s="1">
        <f ca="1">OFFSET(DATA!$A$94,LOOK!$B55+$E$3*120,LOOK!$C$3)</f>
        <v>22</v>
      </c>
      <c r="E55" s="11">
        <f t="shared" si="23"/>
        <v>0.636</v>
      </c>
      <c r="F55" s="13">
        <f t="shared" si="24"/>
        <v>0.513</v>
      </c>
      <c r="G55" s="13"/>
      <c r="I55" s="26" t="s">
        <v>186</v>
      </c>
      <c r="N55" s="3">
        <v>21</v>
      </c>
      <c r="O55" s="13">
        <f t="shared" si="25"/>
        <v>0.9</v>
      </c>
    </row>
    <row r="56" spans="2:15" ht="11.25">
      <c r="B56" s="3">
        <v>22</v>
      </c>
      <c r="C56" s="1">
        <f ca="1">OFFSET(DATA!$A$64,LOOK!$B56+$E$3*120,LOOK!$C$3)</f>
        <v>27</v>
      </c>
      <c r="D56" s="1">
        <f ca="1">OFFSET(DATA!$A$94,LOOK!$B56+$E$3*120,LOOK!$C$3)</f>
        <v>32</v>
      </c>
      <c r="E56" s="11">
        <f t="shared" si="23"/>
        <v>0.844</v>
      </c>
      <c r="F56" s="13">
        <f t="shared" si="24"/>
        <v>0.513</v>
      </c>
      <c r="G56" s="13"/>
      <c r="I56" s="26" t="s">
        <v>187</v>
      </c>
      <c r="N56" s="3">
        <v>22</v>
      </c>
      <c r="O56" s="13">
        <f t="shared" si="25"/>
        <v>0.9</v>
      </c>
    </row>
    <row r="57" spans="2:15" ht="11.25">
      <c r="B57" s="3">
        <v>23</v>
      </c>
      <c r="C57" s="1">
        <f ca="1">OFFSET(DATA!$A$64,LOOK!$B57+$E$3*120,LOOK!$C$3)</f>
        <v>60</v>
      </c>
      <c r="D57" s="1">
        <f ca="1">OFFSET(DATA!$A$94,LOOK!$B57+$E$3*120,LOOK!$C$3)</f>
        <v>118</v>
      </c>
      <c r="E57" s="11">
        <f t="shared" si="23"/>
        <v>0.508</v>
      </c>
      <c r="F57" s="13">
        <f t="shared" si="24"/>
        <v>0.513</v>
      </c>
      <c r="G57" s="13"/>
      <c r="I57" s="26" t="s">
        <v>188</v>
      </c>
      <c r="N57" s="3">
        <v>23</v>
      </c>
      <c r="O57" s="13">
        <f t="shared" si="25"/>
        <v>0.9</v>
      </c>
    </row>
    <row r="58" spans="2:15" ht="11.25">
      <c r="B58" s="9">
        <v>24</v>
      </c>
      <c r="C58" s="10">
        <f ca="1">OFFSET(DATA!$A$64,LOOK!$B58+$E$3*120,LOOK!$C$3)</f>
        <v>1</v>
      </c>
      <c r="D58" s="10">
        <f ca="1">OFFSET(DATA!$A$94,LOOK!$B58+$E$3*120,LOOK!$C$3)</f>
        <v>5</v>
      </c>
      <c r="E58" s="12">
        <f t="shared" si="23"/>
        <v>0.2</v>
      </c>
      <c r="F58" s="13">
        <f t="shared" si="24"/>
        <v>0.513</v>
      </c>
      <c r="G58" s="13"/>
      <c r="I58" s="26" t="s">
        <v>189</v>
      </c>
      <c r="N58" s="9">
        <v>24</v>
      </c>
      <c r="O58" s="13">
        <f t="shared" si="25"/>
        <v>0.9</v>
      </c>
    </row>
    <row r="59" spans="2:14" ht="11.25">
      <c r="B59" s="3">
        <v>25</v>
      </c>
      <c r="C59" s="1">
        <f>SUM(C35:C58)</f>
        <v>277</v>
      </c>
      <c r="D59" s="1">
        <f>SUM(D35:D58)</f>
        <v>540</v>
      </c>
      <c r="E59" s="11">
        <f t="shared" si="23"/>
        <v>0.513</v>
      </c>
      <c r="I59" s="26" t="s">
        <v>190</v>
      </c>
      <c r="N59" s="3" t="s">
        <v>4</v>
      </c>
    </row>
    <row r="60" ht="11.25">
      <c r="I60" s="26" t="s">
        <v>191</v>
      </c>
    </row>
    <row r="63" spans="2:30" ht="11.25">
      <c r="B63" s="3">
        <f>$C$3</f>
        <v>3</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9</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v>
      </c>
      <c r="D65" s="1">
        <f ca="1">OFFSET(DATA!$A$34,LOOK!$B65+$R$3*60+$E$3*120,LOOK!$C$3)</f>
        <v>18</v>
      </c>
      <c r="E65" s="41">
        <f>IF(D65&gt;0,ROUND(C65/D65,3),"")</f>
        <v>0.333</v>
      </c>
      <c r="F65" s="11">
        <f>$E$89</f>
        <v>0.513</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c>
      <c r="T65" s="39">
        <f ca="1">IF(OFFSET(DATA!$A$34,LOOK!$I65+$E$3*120,LOOK!T$64)=0,"",ROUND(OFFSET(DATA!$A$4,LOOK!$I65+$E$3*120,LOOK!T$64)/OFFSET(DATA!$A$34,LOOK!$I65+$E$3*120,LOOK!T$64),3)-ROW()/10000000)</f>
      </c>
      <c r="U65" s="39">
        <f ca="1">IF(OFFSET(DATA!$A$34,LOOK!$I65+$E$3*120,LOOK!U$64)=0,"",ROUND(OFFSET(DATA!$A$4,LOOK!$I65+$E$3*120,LOOK!U$64)/OFFSET(DATA!$A$34,LOOK!$I65+$E$3*120,LOOK!U$64),3)-ROW()/10000000)</f>
      </c>
      <c r="V65" s="37">
        <f ca="1">ROUND(AVERAGE(OFFSET($J65,0,0,1,$C$3)),3)-ROW()/10000000</f>
        <v>0.35999349999999997</v>
      </c>
      <c r="W65" s="13">
        <f>$N$2</f>
        <v>0.5</v>
      </c>
      <c r="Y65" s="65">
        <f ca="1">IF($U$3=1,V65,IF(OFFSET(I65,0,$C$3)="",0,OFFSET(I65,0,$C$3)))</f>
        <v>0.3849935</v>
      </c>
      <c r="Z65" s="3">
        <f aca="true" t="shared" si="27" ref="Z65:Z88">RANK(Y65,$Y$65:$Y$88,0)</f>
        <v>12</v>
      </c>
      <c r="AA65" s="3">
        <f>MATCH(I65,$Z$65:$Z$88,0)</f>
        <v>21</v>
      </c>
      <c r="AB65" s="11">
        <f ca="1">OFFSET($Y$64,AA65,0)</f>
        <v>0.5959915</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c>
      <c r="AN65" s="3">
        <f t="shared" si="28"/>
      </c>
      <c r="AO65" s="3">
        <f t="shared" si="28"/>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0.513</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c>
      <c r="T66" s="39">
        <f ca="1">IF(OFFSET(DATA!$A$34,LOOK!$I66+$E$3*120,LOOK!T$64)=0,"",ROUND(OFFSET(DATA!$A$4,LOOK!$I66+$E$3*120,LOOK!T$64)/OFFSET(DATA!$A$34,LOOK!$I66+$E$3*120,LOOK!T$64),3)-ROW()/10000000)</f>
      </c>
      <c r="U66" s="39">
        <f ca="1">IF(OFFSET(DATA!$A$34,LOOK!$I66+$E$3*120,LOOK!U$64)=0,"",ROUND(OFFSET(DATA!$A$4,LOOK!$I66+$E$3*120,LOOK!U$64)/OFFSET(DATA!$A$34,LOOK!$I66+$E$3*120,LOOK!U$64),3)-ROW()/10000000)</f>
      </c>
      <c r="V66" s="37">
        <f aca="true" ca="1" t="shared" si="32" ref="V66:V88">ROUND(AVERAGE(OFFSET($J66,0,0,1,$C$3)),3)-ROW()/10000000</f>
        <v>0.1079934</v>
      </c>
      <c r="W66" s="13">
        <f aca="true" t="shared" si="33" ref="W66:W88">$N$2</f>
        <v>0.5</v>
      </c>
      <c r="Y66" s="65">
        <f aca="true" ca="1" t="shared" si="34" ref="Y66:Y88">IF($U$3=1,V66,IF(OFFSET(I66,0,$C$3)="",0,OFFSET(I66,0,$C$3)))</f>
        <v>0.0879934</v>
      </c>
      <c r="Z66" s="3">
        <f t="shared" si="27"/>
        <v>24</v>
      </c>
      <c r="AA66" s="3">
        <f aca="true" t="shared" si="35" ref="AA66:AA88">MATCH(I66,$Z$65:$Z$88,0)</f>
        <v>15</v>
      </c>
      <c r="AB66" s="11">
        <f aca="true" ca="1" t="shared" si="36" ref="AB66:AB88">OFFSET($Y$64,AA66,0)</f>
        <v>0.5879921</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c>
      <c r="AN66" s="3">
        <f aca="true" t="shared" si="47" ref="AN66:AN88">IF(AN$64&gt;$AD$63,"",RANK(T66,T$65:T$88,0))</f>
      </c>
      <c r="AO66" s="3">
        <f aca="true" t="shared" si="48" ref="AO66:AO88">IF(AO$64&gt;$AD$63,"",RANK(U66,U$65:U$88,0))</f>
      </c>
    </row>
    <row r="67" spans="2:41" ht="11.25">
      <c r="B67" s="3">
        <f t="shared" si="29"/>
        <v>3</v>
      </c>
      <c r="C67" s="1">
        <f ca="1">OFFSET(LOOK!C7,$R$3*30,0)</f>
        <v>1</v>
      </c>
      <c r="D67" s="1">
        <f ca="1">OFFSET(LOOK!D7,$R$3*30,0)</f>
        <v>4</v>
      </c>
      <c r="E67" s="41">
        <f t="shared" si="30"/>
        <v>0.25</v>
      </c>
      <c r="F67" s="11">
        <f t="shared" si="31"/>
        <v>0.513</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c>
      <c r="T67" s="39">
        <f ca="1">IF(OFFSET(DATA!$A$34,LOOK!$I67+$E$3*120,LOOK!T$64)=0,"",ROUND(OFFSET(DATA!$A$4,LOOK!$I67+$E$3*120,LOOK!T$64)/OFFSET(DATA!$A$34,LOOK!$I67+$E$3*120,LOOK!T$64),3)-ROW()/10000000)</f>
      </c>
      <c r="U67" s="39">
        <f ca="1">IF(OFFSET(DATA!$A$34,LOOK!$I67+$E$3*120,LOOK!U$64)=0,"",ROUND(OFFSET(DATA!$A$4,LOOK!$I67+$E$3*120,LOOK!U$64)/OFFSET(DATA!$A$34,LOOK!$I67+$E$3*120,LOOK!U$64),3)-ROW()/10000000)</f>
      </c>
      <c r="V67" s="37">
        <f ca="1" t="shared" si="32"/>
        <v>0.1259933</v>
      </c>
      <c r="W67" s="13">
        <f t="shared" si="33"/>
        <v>0.5</v>
      </c>
      <c r="Y67" s="65">
        <f ca="1" t="shared" si="34"/>
        <v>0.1629933</v>
      </c>
      <c r="Z67" s="3">
        <f t="shared" si="27"/>
        <v>23</v>
      </c>
      <c r="AA67" s="3">
        <f t="shared" si="35"/>
        <v>22</v>
      </c>
      <c r="AB67" s="11">
        <f ca="1" t="shared" si="36"/>
        <v>0.5679913999999999</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c>
      <c r="AN67" s="3">
        <f t="shared" si="47"/>
      </c>
      <c r="AO67" s="3">
        <f t="shared" si="48"/>
      </c>
    </row>
    <row r="68" spans="2:41" ht="11.25">
      <c r="B68" s="3">
        <f t="shared" si="29"/>
        <v>4</v>
      </c>
      <c r="C68" s="1">
        <f ca="1">OFFSET(LOOK!C8,$R$3*30,0)</f>
        <v>0</v>
      </c>
      <c r="D68" s="1">
        <f ca="1">OFFSET(LOOK!D8,$R$3*30,0)</f>
        <v>0</v>
      </c>
      <c r="E68" s="41">
        <f t="shared" si="30"/>
      </c>
      <c r="F68" s="11">
        <f t="shared" si="31"/>
        <v>0.513</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c>
      <c r="T68" s="39">
        <f ca="1">IF(OFFSET(DATA!$A$34,LOOK!$I68+$E$3*120,LOOK!T$64)=0,"",ROUND(OFFSET(DATA!$A$4,LOOK!$I68+$E$3*120,LOOK!T$64)/OFFSET(DATA!$A$34,LOOK!$I68+$E$3*120,LOOK!T$64),3)-ROW()/10000000)</f>
      </c>
      <c r="U68" s="39">
        <f ca="1">IF(OFFSET(DATA!$A$34,LOOK!$I68+$E$3*120,LOOK!U$64)=0,"",ROUND(OFFSET(DATA!$A$4,LOOK!$I68+$E$3*120,LOOK!U$64)/OFFSET(DATA!$A$34,LOOK!$I68+$E$3*120,LOOK!U$64),3)-ROW()/10000000)</f>
      </c>
      <c r="V68" s="37">
        <f ca="1" t="shared" si="32"/>
        <v>0.2389932</v>
      </c>
      <c r="W68" s="13">
        <f t="shared" si="33"/>
        <v>0.5</v>
      </c>
      <c r="Y68" s="65">
        <f ca="1" t="shared" si="34"/>
        <v>0.2499932</v>
      </c>
      <c r="Z68" s="3">
        <f t="shared" si="27"/>
        <v>19</v>
      </c>
      <c r="AA68" s="3">
        <f t="shared" si="35"/>
        <v>11</v>
      </c>
      <c r="AB68" s="11">
        <f ca="1" t="shared" si="36"/>
        <v>0.5419925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c>
      <c r="AN68" s="3">
        <f t="shared" si="47"/>
      </c>
      <c r="AO68" s="3">
        <f t="shared" si="48"/>
      </c>
    </row>
    <row r="69" spans="2:41" ht="11.25">
      <c r="B69" s="3">
        <f t="shared" si="29"/>
        <v>5</v>
      </c>
      <c r="C69" s="1">
        <f ca="1">OFFSET(LOOK!C9,$R$3*30,0)</f>
        <v>6</v>
      </c>
      <c r="D69" s="1">
        <f ca="1">OFFSET(LOOK!D9,$R$3*30,0)</f>
        <v>15</v>
      </c>
      <c r="E69" s="41">
        <f t="shared" si="30"/>
        <v>0.4</v>
      </c>
      <c r="F69" s="11">
        <f t="shared" si="31"/>
        <v>0.513</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c>
      <c r="T69" s="39">
        <f ca="1">IF(OFFSET(DATA!$A$34,LOOK!$I69+$E$3*120,LOOK!T$64)=0,"",ROUND(OFFSET(DATA!$A$4,LOOK!$I69+$E$3*120,LOOK!T$64)/OFFSET(DATA!$A$34,LOOK!$I69+$E$3*120,LOOK!T$64),3)-ROW()/10000000)</f>
      </c>
      <c r="U69" s="39">
        <f ca="1">IF(OFFSET(DATA!$A$34,LOOK!$I69+$E$3*120,LOOK!U$64)=0,"",ROUND(OFFSET(DATA!$A$4,LOOK!$I69+$E$3*120,LOOK!U$64)/OFFSET(DATA!$A$34,LOOK!$I69+$E$3*120,LOOK!U$64),3)-ROW()/10000000)</f>
      </c>
      <c r="V69" s="37">
        <f ca="1" t="shared" si="32"/>
        <v>0.5059931</v>
      </c>
      <c r="W69" s="13">
        <f t="shared" si="33"/>
        <v>0.5</v>
      </c>
      <c r="Y69" s="65">
        <f ca="1" t="shared" si="34"/>
        <v>0.5259931</v>
      </c>
      <c r="Z69" s="3">
        <f t="shared" si="27"/>
        <v>5</v>
      </c>
      <c r="AA69" s="3">
        <f t="shared" si="35"/>
        <v>5</v>
      </c>
      <c r="AB69" s="11">
        <f ca="1" t="shared" si="36"/>
        <v>0.5259931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c>
      <c r="AN69" s="3">
        <f t="shared" si="47"/>
      </c>
      <c r="AO69" s="3">
        <f t="shared" si="48"/>
      </c>
    </row>
    <row r="70" spans="2:41" ht="11.25">
      <c r="B70" s="3">
        <f t="shared" si="29"/>
        <v>6</v>
      </c>
      <c r="C70" s="1">
        <f ca="1">OFFSET(LOOK!C10,$R$3*30,0)</f>
        <v>0</v>
      </c>
      <c r="D70" s="1">
        <f ca="1">OFFSET(LOOK!D10,$R$3*30,0)</f>
        <v>5</v>
      </c>
      <c r="E70" s="41">
        <f t="shared" si="30"/>
        <v>0</v>
      </c>
      <c r="F70" s="11">
        <f t="shared" si="31"/>
        <v>0.513</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c>
      <c r="T70" s="39">
        <f ca="1">IF(OFFSET(DATA!$A$34,LOOK!$I70+$E$3*120,LOOK!T$64)=0,"",ROUND(OFFSET(DATA!$A$4,LOOK!$I70+$E$3*120,LOOK!T$64)/OFFSET(DATA!$A$34,LOOK!$I70+$E$3*120,LOOK!T$64),3)-ROW()/10000000)</f>
      </c>
      <c r="U70" s="39">
        <f ca="1">IF(OFFSET(DATA!$A$34,LOOK!$I70+$E$3*120,LOOK!U$64)=0,"",ROUND(OFFSET(DATA!$A$4,LOOK!$I70+$E$3*120,LOOK!U$64)/OFFSET(DATA!$A$34,LOOK!$I70+$E$3*120,LOOK!U$64),3)-ROW()/10000000)</f>
      </c>
      <c r="V70" s="37">
        <f ca="1" t="shared" si="32"/>
        <v>0.293993</v>
      </c>
      <c r="W70" s="13">
        <f t="shared" si="33"/>
        <v>0.5</v>
      </c>
      <c r="Y70" s="65">
        <f ca="1" t="shared" si="34"/>
        <v>0.281993</v>
      </c>
      <c r="Z70" s="3">
        <f t="shared" si="27"/>
        <v>18</v>
      </c>
      <c r="AA70" s="3">
        <f t="shared" si="35"/>
        <v>14</v>
      </c>
      <c r="AB70" s="11">
        <f ca="1" t="shared" si="36"/>
        <v>0.5229922</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c>
      <c r="AN70" s="3">
        <f t="shared" si="47"/>
      </c>
      <c r="AO70" s="3">
        <f t="shared" si="48"/>
      </c>
    </row>
    <row r="71" spans="2:41" ht="11.25">
      <c r="B71" s="3">
        <f t="shared" si="29"/>
        <v>7</v>
      </c>
      <c r="C71" s="1">
        <f ca="1">OFFSET(LOOK!C11,$R$3*30,0)</f>
        <v>0</v>
      </c>
      <c r="D71" s="1">
        <f ca="1">OFFSET(LOOK!D11,$R$3*30,0)</f>
        <v>0</v>
      </c>
      <c r="E71" s="41">
        <f t="shared" si="30"/>
      </c>
      <c r="F71" s="11">
        <f t="shared" si="31"/>
        <v>0.513</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c>
      <c r="T71" s="39">
        <f ca="1">IF(OFFSET(DATA!$A$34,LOOK!$I71+$E$3*120,LOOK!T$64)=0,"",ROUND(OFFSET(DATA!$A$4,LOOK!$I71+$E$3*120,LOOK!T$64)/OFFSET(DATA!$A$34,LOOK!$I71+$E$3*120,LOOK!T$64),3)-ROW()/10000000)</f>
      </c>
      <c r="U71" s="39">
        <f ca="1">IF(OFFSET(DATA!$A$34,LOOK!$I71+$E$3*120,LOOK!U$64)=0,"",ROUND(OFFSET(DATA!$A$4,LOOK!$I71+$E$3*120,LOOK!U$64)/OFFSET(DATA!$A$34,LOOK!$I71+$E$3*120,LOOK!U$64),3)-ROW()/10000000)</f>
      </c>
      <c r="V71" s="37">
        <f ca="1" t="shared" si="32"/>
        <v>0.3229929</v>
      </c>
      <c r="W71" s="13">
        <f t="shared" si="33"/>
        <v>0.5</v>
      </c>
      <c r="Y71" s="65">
        <f ca="1" t="shared" si="34"/>
        <v>0.4169929</v>
      </c>
      <c r="Z71" s="3">
        <f t="shared" si="27"/>
        <v>10</v>
      </c>
      <c r="AA71" s="3">
        <f t="shared" si="35"/>
        <v>12</v>
      </c>
      <c r="AB71" s="11">
        <f ca="1" t="shared" si="36"/>
        <v>0.4909924</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c>
      <c r="AN71" s="3">
        <f t="shared" si="47"/>
      </c>
      <c r="AO71" s="3">
        <f t="shared" si="48"/>
      </c>
    </row>
    <row r="72" spans="2:41" ht="11.25">
      <c r="B72" s="3">
        <f t="shared" si="29"/>
        <v>8</v>
      </c>
      <c r="C72" s="1">
        <f ca="1">OFFSET(LOOK!C12,$R$3*30,0)</f>
        <v>26</v>
      </c>
      <c r="D72" s="1">
        <f ca="1">OFFSET(LOOK!D12,$R$3*30,0)</f>
        <v>53</v>
      </c>
      <c r="E72" s="41">
        <f t="shared" si="30"/>
        <v>0.491</v>
      </c>
      <c r="F72" s="11">
        <f t="shared" si="31"/>
        <v>0.513</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c>
      <c r="T72" s="39">
        <f ca="1">IF(OFFSET(DATA!$A$34,LOOK!$I72+$E$3*120,LOOK!T$64)=0,"",ROUND(OFFSET(DATA!$A$4,LOOK!$I72+$E$3*120,LOOK!T$64)/OFFSET(DATA!$A$34,LOOK!$I72+$E$3*120,LOOK!T$64),3)-ROW()/10000000)</f>
      </c>
      <c r="U72" s="39">
        <f ca="1">IF(OFFSET(DATA!$A$34,LOOK!$I72+$E$3*120,LOOK!U$64)=0,"",ROUND(OFFSET(DATA!$A$4,LOOK!$I72+$E$3*120,LOOK!U$64)/OFFSET(DATA!$A$34,LOOK!$I72+$E$3*120,LOOK!U$64),3)-ROW()/10000000)</f>
      </c>
      <c r="V72" s="37">
        <f ca="1" t="shared" si="32"/>
        <v>0.3549928</v>
      </c>
      <c r="W72" s="13">
        <f t="shared" si="33"/>
        <v>0.5</v>
      </c>
      <c r="Y72" s="65">
        <f ca="1" t="shared" si="34"/>
        <v>0.3459928</v>
      </c>
      <c r="Z72" s="3">
        <f t="shared" si="27"/>
        <v>16</v>
      </c>
      <c r="AA72" s="3">
        <f t="shared" si="35"/>
        <v>23</v>
      </c>
      <c r="AB72" s="11">
        <f ca="1" t="shared" si="36"/>
        <v>0.4259913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c>
      <c r="AN72" s="3">
        <f t="shared" si="47"/>
      </c>
      <c r="AO72" s="3">
        <f t="shared" si="48"/>
      </c>
    </row>
    <row r="73" spans="2:41" ht="11.25">
      <c r="B73" s="3">
        <f t="shared" si="29"/>
        <v>9</v>
      </c>
      <c r="C73" s="1">
        <f ca="1">OFFSET(LOOK!C13,$R$3*30,0)</f>
        <v>5</v>
      </c>
      <c r="D73" s="1">
        <f ca="1">OFFSET(LOOK!D13,$R$3*30,0)</f>
        <v>18</v>
      </c>
      <c r="E73" s="41">
        <f t="shared" si="30"/>
        <v>0.278</v>
      </c>
      <c r="F73" s="11">
        <f t="shared" si="31"/>
        <v>0.513</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c>
      <c r="T73" s="39">
        <f ca="1">IF(OFFSET(DATA!$A$34,LOOK!$I73+$E$3*120,LOOK!T$64)=0,"",ROUND(OFFSET(DATA!$A$4,LOOK!$I73+$E$3*120,LOOK!T$64)/OFFSET(DATA!$A$34,LOOK!$I73+$E$3*120,LOOK!T$64),3)-ROW()/10000000)</f>
      </c>
      <c r="U73" s="39">
        <f ca="1">IF(OFFSET(DATA!$A$34,LOOK!$I73+$E$3*120,LOOK!U$64)=0,"",ROUND(OFFSET(DATA!$A$4,LOOK!$I73+$E$3*120,LOOK!U$64)/OFFSET(DATA!$A$34,LOOK!$I73+$E$3*120,LOOK!U$64),3)-ROW()/10000000)</f>
      </c>
      <c r="V73" s="37">
        <f ca="1" t="shared" si="32"/>
        <v>0.3589927</v>
      </c>
      <c r="W73" s="13">
        <f t="shared" si="33"/>
        <v>0.5</v>
      </c>
      <c r="Y73" s="65">
        <f ca="1" t="shared" si="34"/>
        <v>0.3809927</v>
      </c>
      <c r="Z73" s="3">
        <f t="shared" si="27"/>
        <v>13</v>
      </c>
      <c r="AA73" s="3">
        <f t="shared" si="35"/>
        <v>16</v>
      </c>
      <c r="AB73" s="11">
        <f ca="1" t="shared" si="36"/>
        <v>0.419992</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c>
      <c r="AN73" s="3">
        <f t="shared" si="47"/>
      </c>
      <c r="AO73" s="3">
        <f t="shared" si="48"/>
      </c>
    </row>
    <row r="74" spans="2:41" ht="11.25">
      <c r="B74" s="3">
        <f t="shared" si="29"/>
        <v>10</v>
      </c>
      <c r="C74" s="1">
        <f ca="1">OFFSET(LOOK!C14,$R$3*30,0)</f>
        <v>7</v>
      </c>
      <c r="D74" s="1">
        <f ca="1">OFFSET(LOOK!D14,$R$3*30,0)</f>
        <v>10</v>
      </c>
      <c r="E74" s="41">
        <f t="shared" si="30"/>
        <v>0.7</v>
      </c>
      <c r="F74" s="11">
        <f t="shared" si="31"/>
        <v>0.513</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c>
      <c r="T74" s="39">
        <f ca="1">IF(OFFSET(DATA!$A$34,LOOK!$I74+$E$3*120,LOOK!T$64)=0,"",ROUND(OFFSET(DATA!$A$4,LOOK!$I74+$E$3*120,LOOK!T$64)/OFFSET(DATA!$A$34,LOOK!$I74+$E$3*120,LOOK!T$64),3)-ROW()/10000000)</f>
      </c>
      <c r="U74" s="39">
        <f ca="1">IF(OFFSET(DATA!$A$34,LOOK!$I74+$E$3*120,LOOK!U$64)=0,"",ROUND(OFFSET(DATA!$A$4,LOOK!$I74+$E$3*120,LOOK!U$64)/OFFSET(DATA!$A$34,LOOK!$I74+$E$3*120,LOOK!U$64),3)-ROW()/10000000)</f>
      </c>
      <c r="V74" s="37">
        <f ca="1" t="shared" si="32"/>
        <v>0.3749926</v>
      </c>
      <c r="W74" s="13">
        <f t="shared" si="33"/>
        <v>0.5</v>
      </c>
      <c r="Y74" s="65">
        <f ca="1" t="shared" si="34"/>
        <v>0.3009926</v>
      </c>
      <c r="Z74" s="3">
        <f t="shared" si="27"/>
        <v>17</v>
      </c>
      <c r="AA74" s="3">
        <f t="shared" si="35"/>
        <v>7</v>
      </c>
      <c r="AB74" s="11">
        <f ca="1" t="shared" si="36"/>
        <v>0.4169929</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c>
      <c r="AN74" s="3">
        <f t="shared" si="47"/>
      </c>
      <c r="AO74" s="3">
        <f t="shared" si="48"/>
      </c>
    </row>
    <row r="75" spans="2:41" ht="11.25">
      <c r="B75" s="3">
        <f t="shared" si="29"/>
        <v>11</v>
      </c>
      <c r="C75" s="1">
        <f ca="1">OFFSET(LOOK!C15,$R$3*30,0)</f>
        <v>16</v>
      </c>
      <c r="D75" s="1">
        <f ca="1">OFFSET(LOOK!D15,$R$3*30,0)</f>
        <v>30</v>
      </c>
      <c r="E75" s="41">
        <f t="shared" si="30"/>
        <v>0.533</v>
      </c>
      <c r="F75" s="11">
        <f t="shared" si="31"/>
        <v>0.513</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c>
      <c r="T75" s="39">
        <f ca="1">IF(OFFSET(DATA!$A$34,LOOK!$I75+$E$3*120,LOOK!T$64)=0,"",ROUND(OFFSET(DATA!$A$4,LOOK!$I75+$E$3*120,LOOK!T$64)/OFFSET(DATA!$A$34,LOOK!$I75+$E$3*120,LOOK!T$64),3)-ROW()/10000000)</f>
      </c>
      <c r="U75" s="39">
        <f ca="1">IF(OFFSET(DATA!$A$34,LOOK!$I75+$E$3*120,LOOK!U$64)=0,"",ROUND(OFFSET(DATA!$A$4,LOOK!$I75+$E$3*120,LOOK!U$64)/OFFSET(DATA!$A$34,LOOK!$I75+$E$3*120,LOOK!U$64),3)-ROW()/10000000)</f>
      </c>
      <c r="V75" s="37">
        <f ca="1" t="shared" si="32"/>
        <v>0.5209925</v>
      </c>
      <c r="W75" s="13">
        <f t="shared" si="33"/>
        <v>0.5</v>
      </c>
      <c r="Y75" s="65">
        <f ca="1" t="shared" si="34"/>
        <v>0.5419925</v>
      </c>
      <c r="Z75" s="3">
        <f t="shared" si="27"/>
        <v>4</v>
      </c>
      <c r="AA75" s="3">
        <f t="shared" si="35"/>
        <v>17</v>
      </c>
      <c r="AB75" s="11">
        <f ca="1" t="shared" si="36"/>
        <v>0.3939919</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c>
      <c r="AN75" s="3">
        <f t="shared" si="47"/>
      </c>
      <c r="AO75" s="3">
        <f t="shared" si="48"/>
      </c>
    </row>
    <row r="76" spans="2:41" ht="11.25">
      <c r="B76" s="3">
        <f t="shared" si="29"/>
        <v>12</v>
      </c>
      <c r="C76" s="1">
        <f ca="1">OFFSET(LOOK!C16,$R$3*30,0)</f>
        <v>32</v>
      </c>
      <c r="D76" s="1">
        <f ca="1">OFFSET(LOOK!D16,$R$3*30,0)</f>
        <v>57</v>
      </c>
      <c r="E76" s="41">
        <f t="shared" si="30"/>
        <v>0.561</v>
      </c>
      <c r="F76" s="11">
        <f t="shared" si="31"/>
        <v>0.513</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c>
      <c r="T76" s="39">
        <f ca="1">IF(OFFSET(DATA!$A$34,LOOK!$I76+$E$3*120,LOOK!T$64)=0,"",ROUND(OFFSET(DATA!$A$4,LOOK!$I76+$E$3*120,LOOK!T$64)/OFFSET(DATA!$A$34,LOOK!$I76+$E$3*120,LOOK!T$64),3)-ROW()/10000000)</f>
      </c>
      <c r="U76" s="39">
        <f ca="1">IF(OFFSET(DATA!$A$34,LOOK!$I76+$E$3*120,LOOK!U$64)=0,"",ROUND(OFFSET(DATA!$A$4,LOOK!$I76+$E$3*120,LOOK!U$64)/OFFSET(DATA!$A$34,LOOK!$I76+$E$3*120,LOOK!U$64),3)-ROW()/10000000)</f>
      </c>
      <c r="V76" s="37">
        <f ca="1" t="shared" si="32"/>
        <v>0.5099924</v>
      </c>
      <c r="W76" s="13">
        <f t="shared" si="33"/>
        <v>0.5</v>
      </c>
      <c r="Y76" s="65">
        <f ca="1" t="shared" si="34"/>
        <v>0.4909924</v>
      </c>
      <c r="Z76" s="3">
        <f t="shared" si="27"/>
        <v>7</v>
      </c>
      <c r="AA76" s="3">
        <f t="shared" si="35"/>
        <v>1</v>
      </c>
      <c r="AB76" s="11">
        <f ca="1" t="shared" si="36"/>
        <v>0.3849935</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c>
      <c r="AN76" s="3">
        <f t="shared" si="47"/>
      </c>
      <c r="AO76" s="3">
        <f t="shared" si="48"/>
      </c>
    </row>
    <row r="77" spans="2:41" ht="11.25">
      <c r="B77" s="3">
        <f t="shared" si="29"/>
        <v>13</v>
      </c>
      <c r="C77" s="1">
        <f ca="1">OFFSET(LOOK!C17,$R$3*30,0)</f>
        <v>0</v>
      </c>
      <c r="D77" s="1">
        <f ca="1">OFFSET(LOOK!D17,$R$3*30,0)</f>
        <v>3</v>
      </c>
      <c r="E77" s="41">
        <f t="shared" si="30"/>
        <v>0</v>
      </c>
      <c r="F77" s="11">
        <f t="shared" si="31"/>
        <v>0.513</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c>
      <c r="T77" s="39">
        <f ca="1">IF(OFFSET(DATA!$A$34,LOOK!$I77+$E$3*120,LOOK!T$64)=0,"",ROUND(OFFSET(DATA!$A$4,LOOK!$I77+$E$3*120,LOOK!T$64)/OFFSET(DATA!$A$34,LOOK!$I77+$E$3*120,LOOK!T$64),3)-ROW()/10000000)</f>
      </c>
      <c r="U77" s="39">
        <f ca="1">IF(OFFSET(DATA!$A$34,LOOK!$I77+$E$3*120,LOOK!U$64)=0,"",ROUND(OFFSET(DATA!$A$4,LOOK!$I77+$E$3*120,LOOK!U$64)/OFFSET(DATA!$A$34,LOOK!$I77+$E$3*120,LOOK!U$64),3)-ROW()/10000000)</f>
      </c>
      <c r="V77" s="37">
        <f ca="1" t="shared" si="32"/>
        <v>0.3949923</v>
      </c>
      <c r="W77" s="13">
        <f t="shared" si="33"/>
        <v>0.5</v>
      </c>
      <c r="Y77" s="65">
        <f ca="1" t="shared" si="34"/>
        <v>0.3729923</v>
      </c>
      <c r="Z77" s="3">
        <f t="shared" si="27"/>
        <v>14</v>
      </c>
      <c r="AA77" s="3">
        <f t="shared" si="35"/>
        <v>9</v>
      </c>
      <c r="AB77" s="11">
        <f ca="1" t="shared" si="36"/>
        <v>0.3809927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c>
      <c r="AN77" s="3">
        <f t="shared" si="47"/>
      </c>
      <c r="AO77" s="3">
        <f t="shared" si="48"/>
      </c>
    </row>
    <row r="78" spans="2:41" ht="11.25">
      <c r="B78" s="3">
        <f t="shared" si="29"/>
        <v>14</v>
      </c>
      <c r="C78" s="1">
        <f ca="1">OFFSET(LOOK!C18,$R$3*30,0)</f>
        <v>6</v>
      </c>
      <c r="D78" s="1">
        <f ca="1">OFFSET(LOOK!D18,$R$3*30,0)</f>
        <v>16</v>
      </c>
      <c r="E78" s="41">
        <f t="shared" si="30"/>
        <v>0.375</v>
      </c>
      <c r="F78" s="11">
        <f t="shared" si="31"/>
        <v>0.513</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c>
      <c r="T78" s="39">
        <f ca="1">IF(OFFSET(DATA!$A$34,LOOK!$I78+$E$3*120,LOOK!T$64)=0,"",ROUND(OFFSET(DATA!$A$4,LOOK!$I78+$E$3*120,LOOK!T$64)/OFFSET(DATA!$A$34,LOOK!$I78+$E$3*120,LOOK!T$64),3)-ROW()/10000000)</f>
      </c>
      <c r="U78" s="39">
        <f ca="1">IF(OFFSET(DATA!$A$34,LOOK!$I78+$E$3*120,LOOK!U$64)=0,"",ROUND(OFFSET(DATA!$A$4,LOOK!$I78+$E$3*120,LOOK!U$64)/OFFSET(DATA!$A$34,LOOK!$I78+$E$3*120,LOOK!U$64),3)-ROW()/10000000)</f>
      </c>
      <c r="V78" s="37">
        <f ca="1" t="shared" si="32"/>
        <v>0.5699922</v>
      </c>
      <c r="W78" s="13">
        <f t="shared" si="33"/>
        <v>0.5</v>
      </c>
      <c r="Y78" s="65">
        <f ca="1" t="shared" si="34"/>
        <v>0.5229922</v>
      </c>
      <c r="Z78" s="3">
        <f t="shared" si="27"/>
        <v>6</v>
      </c>
      <c r="AA78" s="3">
        <f t="shared" si="35"/>
        <v>13</v>
      </c>
      <c r="AB78" s="11">
        <f ca="1" t="shared" si="36"/>
        <v>0.3729923</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c>
      <c r="AN78" s="3">
        <f t="shared" si="47"/>
      </c>
      <c r="AO78" s="3">
        <f t="shared" si="48"/>
      </c>
    </row>
    <row r="79" spans="2:41" ht="11.25">
      <c r="B79" s="3">
        <f t="shared" si="29"/>
        <v>15</v>
      </c>
      <c r="C79" s="1">
        <f ca="1">OFFSET(LOOK!C19,$R$3*30,0)</f>
        <v>48</v>
      </c>
      <c r="D79" s="1">
        <f ca="1">OFFSET(LOOK!D19,$R$3*30,0)</f>
        <v>68</v>
      </c>
      <c r="E79" s="41">
        <f t="shared" si="30"/>
        <v>0.706</v>
      </c>
      <c r="F79" s="11">
        <f t="shared" si="31"/>
        <v>0.513</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c>
      <c r="T79" s="39">
        <f ca="1">IF(OFFSET(DATA!$A$34,LOOK!$I79+$E$3*120,LOOK!T$64)=0,"",ROUND(OFFSET(DATA!$A$4,LOOK!$I79+$E$3*120,LOOK!T$64)/OFFSET(DATA!$A$34,LOOK!$I79+$E$3*120,LOOK!T$64),3)-ROW()/10000000)</f>
      </c>
      <c r="U79" s="39">
        <f ca="1">IF(OFFSET(DATA!$A$34,LOOK!$I79+$E$3*120,LOOK!U$64)=0,"",ROUND(OFFSET(DATA!$A$4,LOOK!$I79+$E$3*120,LOOK!U$64)/OFFSET(DATA!$A$34,LOOK!$I79+$E$3*120,LOOK!U$64),3)-ROW()/10000000)</f>
      </c>
      <c r="V79" s="37">
        <f ca="1" t="shared" si="32"/>
        <v>0.5619921000000001</v>
      </c>
      <c r="W79" s="13">
        <f t="shared" si="33"/>
        <v>0.5</v>
      </c>
      <c r="Y79" s="65">
        <f ca="1" t="shared" si="34"/>
        <v>0.5879921</v>
      </c>
      <c r="Z79" s="3">
        <f t="shared" si="27"/>
        <v>2</v>
      </c>
      <c r="AA79" s="3">
        <f t="shared" si="35"/>
        <v>24</v>
      </c>
      <c r="AB79" s="11">
        <f ca="1" t="shared" si="36"/>
        <v>0.3559912</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c>
      <c r="AN79" s="3">
        <f t="shared" si="47"/>
      </c>
      <c r="AO79" s="3">
        <f t="shared" si="48"/>
      </c>
    </row>
    <row r="80" spans="2:41" ht="11.25">
      <c r="B80" s="3">
        <f t="shared" si="29"/>
        <v>16</v>
      </c>
      <c r="C80" s="1">
        <f ca="1">OFFSET(LOOK!C20,$R$3*30,0)</f>
        <v>4</v>
      </c>
      <c r="D80" s="1">
        <f ca="1">OFFSET(LOOK!D20,$R$3*30,0)</f>
        <v>17</v>
      </c>
      <c r="E80" s="41">
        <f t="shared" si="30"/>
        <v>0.235</v>
      </c>
      <c r="F80" s="11">
        <f t="shared" si="31"/>
        <v>0.513</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c>
      <c r="T80" s="39">
        <f ca="1">IF(OFFSET(DATA!$A$34,LOOK!$I80+$E$3*120,LOOK!T$64)=0,"",ROUND(OFFSET(DATA!$A$4,LOOK!$I80+$E$3*120,LOOK!T$64)/OFFSET(DATA!$A$34,LOOK!$I80+$E$3*120,LOOK!T$64),3)-ROW()/10000000)</f>
      </c>
      <c r="U80" s="39">
        <f ca="1">IF(OFFSET(DATA!$A$34,LOOK!$I80+$E$3*120,LOOK!U$64)=0,"",ROUND(OFFSET(DATA!$A$4,LOOK!$I80+$E$3*120,LOOK!U$64)/OFFSET(DATA!$A$34,LOOK!$I80+$E$3*120,LOOK!U$64),3)-ROW()/10000000)</f>
      </c>
      <c r="V80" s="37">
        <f ca="1" t="shared" si="32"/>
        <v>0.441992</v>
      </c>
      <c r="W80" s="13">
        <f t="shared" si="33"/>
        <v>0.5</v>
      </c>
      <c r="Y80" s="65">
        <f ca="1" t="shared" si="34"/>
        <v>0.419992</v>
      </c>
      <c r="Z80" s="3">
        <f t="shared" si="27"/>
        <v>9</v>
      </c>
      <c r="AA80" s="3">
        <f t="shared" si="35"/>
        <v>8</v>
      </c>
      <c r="AB80" s="11">
        <f ca="1" t="shared" si="36"/>
        <v>0.3459928</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c>
      <c r="AN80" s="3">
        <f t="shared" si="47"/>
      </c>
      <c r="AO80" s="3">
        <f t="shared" si="48"/>
      </c>
    </row>
    <row r="81" spans="2:41" ht="11.25">
      <c r="B81" s="3">
        <f t="shared" si="29"/>
        <v>17</v>
      </c>
      <c r="C81" s="1">
        <f ca="1">OFFSET(LOOK!C21,$R$3*30,0)</f>
        <v>11</v>
      </c>
      <c r="D81" s="1">
        <f ca="1">OFFSET(LOOK!D21,$R$3*30,0)</f>
        <v>19</v>
      </c>
      <c r="E81" s="41">
        <f t="shared" si="30"/>
        <v>0.579</v>
      </c>
      <c r="F81" s="11">
        <f t="shared" si="31"/>
        <v>0.513</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c>
      <c r="T81" s="39">
        <f ca="1">IF(OFFSET(DATA!$A$34,LOOK!$I81+$E$3*120,LOOK!T$64)=0,"",ROUND(OFFSET(DATA!$A$4,LOOK!$I81+$E$3*120,LOOK!T$64)/OFFSET(DATA!$A$34,LOOK!$I81+$E$3*120,LOOK!T$64),3)-ROW()/10000000)</f>
      </c>
      <c r="U81" s="39">
        <f ca="1">IF(OFFSET(DATA!$A$34,LOOK!$I81+$E$3*120,LOOK!U$64)=0,"",ROUND(OFFSET(DATA!$A$4,LOOK!$I81+$E$3*120,LOOK!U$64)/OFFSET(DATA!$A$34,LOOK!$I81+$E$3*120,LOOK!U$64),3)-ROW()/10000000)</f>
      </c>
      <c r="V81" s="37">
        <f ca="1" t="shared" si="32"/>
        <v>0.4559919</v>
      </c>
      <c r="W81" s="13">
        <f t="shared" si="33"/>
        <v>0.5</v>
      </c>
      <c r="Y81" s="65">
        <f ca="1" t="shared" si="34"/>
        <v>0.3939919</v>
      </c>
      <c r="Z81" s="3">
        <f t="shared" si="27"/>
        <v>11</v>
      </c>
      <c r="AA81" s="3">
        <f t="shared" si="35"/>
        <v>10</v>
      </c>
      <c r="AB81" s="11">
        <f ca="1" t="shared" si="36"/>
        <v>0.3009926</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c>
      <c r="AN81" s="3">
        <f t="shared" si="47"/>
      </c>
      <c r="AO81" s="3">
        <f t="shared" si="48"/>
      </c>
    </row>
    <row r="82" spans="2:41" ht="11.25">
      <c r="B82" s="3">
        <f t="shared" si="29"/>
        <v>18</v>
      </c>
      <c r="C82" s="1">
        <f ca="1">OFFSET(LOOK!C22,$R$3*30,0)</f>
        <v>3</v>
      </c>
      <c r="D82" s="1">
        <f ca="1">OFFSET(LOOK!D22,$R$3*30,0)</f>
        <v>17</v>
      </c>
      <c r="E82" s="41">
        <f t="shared" si="30"/>
        <v>0.176</v>
      </c>
      <c r="F82" s="11">
        <f t="shared" si="31"/>
        <v>0.513</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c>
      <c r="T82" s="39">
        <f ca="1">IF(OFFSET(DATA!$A$34,LOOK!$I82+$E$3*120,LOOK!T$64)=0,"",ROUND(OFFSET(DATA!$A$4,LOOK!$I82+$E$3*120,LOOK!T$64)/OFFSET(DATA!$A$34,LOOK!$I82+$E$3*120,LOOK!T$64),3)-ROW()/10000000)</f>
      </c>
      <c r="U82" s="39">
        <f ca="1">IF(OFFSET(DATA!$A$34,LOOK!$I82+$E$3*120,LOOK!U$64)=0,"",ROUND(OFFSET(DATA!$A$4,LOOK!$I82+$E$3*120,LOOK!U$64)/OFFSET(DATA!$A$34,LOOK!$I82+$E$3*120,LOOK!U$64),3)-ROW()/10000000)</f>
      </c>
      <c r="V82" s="37">
        <f ca="1" t="shared" si="32"/>
        <v>0.3079918</v>
      </c>
      <c r="W82" s="13">
        <f t="shared" si="33"/>
        <v>0.5</v>
      </c>
      <c r="Y82" s="65">
        <f ca="1" t="shared" si="34"/>
        <v>0.23599179999999997</v>
      </c>
      <c r="Z82" s="3">
        <f t="shared" si="27"/>
        <v>20</v>
      </c>
      <c r="AA82" s="3">
        <f t="shared" si="35"/>
        <v>6</v>
      </c>
      <c r="AB82" s="11">
        <f ca="1" t="shared" si="36"/>
        <v>0.281993</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c>
      <c r="AN82" s="3">
        <f t="shared" si="47"/>
      </c>
      <c r="AO82" s="3">
        <f t="shared" si="48"/>
      </c>
    </row>
    <row r="83" spans="2:41" ht="11.25">
      <c r="B83" s="3">
        <f t="shared" si="29"/>
        <v>19</v>
      </c>
      <c r="C83" s="1">
        <f ca="1">OFFSET(LOOK!C23,$R$3*30,0)</f>
        <v>2</v>
      </c>
      <c r="D83" s="1">
        <f ca="1">OFFSET(LOOK!D23,$R$3*30,0)</f>
        <v>4</v>
      </c>
      <c r="E83" s="41">
        <f t="shared" si="30"/>
        <v>0.5</v>
      </c>
      <c r="F83" s="11">
        <f t="shared" si="31"/>
        <v>0.513</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c>
      <c r="T83" s="39">
        <f ca="1">IF(OFFSET(DATA!$A$34,LOOK!$I83+$E$3*120,LOOK!T$64)=0,"",ROUND(OFFSET(DATA!$A$4,LOOK!$I83+$E$3*120,LOOK!T$64)/OFFSET(DATA!$A$34,LOOK!$I83+$E$3*120,LOOK!T$64),3)-ROW()/10000000)</f>
      </c>
      <c r="U83" s="39">
        <f ca="1">IF(OFFSET(DATA!$A$34,LOOK!$I83+$E$3*120,LOOK!U$64)=0,"",ROUND(OFFSET(DATA!$A$4,LOOK!$I83+$E$3*120,LOOK!U$64)/OFFSET(DATA!$A$34,LOOK!$I83+$E$3*120,LOOK!U$64),3)-ROW()/10000000)</f>
      </c>
      <c r="V83" s="37">
        <f ca="1" t="shared" si="32"/>
        <v>0.20199170000000002</v>
      </c>
      <c r="W83" s="13">
        <f t="shared" si="33"/>
        <v>0.5</v>
      </c>
      <c r="Y83" s="65">
        <f ca="1" t="shared" si="34"/>
        <v>0.2079917</v>
      </c>
      <c r="Z83" s="3">
        <f t="shared" si="27"/>
        <v>22</v>
      </c>
      <c r="AA83" s="3">
        <f t="shared" si="35"/>
        <v>4</v>
      </c>
      <c r="AB83" s="11">
        <f ca="1" t="shared" si="36"/>
        <v>0.2499932</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c>
      <c r="AN83" s="3">
        <f t="shared" si="47"/>
      </c>
      <c r="AO83" s="3">
        <f t="shared" si="48"/>
      </c>
    </row>
    <row r="84" spans="2:41" ht="11.25">
      <c r="B84" s="3">
        <f t="shared" si="29"/>
        <v>20</v>
      </c>
      <c r="C84" s="1">
        <f ca="1">OFFSET(LOOK!C24,$R$3*30,0)</f>
        <v>1</v>
      </c>
      <c r="D84" s="1">
        <f ca="1">OFFSET(LOOK!D24,$R$3*30,0)</f>
        <v>5</v>
      </c>
      <c r="E84" s="41">
        <f t="shared" si="30"/>
        <v>0.2</v>
      </c>
      <c r="F84" s="11">
        <f t="shared" si="31"/>
        <v>0.513</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c>
      <c r="T84" s="39">
        <f ca="1">IF(OFFSET(DATA!$A$34,LOOK!$I84+$E$3*120,LOOK!T$64)=0,"",ROUND(OFFSET(DATA!$A$4,LOOK!$I84+$E$3*120,LOOK!T$64)/OFFSET(DATA!$A$34,LOOK!$I84+$E$3*120,LOOK!T$64),3)-ROW()/10000000)</f>
      </c>
      <c r="U84" s="39">
        <f ca="1">IF(OFFSET(DATA!$A$34,LOOK!$I84+$E$3*120,LOOK!U$64)=0,"",ROUND(OFFSET(DATA!$A$4,LOOK!$I84+$E$3*120,LOOK!U$64)/OFFSET(DATA!$A$34,LOOK!$I84+$E$3*120,LOOK!U$64),3)-ROW()/10000000)</f>
      </c>
      <c r="V84" s="37">
        <f ca="1" t="shared" si="32"/>
        <v>0.2469916</v>
      </c>
      <c r="W84" s="13">
        <f t="shared" si="33"/>
        <v>0.5</v>
      </c>
      <c r="Y84" s="65">
        <f ca="1" t="shared" si="34"/>
        <v>0.2159916</v>
      </c>
      <c r="Z84" s="3">
        <f t="shared" si="27"/>
        <v>21</v>
      </c>
      <c r="AA84" s="3">
        <f t="shared" si="35"/>
        <v>18</v>
      </c>
      <c r="AB84" s="11">
        <f ca="1" t="shared" si="36"/>
        <v>0.23599179999999997</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c>
      <c r="AN84" s="3">
        <f t="shared" si="47"/>
      </c>
      <c r="AO84" s="3">
        <f t="shared" si="48"/>
      </c>
    </row>
    <row r="85" spans="2:41" ht="11.25">
      <c r="B85" s="3">
        <f t="shared" si="29"/>
        <v>21</v>
      </c>
      <c r="C85" s="1">
        <f ca="1">OFFSET(LOOK!C25,$R$3*30,0)</f>
        <v>14</v>
      </c>
      <c r="D85" s="1">
        <f ca="1">OFFSET(LOOK!D25,$R$3*30,0)</f>
        <v>22</v>
      </c>
      <c r="E85" s="41">
        <f t="shared" si="30"/>
        <v>0.636</v>
      </c>
      <c r="F85" s="11">
        <f t="shared" si="31"/>
        <v>0.513</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c>
      <c r="T85" s="39">
        <f ca="1">IF(OFFSET(DATA!$A$34,LOOK!$I85+$E$3*120,LOOK!T$64)=0,"",ROUND(OFFSET(DATA!$A$4,LOOK!$I85+$E$3*120,LOOK!T$64)/OFFSET(DATA!$A$34,LOOK!$I85+$E$3*120,LOOK!T$64),3)-ROW()/10000000)</f>
      </c>
      <c r="U85" s="39">
        <f ca="1">IF(OFFSET(DATA!$A$34,LOOK!$I85+$E$3*120,LOOK!U$64)=0,"",ROUND(OFFSET(DATA!$A$4,LOOK!$I85+$E$3*120,LOOK!U$64)/OFFSET(DATA!$A$34,LOOK!$I85+$E$3*120,LOOK!U$64),3)-ROW()/10000000)</f>
      </c>
      <c r="V85" s="37">
        <f ca="1" t="shared" si="32"/>
        <v>0.6079915</v>
      </c>
      <c r="W85" s="13">
        <f t="shared" si="33"/>
        <v>0.5</v>
      </c>
      <c r="Y85" s="65">
        <f ca="1" t="shared" si="34"/>
        <v>0.5959915</v>
      </c>
      <c r="Z85" s="3">
        <f t="shared" si="27"/>
        <v>1</v>
      </c>
      <c r="AA85" s="3">
        <f t="shared" si="35"/>
        <v>20</v>
      </c>
      <c r="AB85" s="11">
        <f ca="1" t="shared" si="36"/>
        <v>0.2159916</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c>
      <c r="AN85" s="3">
        <f t="shared" si="47"/>
      </c>
      <c r="AO85" s="3">
        <f t="shared" si="48"/>
      </c>
    </row>
    <row r="86" spans="2:41" ht="11.25">
      <c r="B86" s="3">
        <f t="shared" si="29"/>
        <v>22</v>
      </c>
      <c r="C86" s="1">
        <f ca="1">OFFSET(LOOK!C26,$R$3*30,0)</f>
        <v>27</v>
      </c>
      <c r="D86" s="1">
        <f ca="1">OFFSET(LOOK!D26,$R$3*30,0)</f>
        <v>32</v>
      </c>
      <c r="E86" s="41">
        <f t="shared" si="30"/>
        <v>0.844</v>
      </c>
      <c r="F86" s="11">
        <f t="shared" si="31"/>
        <v>0.513</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c>
      <c r="T86" s="39">
        <f ca="1">IF(OFFSET(DATA!$A$34,LOOK!$I86+$E$3*120,LOOK!T$64)=0,"",ROUND(OFFSET(DATA!$A$4,LOOK!$I86+$E$3*120,LOOK!T$64)/OFFSET(DATA!$A$34,LOOK!$I86+$E$3*120,LOOK!T$64),3)-ROW()/10000000)</f>
      </c>
      <c r="U86" s="39">
        <f ca="1">IF(OFFSET(DATA!$A$34,LOOK!$I86+$E$3*120,LOOK!U$64)=0,"",ROUND(OFFSET(DATA!$A$4,LOOK!$I86+$E$3*120,LOOK!U$64)/OFFSET(DATA!$A$34,LOOK!$I86+$E$3*120,LOOK!U$64),3)-ROW()/10000000)</f>
      </c>
      <c r="V86" s="37">
        <f ca="1" t="shared" si="32"/>
        <v>0.5679913999999999</v>
      </c>
      <c r="W86" s="13">
        <f t="shared" si="33"/>
        <v>0.5</v>
      </c>
      <c r="Y86" s="65">
        <f ca="1" t="shared" si="34"/>
        <v>0.5679913999999999</v>
      </c>
      <c r="Z86" s="3">
        <f t="shared" si="27"/>
        <v>3</v>
      </c>
      <c r="AA86" s="3">
        <f t="shared" si="35"/>
        <v>19</v>
      </c>
      <c r="AB86" s="11">
        <f ca="1" t="shared" si="36"/>
        <v>0.2079917</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c>
      <c r="AN86" s="3">
        <f t="shared" si="47"/>
      </c>
      <c r="AO86" s="3">
        <f t="shared" si="48"/>
      </c>
    </row>
    <row r="87" spans="2:41" ht="11.25">
      <c r="B87" s="3">
        <f t="shared" si="29"/>
        <v>23</v>
      </c>
      <c r="C87" s="1">
        <f ca="1">OFFSET(LOOK!C27,$R$3*30,0)</f>
        <v>60</v>
      </c>
      <c r="D87" s="1">
        <f ca="1">OFFSET(LOOK!D27,$R$3*30,0)</f>
        <v>118</v>
      </c>
      <c r="E87" s="41">
        <f t="shared" si="30"/>
        <v>0.508</v>
      </c>
      <c r="F87" s="11">
        <f t="shared" si="31"/>
        <v>0.513</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c>
      <c r="T87" s="39">
        <f ca="1">IF(OFFSET(DATA!$A$34,LOOK!$I87+$E$3*120,LOOK!T$64)=0,"",ROUND(OFFSET(DATA!$A$4,LOOK!$I87+$E$3*120,LOOK!T$64)/OFFSET(DATA!$A$34,LOOK!$I87+$E$3*120,LOOK!T$64),3)-ROW()/10000000)</f>
      </c>
      <c r="U87" s="39">
        <f ca="1">IF(OFFSET(DATA!$A$34,LOOK!$I87+$E$3*120,LOOK!U$64)=0,"",ROUND(OFFSET(DATA!$A$4,LOOK!$I87+$E$3*120,LOOK!U$64)/OFFSET(DATA!$A$34,LOOK!$I87+$E$3*120,LOOK!U$64),3)-ROW()/10000000)</f>
      </c>
      <c r="V87" s="37">
        <f ca="1" t="shared" si="32"/>
        <v>0.45399130000000004</v>
      </c>
      <c r="W87" s="13">
        <f t="shared" si="33"/>
        <v>0.5</v>
      </c>
      <c r="Y87" s="65">
        <f ca="1" t="shared" si="34"/>
        <v>0.4259913</v>
      </c>
      <c r="Z87" s="3">
        <f t="shared" si="27"/>
        <v>8</v>
      </c>
      <c r="AA87" s="3">
        <f t="shared" si="35"/>
        <v>3</v>
      </c>
      <c r="AB87" s="11">
        <f ca="1" t="shared" si="36"/>
        <v>0.1629933</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c>
      <c r="AN87" s="3">
        <f t="shared" si="47"/>
      </c>
      <c r="AO87" s="3">
        <f t="shared" si="48"/>
      </c>
    </row>
    <row r="88" spans="2:41" ht="11.25">
      <c r="B88" s="9">
        <f t="shared" si="29"/>
        <v>24</v>
      </c>
      <c r="C88" s="10">
        <f ca="1">OFFSET(LOOK!C28,$R$3*30,0)</f>
        <v>1</v>
      </c>
      <c r="D88" s="10">
        <f ca="1">OFFSET(LOOK!D28,$R$3*30,0)</f>
        <v>5</v>
      </c>
      <c r="E88" s="42">
        <f t="shared" si="30"/>
        <v>0.2</v>
      </c>
      <c r="F88" s="12">
        <f t="shared" si="31"/>
        <v>0.513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c>
      <c r="T88" s="39">
        <f ca="1">IF(OFFSET(DATA!$A$34,LOOK!$I88+$E$3*120,LOOK!T$64)=0,"",ROUND(OFFSET(DATA!$A$4,LOOK!$I88+$E$3*120,LOOK!T$64)/OFFSET(DATA!$A$34,LOOK!$I88+$E$3*120,LOOK!T$64),3)-ROW()/10000000)</f>
      </c>
      <c r="U88" s="39">
        <f ca="1">IF(OFFSET(DATA!$A$34,LOOK!$I88+$E$3*120,LOOK!U$64)=0,"",ROUND(OFFSET(DATA!$A$4,LOOK!$I88+$E$3*120,LOOK!U$64)/OFFSET(DATA!$A$34,LOOK!$I88+$E$3*120,LOOK!U$64),3)-ROW()/10000000)</f>
      </c>
      <c r="V88" s="38">
        <f ca="1" t="shared" si="32"/>
        <v>0.38299120000000003</v>
      </c>
      <c r="W88" s="45">
        <f t="shared" si="33"/>
        <v>0.5</v>
      </c>
      <c r="Y88" s="65">
        <f ca="1" t="shared" si="34"/>
        <v>0.3559912</v>
      </c>
      <c r="Z88" s="3">
        <f t="shared" si="27"/>
        <v>15</v>
      </c>
      <c r="AA88" s="3">
        <f t="shared" si="35"/>
        <v>2</v>
      </c>
      <c r="AB88" s="11">
        <f ca="1" t="shared" si="36"/>
        <v>0.0879934</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c>
      <c r="AN88" s="3">
        <f t="shared" si="47"/>
      </c>
      <c r="AO88" s="3">
        <f t="shared" si="48"/>
      </c>
    </row>
    <row r="89" spans="2:26" ht="11.25">
      <c r="B89" s="3">
        <f t="shared" si="29"/>
        <v>25</v>
      </c>
      <c r="C89" s="1">
        <f ca="1">OFFSET(LOOK!C29,$R$3*30,0)</f>
        <v>277</v>
      </c>
      <c r="D89" s="1">
        <f ca="1">OFFSET(LOOK!D29,$R$3*30,0)</f>
        <v>540</v>
      </c>
      <c r="E89" s="41">
        <f t="shared" si="30"/>
        <v>0.513</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c>
      <c r="T89" s="39">
        <f ca="1">IF(OFFSET(DATA!$A$34,LOOK!$I89+$E$3*120,LOOK!T$64)=0,"",ROUND(OFFSET(DATA!$A$4,LOOK!$I89+$E$3*120,LOOK!T$64)/OFFSET(DATA!$A$34,LOOK!$I89+$E$3*120,LOOK!T$64),3)-ROW()/10000000)</f>
      </c>
      <c r="U89" s="39">
        <f ca="1">IF(OFFSET(DATA!$A$34,LOOK!$I89+$E$3*120,LOOK!U$64)=0,"",ROUND(OFFSET(DATA!$A$4,LOOK!$I89+$E$3*120,LOOK!U$64)/OFFSET(DATA!$A$34,LOOK!$I89+$E$3*120,LOOK!U$64),3)-ROW()/10000000)</f>
      </c>
      <c r="V89" s="37">
        <f ca="1">ROUND(AVERAGE(OFFSET($J89,0,0,1,$C$3)),3)</f>
        <v>0.454</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9</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c>
      <c r="T95" s="39">
        <f ca="1">IF(OFFSET(DATA!$A$94,LOOK!$I95+$E$3*120,LOOK!T$94)=0,"",ROUND(OFFSET(DATA!$A$64,LOOK!$I95+$E$3*120,LOOK!T$94)/OFFSET(DATA!$A$94,LOOK!$I95+$E$3*120,LOOK!T$94),3)-ROW()/10000000)</f>
      </c>
      <c r="U95" s="39">
        <f ca="1">IF(OFFSET(DATA!$A$94,LOOK!$I95+$E$3*120,LOOK!U$94)=0,"",ROUND(OFFSET(DATA!$A$64,LOOK!$I95+$E$3*120,LOOK!U$94)/OFFSET(DATA!$A$94,LOOK!$I95+$E$3*120,LOOK!U$94),3)-ROW()/10000000)</f>
      </c>
      <c r="V95" s="37">
        <f ca="1">IF(X95=0,"",ROUND(AVERAGE(OFFSET($J95,0,0,1,$C$3)),3))-ROW()/10000000</f>
        <v>0.2979905</v>
      </c>
      <c r="W95" s="13">
        <f>$N$3</f>
        <v>0.9</v>
      </c>
      <c r="X95" s="46">
        <f ca="1">SUM(OFFSET(DATA!$B$94,LOOK!$I95+$E$3*120,0,1,LOOK!C$3))</f>
        <v>50</v>
      </c>
      <c r="Y95" s="65">
        <f ca="1">IF($U$3=1,V95,IF(OFFSET(I95,0,$C$3)="",0,OFFSET(I95,0,$C$3)))</f>
        <v>0.3329905</v>
      </c>
      <c r="Z95" s="3">
        <f>RANK(Y95,$Y$95:$Y$118)</f>
        <v>13</v>
      </c>
      <c r="AA95" s="3">
        <f aca="true" t="shared" si="50" ref="AA95:AA118">MATCH(I95,$Z$95:$Z$118,0)</f>
        <v>22</v>
      </c>
      <c r="AB95" s="11">
        <f ca="1">OFFSET($Y$94,AA95,0)</f>
        <v>0.8439884</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c>
      <c r="AN95" s="3">
        <f t="shared" si="51"/>
      </c>
      <c r="AO95" s="3">
        <f t="shared" si="51"/>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0.2499904</v>
      </c>
      <c r="W96" s="13">
        <f aca="true" t="shared" si="53" ref="W96:W118">$N$3</f>
        <v>0.9</v>
      </c>
      <c r="X96" s="46">
        <f ca="1">SUM(OFFSET(DATA!$B$94,LOOK!$I96+$E$3*120,0,1,LOOK!C$3))</f>
        <v>13</v>
      </c>
      <c r="Y96" s="65">
        <f aca="true" ca="1" t="shared" si="54" ref="Y96:Y118">IF($U$3=1,V96,IF(OFFSET(I96,0,$C$3)="",0,OFFSET(I96,0,$C$3)))</f>
        <v>0.2499904</v>
      </c>
      <c r="Z96" s="3">
        <f aca="true" t="shared" si="55" ref="Z96:Z118">RANK(Y96,$Y$95:$Y$118)</f>
        <v>15</v>
      </c>
      <c r="AA96" s="3">
        <f t="shared" si="50"/>
        <v>15</v>
      </c>
      <c r="AB96" s="11">
        <f aca="true" ca="1" t="shared" si="56" ref="AB96:AB118">OFFSET($Y$94,AA96,0)</f>
        <v>0.7059890999999999</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c>
      <c r="AN96" s="3">
        <f t="shared" si="51"/>
      </c>
      <c r="AO96" s="3">
        <f t="shared" si="51"/>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0.0829903</v>
      </c>
      <c r="W97" s="13">
        <f t="shared" si="53"/>
        <v>0.9</v>
      </c>
      <c r="X97" s="46">
        <f ca="1">SUM(OFFSET(DATA!$B$94,LOOK!$I97+$E$3*120,0,1,LOOK!C$3))</f>
        <v>11</v>
      </c>
      <c r="Y97" s="65">
        <f ca="1" t="shared" si="54"/>
        <v>0.2499903</v>
      </c>
      <c r="Z97" s="3">
        <f t="shared" si="55"/>
        <v>16</v>
      </c>
      <c r="AA97" s="3">
        <f t="shared" si="50"/>
        <v>10</v>
      </c>
      <c r="AB97" s="11">
        <f ca="1" t="shared" si="56"/>
        <v>0.6999896</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c>
      <c r="AN97" s="3">
        <f t="shared" si="51"/>
      </c>
      <c r="AO97" s="3">
        <f t="shared" si="51"/>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c>
      <c r="T98" s="39">
        <f ca="1">IF(OFFSET(DATA!$A$94,LOOK!$I98+$E$3*120,LOOK!T$94)=0,"",ROUND(OFFSET(DATA!$A$64,LOOK!$I98+$E$3*120,LOOK!T$94)/OFFSET(DATA!$A$94,LOOK!$I98+$E$3*120,LOOK!T$94),3)-ROW()/10000000)</f>
      </c>
      <c r="U98" s="39">
        <f ca="1">IF(OFFSET(DATA!$A$94,LOOK!$I98+$E$3*120,LOOK!U$94)=0,"",ROUND(OFFSET(DATA!$A$64,LOOK!$I98+$E$3*120,LOOK!U$94)/OFFSET(DATA!$A$94,LOOK!$I98+$E$3*120,LOOK!U$94),3)-ROW()/10000000)</f>
      </c>
      <c r="V98" s="37">
        <f ca="1" t="shared" si="52"/>
        <v>0.1659902</v>
      </c>
      <c r="W98" s="13">
        <f t="shared" si="53"/>
        <v>0.9</v>
      </c>
      <c r="X98" s="46">
        <f ca="1">SUM(OFFSET(DATA!$B$94,LOOK!$I98+$E$3*120,0,1,LOOK!C$3))</f>
        <v>7</v>
      </c>
      <c r="Y98" s="65">
        <f ca="1" t="shared" si="54"/>
        <v>0</v>
      </c>
      <c r="Z98" s="3">
        <f t="shared" si="55"/>
        <v>21</v>
      </c>
      <c r="AA98" s="3">
        <f t="shared" si="50"/>
        <v>21</v>
      </c>
      <c r="AB98" s="11">
        <f ca="1" t="shared" si="56"/>
        <v>0.6359885</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c>
      <c r="AN98" s="3">
        <f t="shared" si="51"/>
      </c>
      <c r="AO98" s="3">
        <f t="shared" si="51"/>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c>
      <c r="T99" s="39">
        <f ca="1">IF(OFFSET(DATA!$A$94,LOOK!$I99+$E$3*120,LOOK!T$94)=0,"",ROUND(OFFSET(DATA!$A$64,LOOK!$I99+$E$3*120,LOOK!T$94)/OFFSET(DATA!$A$94,LOOK!$I99+$E$3*120,LOOK!T$94),3)-ROW()/10000000)</f>
      </c>
      <c r="U99" s="39">
        <f ca="1">IF(OFFSET(DATA!$A$94,LOOK!$I99+$E$3*120,LOOK!U$94)=0,"",ROUND(OFFSET(DATA!$A$64,LOOK!$I99+$E$3*120,LOOK!U$94)/OFFSET(DATA!$A$94,LOOK!$I99+$E$3*120,LOOK!U$94),3)-ROW()/10000000)</f>
      </c>
      <c r="V99" s="37">
        <f ca="1" t="shared" si="52"/>
        <v>0.2979901</v>
      </c>
      <c r="W99" s="13">
        <f t="shared" si="53"/>
        <v>0.9</v>
      </c>
      <c r="X99" s="46">
        <f ca="1">SUM(OFFSET(DATA!$B$94,LOOK!$I99+$E$3*120,0,1,LOOK!C$3))</f>
        <v>47</v>
      </c>
      <c r="Y99" s="65">
        <f ca="1" t="shared" si="54"/>
        <v>0.3999901</v>
      </c>
      <c r="Z99" s="3">
        <f t="shared" si="55"/>
        <v>11</v>
      </c>
      <c r="AA99" s="3">
        <f t="shared" si="50"/>
        <v>17</v>
      </c>
      <c r="AB99" s="11">
        <f ca="1" t="shared" si="56"/>
        <v>0.5789888999999999</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c>
      <c r="AN99" s="3">
        <f t="shared" si="51"/>
      </c>
      <c r="AO99" s="3">
        <f t="shared" si="51"/>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c>
      <c r="V100" s="37">
        <f ca="1" t="shared" si="52"/>
        <v>-1E-05</v>
      </c>
      <c r="W100" s="13">
        <f t="shared" si="53"/>
        <v>0.9</v>
      </c>
      <c r="X100" s="46">
        <f ca="1">SUM(OFFSET(DATA!$B$94,LOOK!$I100+$E$3*120,0,1,LOOK!C$3))</f>
        <v>10</v>
      </c>
      <c r="Y100" s="65">
        <f ca="1" t="shared" si="54"/>
        <v>-1E-05</v>
      </c>
      <c r="Z100" s="3">
        <f t="shared" si="55"/>
        <v>23</v>
      </c>
      <c r="AA100" s="3">
        <f t="shared" si="50"/>
        <v>12</v>
      </c>
      <c r="AB100" s="11">
        <f ca="1" t="shared" si="56"/>
        <v>0.5609894000000001</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c>
      <c r="AN100" s="3">
        <f t="shared" si="51"/>
      </c>
      <c r="AO100" s="3">
        <f t="shared" si="51"/>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c>
      <c r="U101" s="39">
        <f ca="1">IF(OFFSET(DATA!$A$94,LOOK!$I101+$E$3*120,LOOK!U$94)=0,"",ROUND(OFFSET(DATA!$A$64,LOOK!$I101+$E$3*120,LOOK!U$94)/OFFSET(DATA!$A$94,LOOK!$I101+$E$3*120,LOOK!U$94),3)-ROW()/10000000)</f>
      </c>
      <c r="V101" s="37">
        <f ca="1" t="shared" si="52"/>
        <v>-1.01E-05</v>
      </c>
      <c r="W101" s="13">
        <f t="shared" si="53"/>
        <v>0.9</v>
      </c>
      <c r="X101" s="46">
        <f ca="1">SUM(OFFSET(DATA!$B$94,LOOK!$I101+$E$3*120,0,1,LOOK!C$3))</f>
        <v>5</v>
      </c>
      <c r="Y101" s="65">
        <f ca="1" t="shared" si="54"/>
        <v>0</v>
      </c>
      <c r="Z101" s="3">
        <f t="shared" si="55"/>
        <v>21</v>
      </c>
      <c r="AA101" s="3">
        <f t="shared" si="50"/>
        <v>11</v>
      </c>
      <c r="AB101" s="11">
        <f ca="1" t="shared" si="56"/>
        <v>0.5329895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f t="shared" si="51"/>
      </c>
      <c r="AN101" s="3">
        <f t="shared" si="51"/>
      </c>
      <c r="AO101" s="3">
        <f t="shared" si="51"/>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c>
      <c r="T102" s="39">
        <f ca="1">IF(OFFSET(DATA!$A$94,LOOK!$I102+$E$3*120,LOOK!T$94)=0,"",ROUND(OFFSET(DATA!$A$64,LOOK!$I102+$E$3*120,LOOK!T$94)/OFFSET(DATA!$A$94,LOOK!$I102+$E$3*120,LOOK!T$94),3)-ROW()/10000000)</f>
      </c>
      <c r="U102" s="39">
        <f ca="1">IF(OFFSET(DATA!$A$94,LOOK!$I102+$E$3*120,LOOK!U$94)=0,"",ROUND(OFFSET(DATA!$A$64,LOOK!$I102+$E$3*120,LOOK!U$94)/OFFSET(DATA!$A$94,LOOK!$I102+$E$3*120,LOOK!U$94),3)-ROW()/10000000)</f>
      </c>
      <c r="V102" s="37">
        <f ca="1" t="shared" si="52"/>
        <v>0.35498979999999997</v>
      </c>
      <c r="W102" s="13">
        <f t="shared" si="53"/>
        <v>0.9</v>
      </c>
      <c r="X102" s="46">
        <f ca="1">SUM(OFFSET(DATA!$B$94,LOOK!$I102+$E$3*120,0,1,LOOK!C$3))</f>
        <v>138</v>
      </c>
      <c r="Y102" s="65">
        <f ca="1" t="shared" si="54"/>
        <v>0.4909898</v>
      </c>
      <c r="Z102" s="3">
        <f t="shared" si="55"/>
        <v>10</v>
      </c>
      <c r="AA102" s="3">
        <f t="shared" si="50"/>
        <v>23</v>
      </c>
      <c r="AB102" s="11">
        <f ca="1" t="shared" si="56"/>
        <v>0.5079883000000001</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c>
      <c r="AN102" s="3">
        <f t="shared" si="51"/>
      </c>
      <c r="AO102" s="3">
        <f t="shared" si="51"/>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c>
      <c r="V103" s="37">
        <f ca="1" t="shared" si="52"/>
        <v>0.2149897</v>
      </c>
      <c r="W103" s="13">
        <f t="shared" si="53"/>
        <v>0.9</v>
      </c>
      <c r="X103" s="46">
        <f ca="1">SUM(OFFSET(DATA!$B$94,LOOK!$I103+$E$3*120,0,1,LOOK!C$3))</f>
        <v>45</v>
      </c>
      <c r="Y103" s="65">
        <f ca="1" t="shared" si="54"/>
        <v>0.2779897</v>
      </c>
      <c r="Z103" s="3">
        <f t="shared" si="55"/>
        <v>14</v>
      </c>
      <c r="AA103" s="3">
        <f t="shared" si="50"/>
        <v>19</v>
      </c>
      <c r="AB103" s="11">
        <f ca="1" t="shared" si="56"/>
        <v>0.4999887</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c>
      <c r="AN103" s="3">
        <f t="shared" si="51"/>
      </c>
      <c r="AO103" s="3">
        <f t="shared" si="51"/>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c>
      <c r="T104" s="39">
        <f ca="1">IF(OFFSET(DATA!$A$94,LOOK!$I104+$E$3*120,LOOK!T$94)=0,"",ROUND(OFFSET(DATA!$A$64,LOOK!$I104+$E$3*120,LOOK!T$94)/OFFSET(DATA!$A$94,LOOK!$I104+$E$3*120,LOOK!T$94),3)-ROW()/10000000)</f>
      </c>
      <c r="U104" s="39">
        <f ca="1">IF(OFFSET(DATA!$A$94,LOOK!$I104+$E$3*120,LOOK!U$94)=0,"",ROUND(OFFSET(DATA!$A$64,LOOK!$I104+$E$3*120,LOOK!U$94)/OFFSET(DATA!$A$94,LOOK!$I104+$E$3*120,LOOK!U$94),3)-ROW()/10000000)</f>
      </c>
      <c r="V104" s="37">
        <f ca="1" t="shared" si="52"/>
        <v>0.5199896</v>
      </c>
      <c r="W104" s="13">
        <f t="shared" si="53"/>
        <v>0.9</v>
      </c>
      <c r="X104" s="46">
        <f ca="1">SUM(OFFSET(DATA!$B$94,LOOK!$I104+$E$3*120,0,1,LOOK!C$3))</f>
        <v>31</v>
      </c>
      <c r="Y104" s="65">
        <f ca="1" t="shared" si="54"/>
        <v>0.6999896</v>
      </c>
      <c r="Z104" s="3">
        <f t="shared" si="55"/>
        <v>3</v>
      </c>
      <c r="AA104" s="3">
        <f t="shared" si="50"/>
        <v>8</v>
      </c>
      <c r="AB104" s="11">
        <f ca="1" t="shared" si="56"/>
        <v>0.4909898</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c>
      <c r="AN104" s="3">
        <f t="shared" si="51"/>
      </c>
      <c r="AO104" s="3">
        <f t="shared" si="51"/>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c>
      <c r="T105" s="39">
        <f ca="1">IF(OFFSET(DATA!$A$94,LOOK!$I105+$E$3*120,LOOK!T$94)=0,"",ROUND(OFFSET(DATA!$A$64,LOOK!$I105+$E$3*120,LOOK!T$94)/OFFSET(DATA!$A$94,LOOK!$I105+$E$3*120,LOOK!T$94),3)-ROW()/10000000)</f>
      </c>
      <c r="U105" s="39">
        <f ca="1">IF(OFFSET(DATA!$A$94,LOOK!$I105+$E$3*120,LOOK!U$94)=0,"",ROUND(OFFSET(DATA!$A$64,LOOK!$I105+$E$3*120,LOOK!U$94)/OFFSET(DATA!$A$94,LOOK!$I105+$E$3*120,LOOK!U$94),3)-ROW()/10000000)</f>
      </c>
      <c r="V105" s="37">
        <f ca="1" t="shared" si="52"/>
        <v>0.4489895</v>
      </c>
      <c r="W105" s="13">
        <f t="shared" si="53"/>
        <v>0.9</v>
      </c>
      <c r="X105" s="46">
        <f ca="1">SUM(OFFSET(DATA!$B$94,LOOK!$I105+$E$3*120,0,1,LOOK!C$3))</f>
        <v>95</v>
      </c>
      <c r="Y105" s="65">
        <f ca="1" t="shared" si="54"/>
        <v>0.5329895</v>
      </c>
      <c r="Z105" s="3">
        <f t="shared" si="55"/>
        <v>7</v>
      </c>
      <c r="AA105" s="3">
        <f t="shared" si="50"/>
        <v>5</v>
      </c>
      <c r="AB105" s="11">
        <f ca="1" t="shared" si="56"/>
        <v>0.3999901</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c>
      <c r="AN105" s="3">
        <f t="shared" si="51"/>
      </c>
      <c r="AO105" s="3">
        <f t="shared" si="51"/>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c>
      <c r="T106" s="39">
        <f ca="1">IF(OFFSET(DATA!$A$94,LOOK!$I106+$E$3*120,LOOK!T$94)=0,"",ROUND(OFFSET(DATA!$A$64,LOOK!$I106+$E$3*120,LOOK!T$94)/OFFSET(DATA!$A$94,LOOK!$I106+$E$3*120,LOOK!T$94),3)-ROW()/10000000)</f>
      </c>
      <c r="U106" s="39">
        <f ca="1">IF(OFFSET(DATA!$A$94,LOOK!$I106+$E$3*120,LOOK!U$94)=0,"",ROUND(OFFSET(DATA!$A$64,LOOK!$I106+$E$3*120,LOOK!U$94)/OFFSET(DATA!$A$94,LOOK!$I106+$E$3*120,LOOK!U$94),3)-ROW()/10000000)</f>
      </c>
      <c r="V106" s="37">
        <f ca="1" t="shared" si="52"/>
        <v>0.5609894000000001</v>
      </c>
      <c r="W106" s="13">
        <f t="shared" si="53"/>
        <v>0.9</v>
      </c>
      <c r="X106" s="46">
        <f ca="1">SUM(OFFSET(DATA!$B$94,LOOK!$I106+$E$3*120,0,1,LOOK!C$3))</f>
        <v>188</v>
      </c>
      <c r="Y106" s="65">
        <f ca="1" t="shared" si="54"/>
        <v>0.5609894000000001</v>
      </c>
      <c r="Z106" s="3">
        <f t="shared" si="55"/>
        <v>6</v>
      </c>
      <c r="AA106" s="3">
        <f t="shared" si="50"/>
        <v>14</v>
      </c>
      <c r="AB106" s="11">
        <f ca="1" t="shared" si="56"/>
        <v>0.3749892</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c>
      <c r="AN106" s="3">
        <f t="shared" si="51"/>
      </c>
      <c r="AO106" s="3">
        <f t="shared" si="51"/>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c>
      <c r="T107" s="39">
        <f ca="1">IF(OFFSET(DATA!$A$94,LOOK!$I107+$E$3*120,LOOK!T$94)=0,"",ROUND(OFFSET(DATA!$A$64,LOOK!$I107+$E$3*120,LOOK!T$94)/OFFSET(DATA!$A$94,LOOK!$I107+$E$3*120,LOOK!T$94),3)-ROW()/10000000)</f>
      </c>
      <c r="U107" s="39">
        <f ca="1">IF(OFFSET(DATA!$A$94,LOOK!$I107+$E$3*120,LOOK!U$94)=0,"",ROUND(OFFSET(DATA!$A$64,LOOK!$I107+$E$3*120,LOOK!U$94)/OFFSET(DATA!$A$94,LOOK!$I107+$E$3*120,LOOK!U$94),3)-ROW()/10000000)</f>
      </c>
      <c r="V107" s="37">
        <f ca="1" t="shared" si="52"/>
        <v>0.14298929999999999</v>
      </c>
      <c r="W107" s="13">
        <f t="shared" si="53"/>
        <v>0.9</v>
      </c>
      <c r="X107" s="46">
        <f ca="1">SUM(OFFSET(DATA!$B$94,LOOK!$I107+$E$3*120,0,1,LOOK!C$3))</f>
        <v>10</v>
      </c>
      <c r="Y107" s="65">
        <f ca="1" t="shared" si="54"/>
        <v>-1.07E-05</v>
      </c>
      <c r="Z107" s="3">
        <f t="shared" si="55"/>
        <v>24</v>
      </c>
      <c r="AA107" s="3">
        <f t="shared" si="50"/>
        <v>1</v>
      </c>
      <c r="AB107" s="11">
        <f ca="1" t="shared" si="56"/>
        <v>0.3329905</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c>
      <c r="AN107" s="3">
        <f t="shared" si="51"/>
      </c>
      <c r="AO107" s="3">
        <f t="shared" si="51"/>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c>
      <c r="T108" s="39">
        <f ca="1">IF(OFFSET(DATA!$A$94,LOOK!$I108+$E$3*120,LOOK!T$94)=0,"",ROUND(OFFSET(DATA!$A$64,LOOK!$I108+$E$3*120,LOOK!T$94)/OFFSET(DATA!$A$94,LOOK!$I108+$E$3*120,LOOK!T$94),3)-ROW()/10000000)</f>
      </c>
      <c r="U108" s="39">
        <f ca="1">IF(OFFSET(DATA!$A$94,LOOK!$I108+$E$3*120,LOOK!U$94)=0,"",ROUND(OFFSET(DATA!$A$64,LOOK!$I108+$E$3*120,LOOK!U$94)/OFFSET(DATA!$A$94,LOOK!$I108+$E$3*120,LOOK!U$94),3)-ROW()/10000000)</f>
      </c>
      <c r="V108" s="37">
        <f ca="1" t="shared" si="52"/>
        <v>0.5499892000000001</v>
      </c>
      <c r="W108" s="13">
        <f t="shared" si="53"/>
        <v>0.9</v>
      </c>
      <c r="X108" s="46">
        <f ca="1">SUM(OFFSET(DATA!$B$94,LOOK!$I108+$E$3*120,0,1,LOOK!C$3))</f>
        <v>41</v>
      </c>
      <c r="Y108" s="65">
        <f ca="1" t="shared" si="54"/>
        <v>0.3749892</v>
      </c>
      <c r="Z108" s="3">
        <f t="shared" si="55"/>
        <v>12</v>
      </c>
      <c r="AA108" s="3">
        <f t="shared" si="50"/>
        <v>9</v>
      </c>
      <c r="AB108" s="11">
        <f ca="1" t="shared" si="56"/>
        <v>0.2779897</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c>
      <c r="AN108" s="3">
        <f t="shared" si="51"/>
      </c>
      <c r="AO108" s="3">
        <f t="shared" si="51"/>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c>
      <c r="T109" s="39">
        <f ca="1">IF(OFFSET(DATA!$A$94,LOOK!$I109+$E$3*120,LOOK!T$94)=0,"",ROUND(OFFSET(DATA!$A$64,LOOK!$I109+$E$3*120,LOOK!T$94)/OFFSET(DATA!$A$94,LOOK!$I109+$E$3*120,LOOK!T$94),3)-ROW()/10000000)</f>
      </c>
      <c r="U109" s="39">
        <f ca="1">IF(OFFSET(DATA!$A$94,LOOK!$I109+$E$3*120,LOOK!U$94)=0,"",ROUND(OFFSET(DATA!$A$64,LOOK!$I109+$E$3*120,LOOK!U$94)/OFFSET(DATA!$A$94,LOOK!$I109+$E$3*120,LOOK!U$94),3)-ROW()/10000000)</f>
      </c>
      <c r="V109" s="37">
        <f ca="1" t="shared" si="52"/>
        <v>0.6979890999999999</v>
      </c>
      <c r="W109" s="13">
        <f t="shared" si="53"/>
        <v>0.9</v>
      </c>
      <c r="X109" s="46">
        <f ca="1">SUM(OFFSET(DATA!$B$94,LOOK!$I109+$E$3*120,0,1,LOOK!C$3))</f>
        <v>185</v>
      </c>
      <c r="Y109" s="65">
        <f ca="1" t="shared" si="54"/>
        <v>0.7059890999999999</v>
      </c>
      <c r="Z109" s="3">
        <f t="shared" si="55"/>
        <v>2</v>
      </c>
      <c r="AA109" s="3">
        <f t="shared" si="50"/>
        <v>2</v>
      </c>
      <c r="AB109" s="11">
        <f ca="1" t="shared" si="56"/>
        <v>0.2499904</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c>
      <c r="AN109" s="3">
        <f t="shared" si="51"/>
      </c>
      <c r="AO109" s="3">
        <f t="shared" si="51"/>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c>
      <c r="T110" s="39">
        <f ca="1">IF(OFFSET(DATA!$A$94,LOOK!$I110+$E$3*120,LOOK!T$94)=0,"",ROUND(OFFSET(DATA!$A$64,LOOK!$I110+$E$3*120,LOOK!T$94)/OFFSET(DATA!$A$94,LOOK!$I110+$E$3*120,LOOK!T$94),3)-ROW()/10000000)</f>
      </c>
      <c r="U110" s="39">
        <f ca="1">IF(OFFSET(DATA!$A$94,LOOK!$I110+$E$3*120,LOOK!U$94)=0,"",ROUND(OFFSET(DATA!$A$64,LOOK!$I110+$E$3*120,LOOK!U$94)/OFFSET(DATA!$A$94,LOOK!$I110+$E$3*120,LOOK!U$94),3)-ROW()/10000000)</f>
      </c>
      <c r="V110" s="37">
        <f ca="1" t="shared" si="52"/>
        <v>0.359989</v>
      </c>
      <c r="W110" s="13">
        <f t="shared" si="53"/>
        <v>0.9</v>
      </c>
      <c r="X110" s="46">
        <f ca="1">SUM(OFFSET(DATA!$B$94,LOOK!$I110+$E$3*120,0,1,LOOK!C$3))</f>
        <v>43</v>
      </c>
      <c r="Y110" s="65">
        <f ca="1" t="shared" si="54"/>
        <v>0.23498899999999998</v>
      </c>
      <c r="Z110" s="3">
        <f t="shared" si="55"/>
        <v>17</v>
      </c>
      <c r="AA110" s="3">
        <f t="shared" si="50"/>
        <v>3</v>
      </c>
      <c r="AB110" s="11">
        <f ca="1" t="shared" si="56"/>
        <v>0.2499903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c>
      <c r="AN110" s="3">
        <f t="shared" si="51"/>
      </c>
      <c r="AO110" s="3">
        <f t="shared" si="51"/>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c>
      <c r="T111" s="39">
        <f ca="1">IF(OFFSET(DATA!$A$94,LOOK!$I111+$E$3*120,LOOK!T$94)=0,"",ROUND(OFFSET(DATA!$A$64,LOOK!$I111+$E$3*120,LOOK!T$94)/OFFSET(DATA!$A$94,LOOK!$I111+$E$3*120,LOOK!T$94),3)-ROW()/10000000)</f>
      </c>
      <c r="U111" s="39">
        <f ca="1">IF(OFFSET(DATA!$A$94,LOOK!$I111+$E$3*120,LOOK!U$94)=0,"",ROUND(OFFSET(DATA!$A$64,LOOK!$I111+$E$3*120,LOOK!U$94)/OFFSET(DATA!$A$94,LOOK!$I111+$E$3*120,LOOK!U$94),3)-ROW()/10000000)</f>
      </c>
      <c r="V111" s="37">
        <f ca="1" t="shared" si="52"/>
        <v>0.6059888999999999</v>
      </c>
      <c r="W111" s="13">
        <f t="shared" si="53"/>
        <v>0.9</v>
      </c>
      <c r="X111" s="46">
        <f ca="1">SUM(OFFSET(DATA!$B$94,LOOK!$I111+$E$3*120,0,1,LOOK!C$3))</f>
        <v>61</v>
      </c>
      <c r="Y111" s="65">
        <f ca="1" t="shared" si="54"/>
        <v>0.5789888999999999</v>
      </c>
      <c r="Z111" s="3">
        <f t="shared" si="55"/>
        <v>5</v>
      </c>
      <c r="AA111" s="3">
        <f t="shared" si="50"/>
        <v>16</v>
      </c>
      <c r="AB111" s="11">
        <f ca="1" t="shared" si="56"/>
        <v>0.23498899999999998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c>
      <c r="AN111" s="3">
        <f aca="true" t="shared" si="67" ref="AN111:AN118">IF(AN$94&gt;$AD$93,"",RANK(T111,T$95:T$118,0))</f>
      </c>
      <c r="AO111" s="3">
        <f aca="true" t="shared" si="68" ref="AO111:AO118">IF(AO$94&gt;$AD$93,"",RANK(U111,U$95:U$118,0))</f>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c>
      <c r="T112" s="39">
        <f ca="1">IF(OFFSET(DATA!$A$94,LOOK!$I112+$E$3*120,LOOK!T$94)=0,"",ROUND(OFFSET(DATA!$A$64,LOOK!$I112+$E$3*120,LOOK!T$94)/OFFSET(DATA!$A$94,LOOK!$I112+$E$3*120,LOOK!T$94),3)-ROW()/10000000)</f>
      </c>
      <c r="U112" s="39">
        <f ca="1">IF(OFFSET(DATA!$A$94,LOOK!$I112+$E$3*120,LOOK!U$94)=0,"",ROUND(OFFSET(DATA!$A$64,LOOK!$I112+$E$3*120,LOOK!U$94)/OFFSET(DATA!$A$94,LOOK!$I112+$E$3*120,LOOK!U$94),3)-ROW()/10000000)</f>
      </c>
      <c r="V112" s="37">
        <f ca="1" t="shared" si="52"/>
        <v>0.16698880000000002</v>
      </c>
      <c r="W112" s="13">
        <f t="shared" si="53"/>
        <v>0.9</v>
      </c>
      <c r="X112" s="46">
        <f ca="1">SUM(OFFSET(DATA!$B$94,LOOK!$I112+$E$3*120,0,1,LOOK!C$3))</f>
        <v>42</v>
      </c>
      <c r="Y112" s="65">
        <f ca="1" t="shared" si="54"/>
        <v>0.1759888</v>
      </c>
      <c r="Z112" s="3">
        <f t="shared" si="55"/>
        <v>20</v>
      </c>
      <c r="AA112" s="3">
        <f t="shared" si="50"/>
        <v>20</v>
      </c>
      <c r="AB112" s="11">
        <f ca="1" t="shared" si="56"/>
        <v>0.19998860000000002</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c>
      <c r="AN112" s="3">
        <f t="shared" si="67"/>
      </c>
      <c r="AO112" s="3">
        <f t="shared" si="68"/>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0.4999887</v>
      </c>
      <c r="W113" s="13">
        <f t="shared" si="53"/>
        <v>0.9</v>
      </c>
      <c r="X113" s="46">
        <f ca="1">SUM(OFFSET(DATA!$B$94,LOOK!$I113+$E$3*120,0,1,LOOK!C$3))</f>
        <v>6</v>
      </c>
      <c r="Y113" s="65">
        <f ca="1" t="shared" si="54"/>
        <v>0.4999887</v>
      </c>
      <c r="Z113" s="3">
        <f t="shared" si="55"/>
        <v>9</v>
      </c>
      <c r="AA113" s="3">
        <f t="shared" si="50"/>
        <v>24</v>
      </c>
      <c r="AB113" s="11">
        <f ca="1" t="shared" si="56"/>
        <v>0.1999882</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c>
      <c r="AN113" s="3">
        <f t="shared" si="67"/>
      </c>
      <c r="AO113" s="3">
        <f t="shared" si="68"/>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c>
      <c r="T114" s="39">
        <f ca="1">IF(OFFSET(DATA!$A$94,LOOK!$I114+$E$3*120,LOOK!T$94)=0,"",ROUND(OFFSET(DATA!$A$64,LOOK!$I114+$E$3*120,LOOK!T$94)/OFFSET(DATA!$A$94,LOOK!$I114+$E$3*120,LOOK!T$94),3)-ROW()/10000000)</f>
      </c>
      <c r="U114" s="39">
        <f ca="1">IF(OFFSET(DATA!$A$94,LOOK!$I114+$E$3*120,LOOK!U$94)=0,"",ROUND(OFFSET(DATA!$A$64,LOOK!$I114+$E$3*120,LOOK!U$94)/OFFSET(DATA!$A$94,LOOK!$I114+$E$3*120,LOOK!U$94),3)-ROW()/10000000)</f>
      </c>
      <c r="V114" s="37">
        <f ca="1" t="shared" si="52"/>
        <v>0.19998860000000002</v>
      </c>
      <c r="W114" s="13">
        <f t="shared" si="53"/>
        <v>0.9</v>
      </c>
      <c r="X114" s="46">
        <f ca="1">SUM(OFFSET(DATA!$B$94,LOOK!$I114+$E$3*120,0,1,LOOK!C$3))</f>
        <v>16</v>
      </c>
      <c r="Y114" s="65">
        <f ca="1" t="shared" si="54"/>
        <v>0.19998860000000002</v>
      </c>
      <c r="Z114" s="3">
        <f t="shared" si="55"/>
        <v>18</v>
      </c>
      <c r="AA114" s="3">
        <f t="shared" si="50"/>
        <v>18</v>
      </c>
      <c r="AB114" s="11">
        <f ca="1" t="shared" si="56"/>
        <v>0.1759888</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c>
      <c r="AN114" s="3">
        <f t="shared" si="67"/>
      </c>
      <c r="AO114" s="3">
        <f t="shared" si="68"/>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c>
      <c r="T115" s="39">
        <f ca="1">IF(OFFSET(DATA!$A$94,LOOK!$I115+$E$3*120,LOOK!T$94)=0,"",ROUND(OFFSET(DATA!$A$64,LOOK!$I115+$E$3*120,LOOK!T$94)/OFFSET(DATA!$A$94,LOOK!$I115+$E$3*120,LOOK!T$94),3)-ROW()/10000000)</f>
      </c>
      <c r="U115" s="39">
        <f ca="1">IF(OFFSET(DATA!$A$94,LOOK!$I115+$E$3*120,LOOK!U$94)=0,"",ROUND(OFFSET(DATA!$A$64,LOOK!$I115+$E$3*120,LOOK!U$94)/OFFSET(DATA!$A$94,LOOK!$I115+$E$3*120,LOOK!U$94),3)-ROW()/10000000)</f>
      </c>
      <c r="V115" s="37">
        <f ca="1" t="shared" si="52"/>
        <v>0.7069884999999999</v>
      </c>
      <c r="W115" s="13">
        <f t="shared" si="53"/>
        <v>0.9</v>
      </c>
      <c r="X115" s="46">
        <f ca="1">SUM(OFFSET(DATA!$B$94,LOOK!$I115+$E$3*120,0,1,LOOK!C$3))</f>
        <v>71</v>
      </c>
      <c r="Y115" s="65">
        <f ca="1" t="shared" si="54"/>
        <v>0.6359885</v>
      </c>
      <c r="Z115" s="3">
        <f t="shared" si="55"/>
        <v>4</v>
      </c>
      <c r="AA115" s="3">
        <f t="shared" si="50"/>
        <v>4</v>
      </c>
      <c r="AB115" s="11">
        <f ca="1" t="shared" si="56"/>
        <v>0</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c>
      <c r="AN115" s="3">
        <f t="shared" si="67"/>
      </c>
      <c r="AO115" s="3">
        <f t="shared" si="68"/>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c>
      <c r="T116" s="39">
        <f ca="1">IF(OFFSET(DATA!$A$94,LOOK!$I116+$E$3*120,LOOK!T$94)=0,"",ROUND(OFFSET(DATA!$A$64,LOOK!$I116+$E$3*120,LOOK!T$94)/OFFSET(DATA!$A$94,LOOK!$I116+$E$3*120,LOOK!T$94),3)-ROW()/10000000)</f>
      </c>
      <c r="U116" s="39">
        <f ca="1">IF(OFFSET(DATA!$A$94,LOOK!$I116+$E$3*120,LOOK!U$94)=0,"",ROUND(OFFSET(DATA!$A$64,LOOK!$I116+$E$3*120,LOOK!U$94)/OFFSET(DATA!$A$94,LOOK!$I116+$E$3*120,LOOK!U$94),3)-ROW()/10000000)</f>
      </c>
      <c r="V116" s="37">
        <f ca="1" t="shared" si="52"/>
        <v>0.7789884</v>
      </c>
      <c r="W116" s="13">
        <f t="shared" si="53"/>
        <v>0.9</v>
      </c>
      <c r="X116" s="46">
        <f ca="1">SUM(OFFSET(DATA!$B$94,LOOK!$I116+$E$3*120,0,1,LOOK!C$3))</f>
        <v>88</v>
      </c>
      <c r="Y116" s="65">
        <f ca="1" t="shared" si="54"/>
        <v>0.8439884</v>
      </c>
      <c r="Z116" s="3">
        <f t="shared" si="55"/>
        <v>1</v>
      </c>
      <c r="AA116" s="3" t="e">
        <f t="shared" si="50"/>
        <v>#N/A</v>
      </c>
      <c r="AB116" s="11" t="e">
        <f ca="1" t="shared" si="56"/>
        <v>#N/A</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c>
      <c r="AN116" s="3">
        <f t="shared" si="67"/>
      </c>
      <c r="AO116" s="3">
        <f t="shared" si="68"/>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c>
      <c r="T117" s="39">
        <f ca="1">IF(OFFSET(DATA!$A$94,LOOK!$I117+$E$3*120,LOOK!T$94)=0,"",ROUND(OFFSET(DATA!$A$64,LOOK!$I117+$E$3*120,LOOK!T$94)/OFFSET(DATA!$A$94,LOOK!$I117+$E$3*120,LOOK!T$94),3)-ROW()/10000000)</f>
      </c>
      <c r="U117" s="39">
        <f ca="1">IF(OFFSET(DATA!$A$94,LOOK!$I117+$E$3*120,LOOK!U$94)=0,"",ROUND(OFFSET(DATA!$A$64,LOOK!$I117+$E$3*120,LOOK!U$94)/OFFSET(DATA!$A$94,LOOK!$I117+$E$3*120,LOOK!U$94),3)-ROW()/10000000)</f>
      </c>
      <c r="V117" s="37">
        <f ca="1" t="shared" si="52"/>
        <v>0.5449883000000001</v>
      </c>
      <c r="W117" s="13">
        <f t="shared" si="53"/>
        <v>0.9</v>
      </c>
      <c r="X117" s="46">
        <f ca="1">SUM(OFFSET(DATA!$B$94,LOOK!$I117+$E$3*120,0,1,LOOK!C$3))</f>
        <v>381</v>
      </c>
      <c r="Y117" s="65">
        <f ca="1" t="shared" si="54"/>
        <v>0.5079883000000001</v>
      </c>
      <c r="Z117" s="3">
        <f t="shared" si="55"/>
        <v>8</v>
      </c>
      <c r="AA117" s="3">
        <f t="shared" si="50"/>
        <v>6</v>
      </c>
      <c r="AB117" s="11">
        <f ca="1" t="shared" si="56"/>
        <v>-1E-05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c>
      <c r="AN117" s="3">
        <f t="shared" si="67"/>
      </c>
      <c r="AO117" s="3">
        <f t="shared" si="68"/>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c>
      <c r="T118" s="39">
        <f ca="1">IF(OFFSET(DATA!$A$94,LOOK!$I118+$E$3*120,LOOK!T$94)=0,"",ROUND(OFFSET(DATA!$A$64,LOOK!$I118+$E$3*120,LOOK!T$94)/OFFSET(DATA!$A$94,LOOK!$I118+$E$3*120,LOOK!T$94),3)-ROW()/10000000)</f>
      </c>
      <c r="U118" s="39">
        <f ca="1">IF(OFFSET(DATA!$A$94,LOOK!$I118+$E$3*120,LOOK!U$94)=0,"",ROUND(OFFSET(DATA!$A$64,LOOK!$I118+$E$3*120,LOOK!U$94)/OFFSET(DATA!$A$94,LOOK!$I118+$E$3*120,LOOK!U$94),3)-ROW()/10000000)</f>
      </c>
      <c r="V118" s="37">
        <f ca="1" t="shared" si="52"/>
        <v>0.2669882</v>
      </c>
      <c r="W118" s="45">
        <f t="shared" si="53"/>
        <v>0.9</v>
      </c>
      <c r="X118" s="48">
        <f ca="1">SUM(OFFSET(DATA!$B$94,LOOK!$I118+$E$3*120,0,1,LOOK!C$3))</f>
        <v>15</v>
      </c>
      <c r="Y118" s="65">
        <f ca="1" t="shared" si="54"/>
        <v>0.1999882</v>
      </c>
      <c r="Z118" s="3">
        <f t="shared" si="55"/>
        <v>19</v>
      </c>
      <c r="AA118" s="3">
        <f t="shared" si="50"/>
        <v>13</v>
      </c>
      <c r="AB118" s="11">
        <f ca="1" t="shared" si="56"/>
        <v>-1.07E-05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c>
      <c r="AN118" s="3">
        <f t="shared" si="67"/>
      </c>
      <c r="AO118" s="3">
        <f t="shared" si="68"/>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c>
      <c r="T119" s="39">
        <f ca="1">IF(OFFSET(DATA!$A$94,LOOK!$I119+$E$3*120,LOOK!T$94)=0,"",ROUND(OFFSET(DATA!$A$64,LOOK!$I119+$E$3*120,LOOK!T$94)/OFFSET(DATA!$A$94,LOOK!$I119+$E$3*120,LOOK!T$94),3)-ROW()/10000000)</f>
      </c>
      <c r="U119" s="39">
        <f ca="1">IF(OFFSET(DATA!$A$94,LOOK!$I119+$E$3*120,LOOK!U$94)=0,"",ROUND(OFFSET(DATA!$A$64,LOOK!$I119+$E$3*120,LOOK!U$94)/OFFSET(DATA!$A$94,LOOK!$I119+$E$3*120,LOOK!U$94),3)-ROW()/10000000)</f>
      </c>
      <c r="V119" s="37">
        <f ca="1">IF(X119=0,"",ROUND(AVERAGE(OFFSET($J119,0,0,1,$C$3)),3))</f>
        <v>0.504</v>
      </c>
      <c r="X119" s="47">
        <f>SUM(X95:X118)</f>
        <v>1599</v>
      </c>
      <c r="Z119" s="3"/>
    </row>
    <row r="123" spans="2:30" ht="11.25">
      <c r="B123" s="3">
        <f>$C$3</f>
        <v>3</v>
      </c>
      <c r="C123" s="3" t="str">
        <f>$E$1</f>
        <v>FED</v>
      </c>
      <c r="D123" s="3" t="str">
        <f>$R$1</f>
        <v>2P</v>
      </c>
      <c r="E123" s="3" t="str">
        <f>$M$1</f>
        <v>STD</v>
      </c>
      <c r="I123" s="67">
        <f>I6</f>
        <v>9</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9</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v>
      </c>
      <c r="D125" s="1">
        <f ca="1">OFFSET(DATA!$A$34,LOOK!$B125+$R$3*60+$E$3*120,LOOK!$C$3)</f>
        <v>18</v>
      </c>
      <c r="E125" s="1">
        <f>$C125-ROUND($E$124*$D125,0)</f>
        <v>-3</v>
      </c>
      <c r="F125" s="72">
        <f>E125/$E$149</f>
        <v>-1.5</v>
      </c>
      <c r="G125" s="3">
        <f>RANK(E125,$E$125:$E$148,1)</f>
        <v>4</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c>
      <c r="T125" s="65">
        <f>IF(T$124&gt;$I$6,"",IF($U$3=0,T65,ROUND(AVERAGE($J65:T65),3)))</f>
      </c>
      <c r="U125" s="65">
        <f>IF(U$124&gt;$I$6,"",IF($U$3=0,U65,ROUND(AVERAGE($J65:U65),3)))</f>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c>
      <c r="AN125" s="3">
        <f t="shared" si="70"/>
      </c>
      <c r="AO125" s="3">
        <f t="shared" si="70"/>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-0.5</v>
      </c>
      <c r="G126" s="3">
        <f aca="true" t="shared" si="73" ref="G126:G148">RANK(E126,$E$125:$E$148,1)</f>
        <v>11</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c>
      <c r="T126" s="65">
        <f>IF(T$124&gt;$I$6,"",IF($U$3=0,T66,ROUND(AVERAGE($J66:T66),3)))</f>
      </c>
      <c r="U126" s="65">
        <f>IF(U$124&gt;$I$6,"",IF($U$3=0,U66,ROUND(AVERAGE($J66:U66),3)))</f>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c>
      <c r="AN126" s="3">
        <f t="shared" si="70"/>
      </c>
      <c r="AO126" s="3">
        <f t="shared" si="70"/>
      </c>
    </row>
    <row r="127" spans="2:41" ht="11.25">
      <c r="B127" s="3">
        <v>3</v>
      </c>
      <c r="C127" s="1">
        <f ca="1">OFFSET(DATA!$A$4,LOOK!$B127+$R$3*60+$E$3*120,LOOK!$C$3)</f>
        <v>1</v>
      </c>
      <c r="D127" s="1">
        <f ca="1">OFFSET(DATA!$A$34,LOOK!$B127+$R$3*60+$E$3*120,LOOK!$C$3)</f>
        <v>4</v>
      </c>
      <c r="E127" s="1">
        <f t="shared" si="71"/>
        <v>-1</v>
      </c>
      <c r="F127" s="72">
        <f t="shared" si="72"/>
        <v>-0.5</v>
      </c>
      <c r="G127" s="3">
        <f t="shared" si="73"/>
        <v>11</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c>
      <c r="T127" s="65">
        <f>IF(T$124&gt;$I$6,"",IF($U$3=0,T67,ROUND(AVERAGE($J67:T67),3)))</f>
      </c>
      <c r="U127" s="65">
        <f>IF(U$124&gt;$I$6,"",IF($U$3=0,U67,ROUND(AVERAGE($J67:U67),3)))</f>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c>
      <c r="AN127" s="3">
        <f t="shared" si="70"/>
      </c>
      <c r="AO127" s="3">
        <f t="shared" si="70"/>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c>
      <c r="T128" s="65">
        <f>IF(T$124&gt;$I$6,"",IF($U$3=0,T68,ROUND(AVERAGE($J68:T68),3)))</f>
      </c>
      <c r="U128" s="65">
        <f>IF(U$124&gt;$I$6,"",IF($U$3=0,U68,ROUND(AVERAGE($J68:U68),3)))</f>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c>
      <c r="AN128" s="3">
        <f t="shared" si="70"/>
      </c>
      <c r="AO128" s="3">
        <f t="shared" si="70"/>
      </c>
    </row>
    <row r="129" spans="2:41" ht="11.25">
      <c r="B129" s="3">
        <v>5</v>
      </c>
      <c r="C129" s="1">
        <f ca="1">OFFSET(DATA!$A$4,LOOK!$B129+$R$3*60+$E$3*120,LOOK!$C$3)</f>
        <v>6</v>
      </c>
      <c r="D129" s="1">
        <f ca="1">OFFSET(DATA!$A$34,LOOK!$B129+$R$3*60+$E$3*120,LOOK!$C$3)</f>
        <v>15</v>
      </c>
      <c r="E129" s="1">
        <f t="shared" si="71"/>
        <v>-2</v>
      </c>
      <c r="F129" s="72">
        <f t="shared" si="72"/>
        <v>-1</v>
      </c>
      <c r="G129" s="3">
        <f t="shared" si="73"/>
        <v>6</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c>
      <c r="T129" s="65">
        <f>IF(T$124&gt;$I$6,"",IF($U$3=0,T69,ROUND(AVERAGE($J69:T69),3)))</f>
      </c>
      <c r="U129" s="65">
        <f>IF(U$124&gt;$I$6,"",IF($U$3=0,U69,ROUND(AVERAGE($J69:U69),3)))</f>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c>
      <c r="AN129" s="3">
        <f t="shared" si="70"/>
      </c>
      <c r="AO129" s="3">
        <f t="shared" si="70"/>
      </c>
    </row>
    <row r="130" spans="2:41" ht="11.25">
      <c r="B130" s="3">
        <v>6</v>
      </c>
      <c r="C130" s="1">
        <f ca="1">OFFSET(DATA!$A$4,LOOK!$B130+$R$3*60+$E$3*120,LOOK!$C$3)</f>
        <v>0</v>
      </c>
      <c r="D130" s="1">
        <f ca="1">OFFSET(DATA!$A$34,LOOK!$B130+$R$3*60+$E$3*120,LOOK!$C$3)</f>
        <v>5</v>
      </c>
      <c r="E130" s="1">
        <f t="shared" si="71"/>
        <v>-3</v>
      </c>
      <c r="F130" s="72">
        <f t="shared" si="72"/>
        <v>-1.5</v>
      </c>
      <c r="G130" s="3">
        <f t="shared" si="73"/>
        <v>4</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c>
      <c r="T130" s="65">
        <f>IF(T$124&gt;$I$6,"",IF($U$3=0,T70,ROUND(AVERAGE($J70:T70),3)))</f>
      </c>
      <c r="U130" s="65">
        <f>IF(U$124&gt;$I$6,"",IF($U$3=0,U70,ROUND(AVERAGE($J70:U70),3)))</f>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c>
      <c r="AN130" s="3">
        <f t="shared" si="70"/>
      </c>
      <c r="AO130" s="3">
        <f t="shared" si="70"/>
      </c>
    </row>
    <row r="131" spans="2:41" ht="11.25">
      <c r="B131" s="3">
        <v>7</v>
      </c>
      <c r="C131" s="1">
        <f ca="1">OFFSET(DATA!$A$4,LOOK!$B131+$R$3*60+$E$3*120,LOOK!$C$3)</f>
        <v>0</v>
      </c>
      <c r="D131" s="1">
        <f ca="1">OFFSET(DATA!$A$34,LOOK!$B131+$R$3*60+$E$3*120,LOOK!$C$3)</f>
        <v>0</v>
      </c>
      <c r="E131" s="1">
        <f t="shared" si="71"/>
        <v>0</v>
      </c>
      <c r="F131" s="72">
        <f t="shared" si="72"/>
        <v>0</v>
      </c>
      <c r="G131" s="3">
        <f t="shared" si="73"/>
        <v>14</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c>
      <c r="T131" s="65">
        <f>IF(T$124&gt;$I$6,"",IF($U$3=0,T71,ROUND(AVERAGE($J71:T71),3)))</f>
      </c>
      <c r="U131" s="65">
        <f>IF(U$124&gt;$I$6,"",IF($U$3=0,U71,ROUND(AVERAGE($J71:U71),3)))</f>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c>
      <c r="AN131" s="3">
        <f t="shared" si="70"/>
      </c>
      <c r="AO131" s="3">
        <f t="shared" si="70"/>
      </c>
    </row>
    <row r="132" spans="2:41" ht="11.25">
      <c r="B132" s="3">
        <v>8</v>
      </c>
      <c r="C132" s="1">
        <f ca="1">OFFSET(DATA!$A$4,LOOK!$B132+$R$3*60+$E$3*120,LOOK!$C$3)</f>
        <v>26</v>
      </c>
      <c r="D132" s="1">
        <f ca="1">OFFSET(DATA!$A$34,LOOK!$B132+$R$3*60+$E$3*120,LOOK!$C$3)</f>
        <v>53</v>
      </c>
      <c r="E132" s="1">
        <f t="shared" si="71"/>
        <v>-1</v>
      </c>
      <c r="F132" s="72">
        <f t="shared" si="72"/>
        <v>-0.5</v>
      </c>
      <c r="G132" s="3">
        <f t="shared" si="73"/>
        <v>11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c>
      <c r="T132" s="65">
        <f>IF(T$124&gt;$I$6,"",IF($U$3=0,T72,ROUND(AVERAGE($J72:T72),3)))</f>
      </c>
      <c r="U132" s="65">
        <f>IF(U$124&gt;$I$6,"",IF($U$3=0,U72,ROUND(AVERAGE($J72:U72),3)))</f>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c>
      <c r="AN132" s="3">
        <f t="shared" si="70"/>
      </c>
      <c r="AO132" s="3">
        <f t="shared" si="70"/>
      </c>
    </row>
    <row r="133" spans="2:41" ht="11.25">
      <c r="B133" s="3">
        <v>9</v>
      </c>
      <c r="C133" s="1">
        <f ca="1">OFFSET(DATA!$A$4,LOOK!$B133+$R$3*60+$E$3*120,LOOK!$C$3)</f>
        <v>5</v>
      </c>
      <c r="D133" s="1">
        <f ca="1">OFFSET(DATA!$A$34,LOOK!$B133+$R$3*60+$E$3*120,LOOK!$C$3)</f>
        <v>18</v>
      </c>
      <c r="E133" s="1">
        <f t="shared" si="71"/>
        <v>-4</v>
      </c>
      <c r="F133" s="72">
        <f t="shared" si="72"/>
        <v>-2</v>
      </c>
      <c r="G133" s="3">
        <f t="shared" si="73"/>
        <v>3</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c>
      <c r="T133" s="65">
        <f>IF(T$124&gt;$I$6,"",IF($U$3=0,T73,ROUND(AVERAGE($J73:T73),3)))</f>
      </c>
      <c r="U133" s="65">
        <f>IF(U$124&gt;$I$6,"",IF($U$3=0,U73,ROUND(AVERAGE($J73:U73),3)))</f>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c>
      <c r="AN133" s="3">
        <f t="shared" si="70"/>
      </c>
      <c r="AO133" s="3">
        <f t="shared" si="70"/>
      </c>
    </row>
    <row r="134" spans="2:41" ht="11.25">
      <c r="B134" s="3">
        <v>10</v>
      </c>
      <c r="C134" s="1">
        <f ca="1">OFFSET(DATA!$A$4,LOOK!$B134+$R$3*60+$E$3*120,LOOK!$C$3)</f>
        <v>7</v>
      </c>
      <c r="D134" s="1">
        <f ca="1">OFFSET(DATA!$A$34,LOOK!$B134+$R$3*60+$E$3*120,LOOK!$C$3)</f>
        <v>10</v>
      </c>
      <c r="E134" s="1">
        <f t="shared" si="71"/>
        <v>2</v>
      </c>
      <c r="F134" s="72">
        <f t="shared" si="72"/>
        <v>1</v>
      </c>
      <c r="G134" s="3">
        <f t="shared" si="73"/>
        <v>20</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c>
      <c r="T134" s="65">
        <f>IF(T$124&gt;$I$6,"",IF($U$3=0,T74,ROUND(AVERAGE($J74:T74),3)))</f>
      </c>
      <c r="U134" s="65">
        <f>IF(U$124&gt;$I$6,"",IF($U$3=0,U74,ROUND(AVERAGE($J74:U74),3)))</f>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c>
      <c r="AN134" s="3">
        <f t="shared" si="70"/>
      </c>
      <c r="AO134" s="3">
        <f t="shared" si="70"/>
      </c>
    </row>
    <row r="135" spans="2:41" ht="11.25">
      <c r="B135" s="3">
        <v>11</v>
      </c>
      <c r="C135" s="1">
        <f ca="1">OFFSET(DATA!$A$4,LOOK!$B135+$R$3*60+$E$3*120,LOOK!$C$3)</f>
        <v>16</v>
      </c>
      <c r="D135" s="1">
        <f ca="1">OFFSET(DATA!$A$34,LOOK!$B135+$R$3*60+$E$3*120,LOOK!$C$3)</f>
        <v>30</v>
      </c>
      <c r="E135" s="1">
        <f t="shared" si="71"/>
        <v>1</v>
      </c>
      <c r="F135" s="72">
        <f t="shared" si="72"/>
        <v>0.5</v>
      </c>
      <c r="G135" s="3">
        <f t="shared" si="73"/>
        <v>17</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c>
      <c r="T135" s="65">
        <f>IF(T$124&gt;$I$6,"",IF($U$3=0,T75,ROUND(AVERAGE($J75:T75),3)))</f>
      </c>
      <c r="U135" s="65">
        <f>IF(U$124&gt;$I$6,"",IF($U$3=0,U75,ROUND(AVERAGE($J75:U75),3)))</f>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c>
      <c r="AN135" s="3">
        <f t="shared" si="70"/>
      </c>
      <c r="AO135" s="3">
        <f t="shared" si="70"/>
      </c>
    </row>
    <row r="136" spans="2:41" ht="11.25">
      <c r="B136" s="3">
        <v>12</v>
      </c>
      <c r="C136" s="1">
        <f ca="1">OFFSET(DATA!$A$4,LOOK!$B136+$R$3*60+$E$3*120,LOOK!$C$3)</f>
        <v>32</v>
      </c>
      <c r="D136" s="1">
        <f ca="1">OFFSET(DATA!$A$34,LOOK!$B136+$R$3*60+$E$3*120,LOOK!$C$3)</f>
        <v>57</v>
      </c>
      <c r="E136" s="1">
        <f t="shared" si="71"/>
        <v>3</v>
      </c>
      <c r="F136" s="72">
        <f t="shared" si="72"/>
        <v>1.5</v>
      </c>
      <c r="G136" s="3">
        <f t="shared" si="73"/>
        <v>21</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c>
      <c r="T136" s="65">
        <f>IF(T$124&gt;$I$6,"",IF($U$3=0,T76,ROUND(AVERAGE($J76:T76),3)))</f>
      </c>
      <c r="U136" s="65">
        <f>IF(U$124&gt;$I$6,"",IF($U$3=0,U76,ROUND(AVERAGE($J76:U76),3)))</f>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c>
      <c r="AN136" s="3">
        <f t="shared" si="70"/>
      </c>
      <c r="AO136" s="3">
        <f t="shared" si="70"/>
      </c>
    </row>
    <row r="137" spans="2:41" ht="11.25">
      <c r="B137" s="3">
        <v>13</v>
      </c>
      <c r="C137" s="1">
        <f ca="1">OFFSET(DATA!$A$4,LOOK!$B137+$R$3*60+$E$3*120,LOOK!$C$3)</f>
        <v>0</v>
      </c>
      <c r="D137" s="1">
        <f ca="1">OFFSET(DATA!$A$34,LOOK!$B137+$R$3*60+$E$3*120,LOOK!$C$3)</f>
        <v>3</v>
      </c>
      <c r="E137" s="1">
        <f t="shared" si="71"/>
        <v>-2</v>
      </c>
      <c r="F137" s="72">
        <f t="shared" si="72"/>
        <v>-1</v>
      </c>
      <c r="G137" s="3">
        <f t="shared" si="73"/>
        <v>6</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c>
      <c r="T137" s="65">
        <f>IF(T$124&gt;$I$6,"",IF($U$3=0,T77,ROUND(AVERAGE($J77:T77),3)))</f>
      </c>
      <c r="U137" s="65">
        <f>IF(U$124&gt;$I$6,"",IF($U$3=0,U77,ROUND(AVERAGE($J77:U77),3)))</f>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c>
      <c r="AN137" s="3">
        <f t="shared" si="70"/>
      </c>
      <c r="AO137" s="3">
        <f t="shared" si="70"/>
      </c>
    </row>
    <row r="138" spans="2:41" ht="11.25">
      <c r="B138" s="3">
        <v>14</v>
      </c>
      <c r="C138" s="1">
        <f ca="1">OFFSET(DATA!$A$4,LOOK!$B138+$R$3*60+$E$3*120,LOOK!$C$3)</f>
        <v>6</v>
      </c>
      <c r="D138" s="1">
        <f ca="1">OFFSET(DATA!$A$34,LOOK!$B138+$R$3*60+$E$3*120,LOOK!$C$3)</f>
        <v>16</v>
      </c>
      <c r="E138" s="1">
        <f t="shared" si="71"/>
        <v>-2</v>
      </c>
      <c r="F138" s="72">
        <f t="shared" si="72"/>
        <v>-1</v>
      </c>
      <c r="G138" s="3">
        <f t="shared" si="73"/>
        <v>6</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c>
      <c r="T138" s="65">
        <f>IF(T$124&gt;$I$6,"",IF($U$3=0,T78,ROUND(AVERAGE($J78:T78),3)))</f>
      </c>
      <c r="U138" s="65">
        <f>IF(U$124&gt;$I$6,"",IF($U$3=0,U78,ROUND(AVERAGE($J78:U78),3)))</f>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c>
      <c r="AN138" s="3">
        <f t="shared" si="70"/>
      </c>
      <c r="AO138" s="3">
        <f t="shared" si="70"/>
      </c>
    </row>
    <row r="139" spans="2:41" ht="11.25">
      <c r="B139" s="3">
        <v>15</v>
      </c>
      <c r="C139" s="1">
        <f ca="1">OFFSET(DATA!$A$4,LOOK!$B139+$R$3*60+$E$3*120,LOOK!$C$3)</f>
        <v>48</v>
      </c>
      <c r="D139" s="1">
        <f ca="1">OFFSET(DATA!$A$34,LOOK!$B139+$R$3*60+$E$3*120,LOOK!$C$3)</f>
        <v>68</v>
      </c>
      <c r="E139" s="1">
        <f t="shared" si="71"/>
        <v>14</v>
      </c>
      <c r="F139" s="72">
        <f t="shared" si="72"/>
        <v>7</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c>
      <c r="T139" s="65">
        <f>IF(T$124&gt;$I$6,"",IF($U$3=0,T79,ROUND(AVERAGE($J79:T79),3)))</f>
      </c>
      <c r="U139" s="65">
        <f>IF(U$124&gt;$I$6,"",IF($U$3=0,U79,ROUND(AVERAGE($J79:U79),3)))</f>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c>
      <c r="AN139" s="3">
        <f t="shared" si="70"/>
      </c>
      <c r="AO139" s="3">
        <f t="shared" si="70"/>
      </c>
    </row>
    <row r="140" spans="2:41" ht="11.25">
      <c r="B140" s="3">
        <v>16</v>
      </c>
      <c r="C140" s="1">
        <f ca="1">OFFSET(DATA!$A$4,LOOK!$B140+$R$3*60+$E$3*120,LOOK!$C$3)</f>
        <v>4</v>
      </c>
      <c r="D140" s="1">
        <f ca="1">OFFSET(DATA!$A$34,LOOK!$B140+$R$3*60+$E$3*120,LOOK!$C$3)</f>
        <v>17</v>
      </c>
      <c r="E140" s="1">
        <f t="shared" si="71"/>
        <v>-5</v>
      </c>
      <c r="F140" s="72">
        <f t="shared" si="72"/>
        <v>-2.5</v>
      </c>
      <c r="G140" s="3">
        <f t="shared" si="73"/>
        <v>2</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c>
      <c r="T140" s="65">
        <f>IF(T$124&gt;$I$6,"",IF($U$3=0,T80,ROUND(AVERAGE($J80:T80),3)))</f>
      </c>
      <c r="U140" s="65">
        <f>IF(U$124&gt;$I$6,"",IF($U$3=0,U80,ROUND(AVERAGE($J80:U80),3)))</f>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c>
      <c r="AN140" s="3">
        <f t="shared" si="70"/>
      </c>
      <c r="AO140" s="3">
        <f t="shared" si="70"/>
      </c>
    </row>
    <row r="141" spans="2:41" ht="11.25">
      <c r="B141" s="3">
        <v>17</v>
      </c>
      <c r="C141" s="1">
        <f ca="1">OFFSET(DATA!$A$4,LOOK!$B141+$R$3*60+$E$3*120,LOOK!$C$3)</f>
        <v>11</v>
      </c>
      <c r="D141" s="1">
        <f ca="1">OFFSET(DATA!$A$34,LOOK!$B141+$R$3*60+$E$3*120,LOOK!$C$3)</f>
        <v>19</v>
      </c>
      <c r="E141" s="1">
        <f t="shared" si="71"/>
        <v>1</v>
      </c>
      <c r="F141" s="72">
        <f t="shared" si="72"/>
        <v>0.5</v>
      </c>
      <c r="G141" s="3">
        <f t="shared" si="73"/>
        <v>17</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c>
      <c r="T141" s="65">
        <f>IF(T$124&gt;$I$6,"",IF($U$3=0,T81,ROUND(AVERAGE($J81:T81),3)))</f>
      </c>
      <c r="U141" s="65">
        <f>IF(U$124&gt;$I$6,"",IF($U$3=0,U81,ROUND(AVERAGE($J81:U81),3)))</f>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c>
      <c r="AN141" s="3">
        <f aca="true" t="shared" si="84" ref="AN141:AN148">IF(AN$124&gt;$I$6,"",RANK(T141,T$125:T$148,0))</f>
      </c>
      <c r="AO141" s="3">
        <f aca="true" t="shared" si="85" ref="AO141:AO148">IF(AO$124&gt;$I$6,"",RANK(U141,U$125:U$148,0))</f>
      </c>
    </row>
    <row r="142" spans="2:41" ht="11.25">
      <c r="B142" s="3">
        <v>18</v>
      </c>
      <c r="C142" s="1">
        <f ca="1">OFFSET(DATA!$A$4,LOOK!$B142+$R$3*60+$E$3*120,LOOK!$C$3)</f>
        <v>3</v>
      </c>
      <c r="D142" s="1">
        <f ca="1">OFFSET(DATA!$A$34,LOOK!$B142+$R$3*60+$E$3*120,LOOK!$C$3)</f>
        <v>17</v>
      </c>
      <c r="E142" s="1">
        <f t="shared" si="71"/>
        <v>-6</v>
      </c>
      <c r="F142" s="72">
        <f t="shared" si="72"/>
        <v>-3</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c>
      <c r="T142" s="65">
        <f>IF(T$124&gt;$I$6,"",IF($U$3=0,T82,ROUND(AVERAGE($J82:T82),3)))</f>
      </c>
      <c r="U142" s="65">
        <f>IF(U$124&gt;$I$6,"",IF($U$3=0,U82,ROUND(AVERAGE($J82:U82),3)))</f>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c>
      <c r="AN142" s="3">
        <f t="shared" si="84"/>
      </c>
      <c r="AO142" s="3">
        <f t="shared" si="85"/>
      </c>
    </row>
    <row r="143" spans="2:41" ht="11.25">
      <c r="B143" s="3">
        <v>19</v>
      </c>
      <c r="C143" s="1">
        <f ca="1">OFFSET(DATA!$A$4,LOOK!$B143+$R$3*60+$E$3*120,LOOK!$C$3)</f>
        <v>2</v>
      </c>
      <c r="D143" s="1">
        <f ca="1">OFFSET(DATA!$A$34,LOOK!$B143+$R$3*60+$E$3*120,LOOK!$C$3)</f>
        <v>4</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c>
      <c r="T143" s="65">
        <f>IF(T$124&gt;$I$6,"",IF($U$3=0,T83,ROUND(AVERAGE($J83:T83),3)))</f>
      </c>
      <c r="U143" s="65">
        <f>IF(U$124&gt;$I$6,"",IF($U$3=0,U83,ROUND(AVERAGE($J83:U83),3)))</f>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c>
      <c r="AN143" s="3">
        <f t="shared" si="84"/>
      </c>
      <c r="AO143" s="3">
        <f t="shared" si="85"/>
      </c>
    </row>
    <row r="144" spans="2:41" ht="11.25">
      <c r="B144" s="3">
        <v>20</v>
      </c>
      <c r="C144" s="1">
        <f ca="1">OFFSET(DATA!$A$4,LOOK!$B144+$R$3*60+$E$3*120,LOOK!$C$3)</f>
        <v>1</v>
      </c>
      <c r="D144" s="1">
        <f ca="1">OFFSET(DATA!$A$34,LOOK!$B144+$R$3*60+$E$3*120,LOOK!$C$3)</f>
        <v>5</v>
      </c>
      <c r="E144" s="1">
        <f t="shared" si="71"/>
        <v>-2</v>
      </c>
      <c r="F144" s="72">
        <f t="shared" si="72"/>
        <v>-1</v>
      </c>
      <c r="G144" s="3">
        <f t="shared" si="73"/>
        <v>6</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c>
      <c r="T144" s="65">
        <f>IF(T$124&gt;$I$6,"",IF($U$3=0,T84,ROUND(AVERAGE($J84:T84),3)))</f>
      </c>
      <c r="U144" s="65">
        <f>IF(U$124&gt;$I$6,"",IF($U$3=0,U84,ROUND(AVERAGE($J84:U84),3)))</f>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c>
      <c r="AN144" s="3">
        <f t="shared" si="84"/>
      </c>
      <c r="AO144" s="3">
        <f t="shared" si="85"/>
      </c>
    </row>
    <row r="145" spans="2:41" ht="11.25">
      <c r="B145" s="3">
        <v>21</v>
      </c>
      <c r="C145" s="1">
        <f ca="1">OFFSET(DATA!$A$4,LOOK!$B145+$R$3*60+$E$3*120,LOOK!$C$3)</f>
        <v>14</v>
      </c>
      <c r="D145" s="1">
        <f ca="1">OFFSET(DATA!$A$34,LOOK!$B145+$R$3*60+$E$3*120,LOOK!$C$3)</f>
        <v>22</v>
      </c>
      <c r="E145" s="1">
        <f t="shared" si="71"/>
        <v>3</v>
      </c>
      <c r="F145" s="72">
        <f t="shared" si="72"/>
        <v>1.5</v>
      </c>
      <c r="G145" s="3">
        <f t="shared" si="73"/>
        <v>21</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c>
      <c r="T145" s="65">
        <f>IF(T$124&gt;$I$6,"",IF($U$3=0,T85,ROUND(AVERAGE($J85:T85),3)))</f>
      </c>
      <c r="U145" s="65">
        <f>IF(U$124&gt;$I$6,"",IF($U$3=0,U85,ROUND(AVERAGE($J85:U85),3)))</f>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c>
      <c r="AN145" s="3">
        <f t="shared" si="84"/>
      </c>
      <c r="AO145" s="3">
        <f t="shared" si="85"/>
      </c>
    </row>
    <row r="146" spans="2:41" ht="11.25">
      <c r="B146" s="3">
        <v>22</v>
      </c>
      <c r="C146" s="1">
        <f ca="1">OFFSET(DATA!$A$4,LOOK!$B146+$R$3*60+$E$3*120,LOOK!$C$3)</f>
        <v>27</v>
      </c>
      <c r="D146" s="1">
        <f ca="1">OFFSET(DATA!$A$34,LOOK!$B146+$R$3*60+$E$3*120,LOOK!$C$3)</f>
        <v>32</v>
      </c>
      <c r="E146" s="1">
        <f t="shared" si="71"/>
        <v>11</v>
      </c>
      <c r="F146" s="72">
        <f t="shared" si="72"/>
        <v>5.5</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c>
      <c r="T146" s="65">
        <f>IF(T$124&gt;$I$6,"",IF($U$3=0,T86,ROUND(AVERAGE($J86:T86),3)))</f>
      </c>
      <c r="U146" s="65">
        <f>IF(U$124&gt;$I$6,"",IF($U$3=0,U86,ROUND(AVERAGE($J86:U86),3)))</f>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c>
      <c r="AN146" s="3">
        <f t="shared" si="84"/>
      </c>
      <c r="AO146" s="3">
        <f t="shared" si="85"/>
      </c>
    </row>
    <row r="147" spans="2:41" ht="11.25">
      <c r="B147" s="3">
        <v>23</v>
      </c>
      <c r="C147" s="1">
        <f ca="1">OFFSET(DATA!$A$4,LOOK!$B147+$R$3*60+$E$3*120,LOOK!$C$3)</f>
        <v>60</v>
      </c>
      <c r="D147" s="1">
        <f ca="1">OFFSET(DATA!$A$34,LOOK!$B147+$R$3*60+$E$3*120,LOOK!$C$3)</f>
        <v>118</v>
      </c>
      <c r="E147" s="1">
        <f t="shared" si="71"/>
        <v>1</v>
      </c>
      <c r="F147" s="72">
        <f t="shared" si="72"/>
        <v>0.5</v>
      </c>
      <c r="G147" s="3">
        <f t="shared" si="73"/>
        <v>17</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c>
      <c r="T147" s="65">
        <f>IF(T$124&gt;$I$6,"",IF($U$3=0,T87,ROUND(AVERAGE($J87:T87),3)))</f>
      </c>
      <c r="U147" s="65">
        <f>IF(U$124&gt;$I$6,"",IF($U$3=0,U87,ROUND(AVERAGE($J87:U87),3)))</f>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c>
      <c r="AN147" s="3">
        <f t="shared" si="84"/>
      </c>
      <c r="AO147" s="3">
        <f t="shared" si="85"/>
      </c>
    </row>
    <row r="148" spans="2:41" ht="11.25">
      <c r="B148" s="9">
        <v>24</v>
      </c>
      <c r="C148" s="10">
        <f ca="1">OFFSET(DATA!$A$4,LOOK!$B148+$R$3*60+$E$3*120,LOOK!$C$3)</f>
        <v>1</v>
      </c>
      <c r="D148" s="10">
        <f ca="1">OFFSET(DATA!$A$34,LOOK!$B148+$R$3*60+$E$3*120,LOOK!$C$3)</f>
        <v>5</v>
      </c>
      <c r="E148" s="10">
        <f t="shared" si="71"/>
        <v>-2</v>
      </c>
      <c r="F148" s="72">
        <f t="shared" si="72"/>
        <v>-1</v>
      </c>
      <c r="G148" s="3">
        <f t="shared" si="73"/>
        <v>6</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c>
      <c r="T148" s="65">
        <f>IF(T$124&gt;$I$6,"",IF($U$3=0,T88,ROUND(AVERAGE($J88:T88),3)))</f>
      </c>
      <c r="U148" s="65">
        <f>IF(U$124&gt;$I$6,"",IF($U$3=0,U88,ROUND(AVERAGE($J88:U88),3)))</f>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c>
      <c r="AN148" s="3">
        <f t="shared" si="84"/>
      </c>
      <c r="AO148" s="3">
        <f t="shared" si="85"/>
      </c>
    </row>
    <row r="149" spans="2:30" ht="11.25">
      <c r="B149" s="3">
        <v>25</v>
      </c>
      <c r="C149" s="1">
        <f>SUM(C125:C148)</f>
        <v>277</v>
      </c>
      <c r="D149" s="1">
        <f>SUM(D125:D148)</f>
        <v>540</v>
      </c>
      <c r="E149" s="1">
        <f>SUM(E125:E148)</f>
        <v>2</v>
      </c>
      <c r="I149" s="3"/>
      <c r="AD149" s="3"/>
    </row>
    <row r="150" ht="11.25">
      <c r="AD150" s="3"/>
    </row>
    <row r="151" ht="11.25">
      <c r="AD151" s="3"/>
    </row>
    <row r="153" spans="9:30" ht="11.25">
      <c r="I153" s="67">
        <f>I15</f>
        <v>9</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9</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79</v>
      </c>
      <c r="D155" s="1">
        <f ca="1">OFFSET(DATA!$A$94,LOOK!$B155+$R$3*60+$E$3*120,LOOK!$C$3)</f>
        <v>224</v>
      </c>
      <c r="E155" s="1">
        <f>$C155-ROUND($E$154*$D155,0)</f>
        <v>-123</v>
      </c>
      <c r="F155" s="72">
        <f>E155/$E$179</f>
        <v>0.03404373097149183</v>
      </c>
      <c r="G155" s="3">
        <f>RANK(E155,$E$155:$E$178,1)</f>
        <v>10</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c>
      <c r="T155" s="65">
        <f>IF(T$154&gt;$I$15,"",IF($U$3=0,IF(T95="",0,T95),ROUND(AVERAGE($J95:T95),3)))</f>
      </c>
      <c r="U155" s="65">
        <f>IF(U$154&gt;$I$15,"",IF($U$3=0,IF(U95="",0,U95),ROUND(AVERAGE($J95:U95),3)))</f>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c>
      <c r="AN155" s="3">
        <f t="shared" si="87"/>
      </c>
      <c r="AO155" s="3">
        <f t="shared" si="87"/>
      </c>
    </row>
    <row r="156" spans="2:41" ht="11.25">
      <c r="B156" s="3">
        <v>2</v>
      </c>
      <c r="C156" s="1">
        <f ca="1">OFFSET(DATA!$A$64,LOOK!$B156+$R$3*60+$E$3*120,LOOK!$C$3)</f>
        <v>2</v>
      </c>
      <c r="D156" s="1">
        <f ca="1">OFFSET(DATA!$A$94,LOOK!$B156+$R$3*60+$E$3*120,LOOK!$C$3)</f>
        <v>57</v>
      </c>
      <c r="E156" s="1">
        <f aca="true" t="shared" si="88" ref="E156:E178">$C156-ROUND($E$154*$D156,0)</f>
        <v>-49</v>
      </c>
      <c r="F156" s="72">
        <f aca="true" t="shared" si="89" ref="F156:F178">E156/$E$179</f>
        <v>0.013562136728480487</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c>
      <c r="T156" s="65">
        <f>IF(T$154&gt;$I$15,"",IF($U$3=0,IF(T96="",0,T96),ROUND(AVERAGE($J96:T96),3)))</f>
      </c>
      <c r="U156" s="65">
        <f>IF(U$154&gt;$I$15,"",IF($U$3=0,IF(U96="",0,U96),ROUND(AVERAGE($J96:U96),3)))</f>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c>
      <c r="AN156" s="3">
        <f t="shared" si="87"/>
      </c>
      <c r="AO156" s="3">
        <f t="shared" si="87"/>
      </c>
    </row>
    <row r="157" spans="2:41" ht="11.25">
      <c r="B157" s="3">
        <v>3</v>
      </c>
      <c r="C157" s="1">
        <f ca="1">OFFSET(DATA!$A$64,LOOK!$B157+$R$3*60+$E$3*120,LOOK!$C$3)</f>
        <v>7</v>
      </c>
      <c r="D157" s="1">
        <f ca="1">OFFSET(DATA!$A$94,LOOK!$B157+$R$3*60+$E$3*120,LOOK!$C$3)</f>
        <v>43</v>
      </c>
      <c r="E157" s="1">
        <f t="shared" si="88"/>
        <v>-32</v>
      </c>
      <c r="F157" s="72">
        <f t="shared" si="89"/>
        <v>0.008856905618599501</v>
      </c>
      <c r="G157" s="3">
        <f t="shared" si="90"/>
        <v>22</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c>
      <c r="T157" s="65">
        <f>IF(T$154&gt;$I$15,"",IF($U$3=0,IF(T97="",0,T97),ROUND(AVERAGE($J97:T97),3)))</f>
      </c>
      <c r="U157" s="65">
        <f>IF(U$154&gt;$I$15,"",IF($U$3=0,IF(U97="",0,U97),ROUND(AVERAGE($J97:U97),3)))</f>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c>
      <c r="AN157" s="3">
        <f t="shared" si="87"/>
      </c>
      <c r="AO157" s="3">
        <f t="shared" si="87"/>
      </c>
    </row>
    <row r="158" spans="2:41" ht="11.25">
      <c r="B158" s="3">
        <v>4</v>
      </c>
      <c r="C158" s="1">
        <f ca="1">OFFSET(DATA!$A$64,LOOK!$B158+$R$3*60+$E$3*120,LOOK!$C$3)</f>
        <v>16</v>
      </c>
      <c r="D158" s="1">
        <f ca="1">OFFSET(DATA!$A$94,LOOK!$B158+$R$3*60+$E$3*120,LOOK!$C$3)</f>
        <v>64</v>
      </c>
      <c r="E158" s="1">
        <f t="shared" si="88"/>
        <v>-42</v>
      </c>
      <c r="F158" s="72">
        <f t="shared" si="89"/>
        <v>0.011624688624411846</v>
      </c>
      <c r="G158" s="3">
        <f t="shared" si="90"/>
        <v>21</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c>
      <c r="T158" s="65">
        <f>IF(T$154&gt;$I$15,"",IF($U$3=0,IF(T98="",0,T98),ROUND(AVERAGE($J98:T98),3)))</f>
      </c>
      <c r="U158" s="65">
        <f>IF(U$154&gt;$I$15,"",IF($U$3=0,IF(U98="",0,U98),ROUND(AVERAGE($J98:U98),3)))</f>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c>
      <c r="AN158" s="3">
        <f t="shared" si="87"/>
      </c>
      <c r="AO158" s="3">
        <f t="shared" si="87"/>
      </c>
    </row>
    <row r="159" spans="2:41" ht="11.25">
      <c r="B159" s="3">
        <v>5</v>
      </c>
      <c r="C159" s="1">
        <f ca="1">OFFSET(DATA!$A$64,LOOK!$B159+$R$3*60+$E$3*120,LOOK!$C$3)</f>
        <v>163</v>
      </c>
      <c r="D159" s="1">
        <f ca="1">OFFSET(DATA!$A$94,LOOK!$B159+$R$3*60+$E$3*120,LOOK!$C$3)</f>
        <v>312</v>
      </c>
      <c r="E159" s="1">
        <f t="shared" si="88"/>
        <v>-118</v>
      </c>
      <c r="F159" s="72">
        <f t="shared" si="89"/>
        <v>0.032659839468585666</v>
      </c>
      <c r="G159" s="3">
        <f t="shared" si="90"/>
        <v>13</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c>
      <c r="T159" s="65">
        <f>IF(T$154&gt;$I$15,"",IF($U$3=0,IF(T99="",0,T99),ROUND(AVERAGE($J99:T99),3)))</f>
      </c>
      <c r="U159" s="65">
        <f>IF(U$154&gt;$I$15,"",IF($U$3=0,IF(U99="",0,U99),ROUND(AVERAGE($J99:U99),3)))</f>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c>
      <c r="AN159" s="3">
        <f t="shared" si="87"/>
      </c>
      <c r="AO159" s="3">
        <f t="shared" si="87"/>
      </c>
    </row>
    <row r="160" spans="2:41" ht="11.25">
      <c r="B160" s="3">
        <v>6</v>
      </c>
      <c r="C160" s="1">
        <f ca="1">OFFSET(DATA!$A$64,LOOK!$B160+$R$3*60+$E$3*120,LOOK!$C$3)</f>
        <v>20</v>
      </c>
      <c r="D160" s="1">
        <f ca="1">OFFSET(DATA!$A$94,LOOK!$B160+$R$3*60+$E$3*120,LOOK!$C$3)</f>
        <v>71</v>
      </c>
      <c r="E160" s="1">
        <f t="shared" si="88"/>
        <v>-44</v>
      </c>
      <c r="F160" s="72">
        <f t="shared" si="89"/>
        <v>0.012178245225574315</v>
      </c>
      <c r="G160" s="3">
        <f t="shared" si="90"/>
        <v>20</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c>
      <c r="T160" s="65">
        <f>IF(T$154&gt;$I$15,"",IF($U$3=0,IF(T100="",0,T100),ROUND(AVERAGE($J100:T100),3)))</f>
      </c>
      <c r="U160" s="65">
        <f>IF(U$154&gt;$I$15,"",IF($U$3=0,IF(U100="",0,U100),ROUND(AVERAGE($J100:U100),3)))</f>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c>
      <c r="AN160" s="3">
        <f t="shared" si="87"/>
      </c>
      <c r="AO160" s="3">
        <f t="shared" si="87"/>
      </c>
    </row>
    <row r="161" spans="2:41" ht="11.25">
      <c r="B161" s="3">
        <v>7</v>
      </c>
      <c r="C161" s="1">
        <f ca="1">OFFSET(DATA!$A$64,LOOK!$B161+$R$3*60+$E$3*120,LOOK!$C$3)</f>
        <v>19</v>
      </c>
      <c r="D161" s="1">
        <f ca="1">OFFSET(DATA!$A$94,LOOK!$B161+$R$3*60+$E$3*120,LOOK!$C$3)</f>
        <v>48</v>
      </c>
      <c r="E161" s="1">
        <f t="shared" si="88"/>
        <v>-24</v>
      </c>
      <c r="F161" s="72">
        <f t="shared" si="89"/>
        <v>0.0066426792139496265</v>
      </c>
      <c r="G161" s="3">
        <f t="shared" si="90"/>
        <v>23</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c>
      <c r="T161" s="65">
        <f>IF(T$154&gt;$I$15,"",IF($U$3=0,IF(T101="",0,T101),ROUND(AVERAGE($J101:T101),3)))</f>
      </c>
      <c r="U161" s="65">
        <f>IF(U$154&gt;$I$15,"",IF($U$3=0,IF(U101="",0,U101),ROUND(AVERAGE($J101:U101),3)))</f>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c>
      <c r="AN161" s="3">
        <f t="shared" si="87"/>
      </c>
      <c r="AO161" s="3">
        <f t="shared" si="87"/>
      </c>
    </row>
    <row r="162" spans="2:41" ht="11.25">
      <c r="B162" s="3">
        <v>8</v>
      </c>
      <c r="C162" s="1">
        <f ca="1">OFFSET(DATA!$A$64,LOOK!$B162+$R$3*60+$E$3*120,LOOK!$C$3)</f>
        <v>347</v>
      </c>
      <c r="D162" s="1">
        <f ca="1">OFFSET(DATA!$A$94,LOOK!$B162+$R$3*60+$E$3*120,LOOK!$C$3)</f>
        <v>1014</v>
      </c>
      <c r="E162" s="1">
        <f t="shared" si="88"/>
        <v>-566</v>
      </c>
      <c r="F162" s="72">
        <f t="shared" si="89"/>
        <v>0.15665651812897868</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c>
      <c r="T162" s="65">
        <f>IF(T$154&gt;$I$15,"",IF($U$3=0,IF(T102="",0,T102),ROUND(AVERAGE($J102:T102),3)))</f>
      </c>
      <c r="U162" s="65">
        <f>IF(U$154&gt;$I$15,"",IF($U$3=0,IF(U102="",0,U102),ROUND(AVERAGE($J102:U102),3)))</f>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c>
      <c r="AN162" s="3">
        <f t="shared" si="87"/>
      </c>
      <c r="AO162" s="3">
        <f t="shared" si="87"/>
      </c>
    </row>
    <row r="163" spans="2:41" ht="11.25">
      <c r="B163" s="3">
        <v>9</v>
      </c>
      <c r="C163" s="1">
        <f ca="1">OFFSET(DATA!$A$64,LOOK!$B163+$R$3*60+$E$3*120,LOOK!$C$3)</f>
        <v>70</v>
      </c>
      <c r="D163" s="1">
        <f ca="1">OFFSET(DATA!$A$94,LOOK!$B163+$R$3*60+$E$3*120,LOOK!$C$3)</f>
        <v>188</v>
      </c>
      <c r="E163" s="1">
        <f t="shared" si="88"/>
        <v>-99</v>
      </c>
      <c r="F163" s="72">
        <f t="shared" si="89"/>
        <v>0.02740105175754221</v>
      </c>
      <c r="G163" s="3">
        <f t="shared" si="90"/>
        <v>14</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c>
      <c r="T163" s="65">
        <f>IF(T$154&gt;$I$15,"",IF($U$3=0,IF(T103="",0,T103),ROUND(AVERAGE($J103:T103),3)))</f>
      </c>
      <c r="U163" s="65">
        <f>IF(U$154&gt;$I$15,"",IF($U$3=0,IF(U103="",0,U103),ROUND(AVERAGE($J103:U103),3)))</f>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c>
      <c r="AN163" s="3">
        <f t="shared" si="87"/>
      </c>
      <c r="AO163" s="3">
        <f t="shared" si="87"/>
      </c>
    </row>
    <row r="164" spans="2:41" ht="11.25">
      <c r="B164" s="3">
        <v>10</v>
      </c>
      <c r="C164" s="1">
        <f ca="1">OFFSET(DATA!$A$64,LOOK!$B164+$R$3*60+$E$3*120,LOOK!$C$3)</f>
        <v>62</v>
      </c>
      <c r="D164" s="1">
        <f ca="1">OFFSET(DATA!$A$94,LOOK!$B164+$R$3*60+$E$3*120,LOOK!$C$3)</f>
        <v>205</v>
      </c>
      <c r="E164" s="1">
        <f t="shared" si="88"/>
        <v>-123</v>
      </c>
      <c r="F164" s="72">
        <f t="shared" si="89"/>
        <v>0.03404373097149183</v>
      </c>
      <c r="G164" s="3">
        <f t="shared" si="90"/>
        <v>10</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c>
      <c r="T164" s="65">
        <f>IF(T$154&gt;$I$15,"",IF($U$3=0,IF(T104="",0,T104),ROUND(AVERAGE($J104:T104),3)))</f>
      </c>
      <c r="U164" s="65">
        <f>IF(U$154&gt;$I$15,"",IF($U$3=0,IF(U104="",0,U104),ROUND(AVERAGE($J104:U104),3)))</f>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c>
      <c r="AN164" s="3">
        <f t="shared" si="87"/>
      </c>
      <c r="AO164" s="3">
        <f t="shared" si="87"/>
      </c>
    </row>
    <row r="165" spans="2:41" ht="11.25">
      <c r="B165" s="3">
        <v>11</v>
      </c>
      <c r="C165" s="1">
        <f ca="1">OFFSET(DATA!$A$64,LOOK!$B165+$R$3*60+$E$3*120,LOOK!$C$3)</f>
        <v>272</v>
      </c>
      <c r="D165" s="1">
        <f ca="1">OFFSET(DATA!$A$94,LOOK!$B165+$R$3*60+$E$3*120,LOOK!$C$3)</f>
        <v>500</v>
      </c>
      <c r="E165" s="1">
        <f t="shared" si="88"/>
        <v>-178</v>
      </c>
      <c r="F165" s="72">
        <f t="shared" si="89"/>
        <v>0.04926653750345973</v>
      </c>
      <c r="G165" s="3">
        <f t="shared" si="90"/>
        <v>5</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c>
      <c r="T165" s="65">
        <f>IF(T$154&gt;$I$15,"",IF($U$3=0,IF(T105="",0,T105),ROUND(AVERAGE($J105:T105),3)))</f>
      </c>
      <c r="U165" s="65">
        <f>IF(U$154&gt;$I$15,"",IF($U$3=0,IF(U105="",0,U105),ROUND(AVERAGE($J105:U105),3)))</f>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c>
      <c r="AN165" s="3">
        <f t="shared" si="87"/>
      </c>
      <c r="AO165" s="3">
        <f t="shared" si="87"/>
      </c>
    </row>
    <row r="166" spans="2:41" ht="11.25">
      <c r="B166" s="3">
        <v>12</v>
      </c>
      <c r="C166" s="1">
        <f ca="1">OFFSET(DATA!$A$64,LOOK!$B166+$R$3*60+$E$3*120,LOOK!$C$3)</f>
        <v>420</v>
      </c>
      <c r="D166" s="1">
        <f ca="1">OFFSET(DATA!$A$94,LOOK!$B166+$R$3*60+$E$3*120,LOOK!$C$3)</f>
        <v>866</v>
      </c>
      <c r="E166" s="1">
        <f t="shared" si="88"/>
        <v>-359</v>
      </c>
      <c r="F166" s="72">
        <f t="shared" si="89"/>
        <v>0.09936340990866316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c>
      <c r="T166" s="65">
        <f>IF(T$154&gt;$I$15,"",IF($U$3=0,IF(T106="",0,T106),ROUND(AVERAGE($J106:T106),3)))</f>
      </c>
      <c r="U166" s="65">
        <f>IF(U$154&gt;$I$15,"",IF($U$3=0,IF(U106="",0,U106),ROUND(AVERAGE($J106:U106),3)))</f>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c>
      <c r="AN166" s="3">
        <f t="shared" si="87"/>
      </c>
      <c r="AO166" s="3">
        <f t="shared" si="87"/>
      </c>
    </row>
    <row r="167" spans="2:41" ht="11.25">
      <c r="B167" s="3">
        <v>13</v>
      </c>
      <c r="C167" s="1">
        <f ca="1">OFFSET(DATA!$A$64,LOOK!$B167+$R$3*60+$E$3*120,LOOK!$C$3)</f>
        <v>36</v>
      </c>
      <c r="D167" s="1">
        <f ca="1">OFFSET(DATA!$A$94,LOOK!$B167+$R$3*60+$E$3*120,LOOK!$C$3)</f>
        <v>102</v>
      </c>
      <c r="E167" s="1">
        <f t="shared" si="88"/>
        <v>-56</v>
      </c>
      <c r="F167" s="72">
        <f t="shared" si="89"/>
        <v>0.015499584832549129</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c>
      <c r="T167" s="65">
        <f>IF(T$154&gt;$I$15,"",IF($U$3=0,IF(T107="",0,T107),ROUND(AVERAGE($J107:T107),3)))</f>
      </c>
      <c r="U167" s="65">
        <f>IF(U$154&gt;$I$15,"",IF($U$3=0,IF(U107="",0,U107),ROUND(AVERAGE($J107:U107),3)))</f>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c>
      <c r="AN167" s="3">
        <f t="shared" si="87"/>
      </c>
      <c r="AO167" s="3">
        <f t="shared" si="87"/>
      </c>
    </row>
    <row r="168" spans="2:41" ht="11.25">
      <c r="B168" s="3">
        <v>14</v>
      </c>
      <c r="C168" s="1">
        <f ca="1">OFFSET(DATA!$A$64,LOOK!$B168+$R$3*60+$E$3*120,LOOK!$C$3)</f>
        <v>181</v>
      </c>
      <c r="D168" s="1">
        <f ca="1">OFFSET(DATA!$A$94,LOOK!$B168+$R$3*60+$E$3*120,LOOK!$C$3)</f>
        <v>351</v>
      </c>
      <c r="E168" s="1">
        <f t="shared" si="88"/>
        <v>-135</v>
      </c>
      <c r="F168" s="72">
        <f t="shared" si="89"/>
        <v>0.03736507057846665</v>
      </c>
      <c r="G168" s="3">
        <f t="shared" si="90"/>
        <v>9</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c>
      <c r="T168" s="65">
        <f>IF(T$154&gt;$I$15,"",IF($U$3=0,IF(T108="",0,T108),ROUND(AVERAGE($J108:T108),3)))</f>
      </c>
      <c r="U168" s="65">
        <f>IF(U$154&gt;$I$15,"",IF($U$3=0,IF(U108="",0,U108),ROUND(AVERAGE($J108:U108),3)))</f>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c>
      <c r="AN168" s="3">
        <f t="shared" si="87"/>
      </c>
      <c r="AO168" s="3">
        <f t="shared" si="87"/>
      </c>
    </row>
    <row r="169" spans="2:41" ht="11.25">
      <c r="B169" s="3">
        <v>15</v>
      </c>
      <c r="C169" s="1">
        <f ca="1">OFFSET(DATA!$A$64,LOOK!$B169+$R$3*60+$E$3*120,LOOK!$C$3)</f>
        <v>280</v>
      </c>
      <c r="D169" s="1">
        <f ca="1">OFFSET(DATA!$A$94,LOOK!$B169+$R$3*60+$E$3*120,LOOK!$C$3)</f>
        <v>480</v>
      </c>
      <c r="E169" s="1">
        <f t="shared" si="88"/>
        <v>-152</v>
      </c>
      <c r="F169" s="72">
        <f t="shared" si="89"/>
        <v>0.04207030168834763</v>
      </c>
      <c r="G169" s="3">
        <f t="shared" si="90"/>
        <v>8</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c>
      <c r="T169" s="65">
        <f>IF(T$154&gt;$I$15,"",IF($U$3=0,IF(T109="",0,T109),ROUND(AVERAGE($J109:T109),3)))</f>
      </c>
      <c r="U169" s="65">
        <f>IF(U$154&gt;$I$15,"",IF($U$3=0,IF(U109="",0,U109),ROUND(AVERAGE($J109:U109),3)))</f>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c>
      <c r="AN169" s="3">
        <f t="shared" si="87"/>
      </c>
      <c r="AO169" s="3">
        <f t="shared" si="87"/>
      </c>
    </row>
    <row r="170" spans="2:41" ht="11.25">
      <c r="B170" s="3">
        <v>16</v>
      </c>
      <c r="C170" s="1">
        <f ca="1">OFFSET(DATA!$A$64,LOOK!$B170+$R$3*60+$E$3*120,LOOK!$C$3)</f>
        <v>106</v>
      </c>
      <c r="D170" s="1">
        <f ca="1">OFFSET(DATA!$A$94,LOOK!$B170+$R$3*60+$E$3*120,LOOK!$C$3)</f>
        <v>250</v>
      </c>
      <c r="E170" s="1">
        <f t="shared" si="88"/>
        <v>-119</v>
      </c>
      <c r="F170" s="72">
        <f t="shared" si="89"/>
        <v>0.0329366177691669</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c>
      <c r="T170" s="65">
        <f>IF(T$154&gt;$I$15,"",IF($U$3=0,IF(T110="",0,T110),ROUND(AVERAGE($J110:T110),3)))</f>
      </c>
      <c r="U170" s="65">
        <f>IF(U$154&gt;$I$15,"",IF($U$3=0,IF(U110="",0,U110),ROUND(AVERAGE($J110:U110),3)))</f>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c>
      <c r="AN170" s="3">
        <f t="shared" si="87"/>
      </c>
      <c r="AO170" s="3">
        <f t="shared" si="87"/>
      </c>
    </row>
    <row r="171" spans="2:41" ht="11.25">
      <c r="B171" s="3">
        <v>17</v>
      </c>
      <c r="C171" s="1">
        <f ca="1">OFFSET(DATA!$A$64,LOOK!$B171+$R$3*60+$E$3*120,LOOK!$C$3)</f>
        <v>118</v>
      </c>
      <c r="D171" s="1">
        <f ca="1">OFFSET(DATA!$A$94,LOOK!$B171+$R$3*60+$E$3*120,LOOK!$C$3)</f>
        <v>311</v>
      </c>
      <c r="E171" s="1">
        <f t="shared" si="88"/>
        <v>-162</v>
      </c>
      <c r="F171" s="72">
        <f t="shared" si="89"/>
        <v>0.04483808469415998</v>
      </c>
      <c r="G171" s="3">
        <f t="shared" si="90"/>
        <v>6</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c>
      <c r="T171" s="65">
        <f>IF(T$154&gt;$I$15,"",IF($U$3=0,IF(T111="",0,T111),ROUND(AVERAGE($J111:T111),3)))</f>
      </c>
      <c r="U171" s="65">
        <f>IF(U$154&gt;$I$15,"",IF($U$3=0,IF(U111="",0,U111),ROUND(AVERAGE($J111:U111),3)))</f>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c>
      <c r="AN171" s="3">
        <f aca="true" t="shared" si="102" ref="AN171:AN178">IF(AN$154&gt;$I$15,"",RANK(T171,T$155:T$178,0))</f>
      </c>
      <c r="AO171" s="3">
        <f aca="true" t="shared" si="103" ref="AO171:AO178">IF(AO$154&gt;$I$15,"",RANK(U171,U$155:U$178,0))</f>
      </c>
    </row>
    <row r="172" spans="2:41" ht="11.25">
      <c r="B172" s="3">
        <v>18</v>
      </c>
      <c r="C172" s="1">
        <f ca="1">OFFSET(DATA!$A$64,LOOK!$B172+$R$3*60+$E$3*120,LOOK!$C$3)</f>
        <v>51</v>
      </c>
      <c r="D172" s="1">
        <f ca="1">OFFSET(DATA!$A$94,LOOK!$B172+$R$3*60+$E$3*120,LOOK!$C$3)</f>
        <v>229</v>
      </c>
      <c r="E172" s="1">
        <f t="shared" si="88"/>
        <v>-155</v>
      </c>
      <c r="F172" s="72">
        <f t="shared" si="89"/>
        <v>0.042900636590091336</v>
      </c>
      <c r="G172" s="3">
        <f t="shared" si="90"/>
        <v>7</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c>
      <c r="T172" s="65">
        <f>IF(T$154&gt;$I$15,"",IF($U$3=0,IF(T112="",0,T112),ROUND(AVERAGE($J112:T112),3)))</f>
      </c>
      <c r="U172" s="65">
        <f>IF(U$154&gt;$I$15,"",IF($U$3=0,IF(U112="",0,U112),ROUND(AVERAGE($J112:U112),3)))</f>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c>
      <c r="AN172" s="3">
        <f t="shared" si="102"/>
      </c>
      <c r="AO172" s="3">
        <f t="shared" si="103"/>
      </c>
    </row>
    <row r="173" spans="2:41" ht="11.25">
      <c r="B173" s="3">
        <v>19</v>
      </c>
      <c r="C173" s="1">
        <f ca="1">OFFSET(DATA!$A$64,LOOK!$B173+$R$3*60+$E$3*120,LOOK!$C$3)</f>
        <v>3</v>
      </c>
      <c r="D173" s="1">
        <f ca="1">OFFSET(DATA!$A$94,LOOK!$B173+$R$3*60+$E$3*120,LOOK!$C$3)</f>
        <v>23</v>
      </c>
      <c r="E173" s="1">
        <f t="shared" si="88"/>
        <v>-18</v>
      </c>
      <c r="F173" s="72">
        <f t="shared" si="89"/>
        <v>0.00498200941046222</v>
      </c>
      <c r="G173" s="3">
        <f t="shared" si="90"/>
        <v>24</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c>
      <c r="T173" s="65">
        <f>IF(T$154&gt;$I$15,"",IF($U$3=0,IF(T113="",0,T113),ROUND(AVERAGE($J113:T113),3)))</f>
      </c>
      <c r="U173" s="65">
        <f>IF(U$154&gt;$I$15,"",IF($U$3=0,IF(U113="",0,U113),ROUND(AVERAGE($J113:U113),3)))</f>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c>
      <c r="AN173" s="3">
        <f t="shared" si="102"/>
      </c>
      <c r="AO173" s="3">
        <f t="shared" si="103"/>
      </c>
    </row>
    <row r="174" spans="2:41" ht="11.25">
      <c r="B174" s="3">
        <v>20</v>
      </c>
      <c r="C174" s="1">
        <f ca="1">OFFSET(DATA!$A$64,LOOK!$B174+$R$3*60+$E$3*120,LOOK!$C$3)</f>
        <v>22</v>
      </c>
      <c r="D174" s="1">
        <f ca="1">OFFSET(DATA!$A$94,LOOK!$B174+$R$3*60+$E$3*120,LOOK!$C$3)</f>
        <v>111</v>
      </c>
      <c r="E174" s="1">
        <f t="shared" si="88"/>
        <v>-78</v>
      </c>
      <c r="F174" s="72">
        <f t="shared" si="89"/>
        <v>0.021588707445336287</v>
      </c>
      <c r="G174" s="3">
        <f t="shared" si="90"/>
        <v>15</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c>
      <c r="T174" s="65">
        <f>IF(T$154&gt;$I$15,"",IF($U$3=0,IF(T114="",0,T114),ROUND(AVERAGE($J114:T114),3)))</f>
      </c>
      <c r="U174" s="65">
        <f>IF(U$154&gt;$I$15,"",IF($U$3=0,IF(U114="",0,U114),ROUND(AVERAGE($J114:U114),3)))</f>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c>
      <c r="AN174" s="3">
        <f t="shared" si="102"/>
      </c>
      <c r="AO174" s="3">
        <f t="shared" si="103"/>
      </c>
    </row>
    <row r="175" spans="2:41" ht="11.25">
      <c r="B175" s="3">
        <v>21</v>
      </c>
      <c r="C175" s="1">
        <f ca="1">OFFSET(DATA!$A$64,LOOK!$B175+$R$3*60+$E$3*120,LOOK!$C$3)</f>
        <v>135</v>
      </c>
      <c r="D175" s="1">
        <f ca="1">OFFSET(DATA!$A$94,LOOK!$B175+$R$3*60+$E$3*120,LOOK!$C$3)</f>
        <v>229</v>
      </c>
      <c r="E175" s="1">
        <f t="shared" si="88"/>
        <v>-71</v>
      </c>
      <c r="F175" s="72">
        <f t="shared" si="89"/>
        <v>0.019651259341267643</v>
      </c>
      <c r="G175" s="3">
        <f t="shared" si="90"/>
        <v>17</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c>
      <c r="T175" s="65">
        <f>IF(T$154&gt;$I$15,"",IF($U$3=0,IF(T115="",0,T115),ROUND(AVERAGE($J115:T115),3)))</f>
      </c>
      <c r="U175" s="65">
        <f>IF(U$154&gt;$I$15,"",IF($U$3=0,IF(U115="",0,U115),ROUND(AVERAGE($J115:U115),3)))</f>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c>
      <c r="AN175" s="3">
        <f t="shared" si="102"/>
      </c>
      <c r="AO175" s="3">
        <f t="shared" si="103"/>
      </c>
    </row>
    <row r="176" spans="2:41" ht="11.25">
      <c r="B176" s="3">
        <v>22</v>
      </c>
      <c r="C176" s="1">
        <f ca="1">OFFSET(DATA!$A$64,LOOK!$B176+$R$3*60+$E$3*120,LOOK!$C$3)</f>
        <v>365</v>
      </c>
      <c r="D176" s="1">
        <f ca="1">OFFSET(DATA!$A$94,LOOK!$B176+$R$3*60+$E$3*120,LOOK!$C$3)</f>
        <v>644</v>
      </c>
      <c r="E176" s="1">
        <f t="shared" si="88"/>
        <v>-215</v>
      </c>
      <c r="F176" s="72">
        <f t="shared" si="89"/>
        <v>0.0595073346249654</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c>
      <c r="T176" s="65">
        <f>IF(T$154&gt;$I$15,"",IF($U$3=0,IF(T116="",0,T116),ROUND(AVERAGE($J116:T116),3)))</f>
      </c>
      <c r="U176" s="65">
        <f>IF(U$154&gt;$I$15,"",IF($U$3=0,IF(U116="",0,U116),ROUND(AVERAGE($J116:U116),3)))</f>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c>
      <c r="AN176" s="3">
        <f t="shared" si="102"/>
      </c>
      <c r="AO176" s="3">
        <f t="shared" si="103"/>
      </c>
    </row>
    <row r="177" spans="2:41" ht="11.25">
      <c r="B177" s="3">
        <v>23</v>
      </c>
      <c r="C177" s="1">
        <f ca="1">OFFSET(DATA!$A$64,LOOK!$B177+$R$3*60+$E$3*120,LOOK!$C$3)</f>
        <v>528</v>
      </c>
      <c r="D177" s="1">
        <f ca="1">OFFSET(DATA!$A$94,LOOK!$B177+$R$3*60+$E$3*120,LOOK!$C$3)</f>
        <v>1276</v>
      </c>
      <c r="E177" s="1">
        <f t="shared" si="88"/>
        <v>-620</v>
      </c>
      <c r="F177" s="72">
        <f t="shared" si="89"/>
        <v>0.17160254636036534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c>
      <c r="T177" s="65">
        <f>IF(T$154&gt;$I$15,"",IF($U$3=0,IF(T117="",0,T117),ROUND(AVERAGE($J117:T117),3)))</f>
      </c>
      <c r="U177" s="65">
        <f>IF(U$154&gt;$I$15,"",IF($U$3=0,IF(U117="",0,U117),ROUND(AVERAGE($J117:U117),3)))</f>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c>
      <c r="AN177" s="3">
        <f t="shared" si="102"/>
      </c>
      <c r="AO177" s="3">
        <f t="shared" si="103"/>
      </c>
    </row>
    <row r="178" spans="2:41" ht="11.25">
      <c r="B178" s="9">
        <v>24</v>
      </c>
      <c r="C178" s="10">
        <f ca="1">OFFSET(DATA!$A$64,LOOK!$B178+$R$3*60+$E$3*120,LOOK!$C$3)</f>
        <v>44</v>
      </c>
      <c r="D178" s="10">
        <f ca="1">OFFSET(DATA!$A$94,LOOK!$B178+$R$3*60+$E$3*120,LOOK!$C$3)</f>
        <v>132</v>
      </c>
      <c r="E178" s="10">
        <f t="shared" si="88"/>
        <v>-75</v>
      </c>
      <c r="F178" s="72">
        <f t="shared" si="89"/>
        <v>0.02075837254359258</v>
      </c>
      <c r="G178" s="3">
        <f t="shared" si="90"/>
        <v>16</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c>
      <c r="T178" s="65">
        <f>IF(T$154&gt;$I$15,"",IF($U$3=0,IF(T118="",0,T118),ROUND(AVERAGE($J118:T118),3)))</f>
      </c>
      <c r="U178" s="65">
        <f>IF(U$154&gt;$I$15,"",IF($U$3=0,IF(U118="",0,U118),ROUND(AVERAGE($J118:U118),3)))</f>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c>
      <c r="AN178" s="3">
        <f t="shared" si="102"/>
      </c>
      <c r="AO178" s="3">
        <f t="shared" si="103"/>
      </c>
    </row>
    <row r="179" spans="2:9" ht="11.25">
      <c r="B179" s="3">
        <v>25</v>
      </c>
      <c r="C179" s="1">
        <f>SUM(C155:C178)</f>
        <v>3346</v>
      </c>
      <c r="D179" s="1">
        <f>SUM(D155:D178)</f>
        <v>7730</v>
      </c>
      <c r="E179" s="1">
        <f>SUM(E155:E178)</f>
        <v>-3613</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2016-08-22T14:31:38Z</dcterms:modified>
  <cp:category/>
  <cp:version/>
  <cp:contentType/>
  <cp:contentStatus/>
</cp:coreProperties>
</file>